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omments25.xml" ContentType="application/vnd.openxmlformats-officedocument.spreadsheetml.comments+xml"/>
  <Override PartName="/xl/drawings/drawing27.xml" ContentType="application/vnd.openxmlformats-officedocument.drawing+xml"/>
  <Override PartName="/xl/comments26.xml" ContentType="application/vnd.openxmlformats-officedocument.spreadsheetml.comments+xml"/>
  <Override PartName="/xl/drawings/drawing28.xml" ContentType="application/vnd.openxmlformats-officedocument.drawing+xml"/>
  <Override PartName="/xl/comments27.xml" ContentType="application/vnd.openxmlformats-officedocument.spreadsheetml.comments+xml"/>
  <Override PartName="/xl/drawings/drawing29.xml" ContentType="application/vnd.openxmlformats-officedocument.drawing+xml"/>
  <Override PartName="/xl/comments28.xml" ContentType="application/vnd.openxmlformats-officedocument.spreadsheetml.comments+xml"/>
  <Override PartName="/xl/drawings/drawing30.xml" ContentType="application/vnd.openxmlformats-officedocument.drawing+xml"/>
  <Override PartName="/xl/comments29.xml" ContentType="application/vnd.openxmlformats-officedocument.spreadsheetml.comments+xml"/>
  <Override PartName="/xl/drawings/drawing31.xml" ContentType="application/vnd.openxmlformats-officedocument.drawing+xml"/>
  <Override PartName="/xl/comments30.xml" ContentType="application/vnd.openxmlformats-officedocument.spreadsheetml.comments+xml"/>
  <Override PartName="/xl/drawings/drawing32.xml" ContentType="application/vnd.openxmlformats-officedocument.drawing+xml"/>
  <Override PartName="/xl/comments31.xml" ContentType="application/vnd.openxmlformats-officedocument.spreadsheetml.comments+xml"/>
  <Override PartName="/xl/drawings/drawing33.xml" ContentType="application/vnd.openxmlformats-officedocument.drawing+xml"/>
  <Override PartName="/xl/comments32.xml" ContentType="application/vnd.openxmlformats-officedocument.spreadsheetml.comments+xml"/>
  <Override PartName="/xl/drawings/drawing34.xml" ContentType="application/vnd.openxmlformats-officedocument.drawing+xml"/>
  <Override PartName="/xl/comments33.xml" ContentType="application/vnd.openxmlformats-officedocument.spreadsheetml.comments+xml"/>
  <Override PartName="/xl/drawings/drawing35.xml" ContentType="application/vnd.openxmlformats-officedocument.drawing+xml"/>
  <Override PartName="/xl/comments34.xml" ContentType="application/vnd.openxmlformats-officedocument.spreadsheetml.comments+xml"/>
  <Override PartName="/xl/drawings/drawing36.xml" ContentType="application/vnd.openxmlformats-officedocument.drawing+xml"/>
  <Override PartName="/xl/comments35.xml" ContentType="application/vnd.openxmlformats-officedocument.spreadsheetml.comments+xml"/>
  <Override PartName="/xl/drawings/drawing37.xml" ContentType="application/vnd.openxmlformats-officedocument.drawing+xml"/>
  <Override PartName="/xl/comments36.xml" ContentType="application/vnd.openxmlformats-officedocument.spreadsheetml.comments+xml"/>
  <Override PartName="/xl/drawings/drawing38.xml" ContentType="application/vnd.openxmlformats-officedocument.drawing+xml"/>
  <Override PartName="/xl/comments37.xml" ContentType="application/vnd.openxmlformats-officedocument.spreadsheetml.comments+xml"/>
  <Override PartName="/xl/drawings/drawing39.xml" ContentType="application/vnd.openxmlformats-officedocument.drawing+xml"/>
  <Override PartName="/xl/comments38.xml" ContentType="application/vnd.openxmlformats-officedocument.spreadsheetml.comments+xml"/>
  <Override PartName="/xl/drawings/drawing40.xml" ContentType="application/vnd.openxmlformats-officedocument.drawing+xml"/>
  <Override PartName="/xl/comments39.xml" ContentType="application/vnd.openxmlformats-officedocument.spreadsheetml.comments+xml"/>
  <Override PartName="/xl/drawings/drawing41.xml" ContentType="application/vnd.openxmlformats-officedocument.drawing+xml"/>
  <Override PartName="/xl/comments40.xml" ContentType="application/vnd.openxmlformats-officedocument.spreadsheetml.comments+xml"/>
  <Override PartName="/xl/drawings/drawing42.xml" ContentType="application/vnd.openxmlformats-officedocument.drawing+xml"/>
  <Override PartName="/xl/comments41.xml" ContentType="application/vnd.openxmlformats-officedocument.spreadsheetml.comments+xml"/>
  <Override PartName="/xl/drawings/drawing43.xml" ContentType="application/vnd.openxmlformats-officedocument.drawing+xml"/>
  <Override PartName="/xl/comments42.xml" ContentType="application/vnd.openxmlformats-officedocument.spreadsheetml.comments+xml"/>
  <Override PartName="/xl/drawings/drawing44.xml" ContentType="application/vnd.openxmlformats-officedocument.drawing+xml"/>
  <Override PartName="/xl/comments43.xml" ContentType="application/vnd.openxmlformats-officedocument.spreadsheetml.comments+xml"/>
  <Override PartName="/xl/drawings/drawing45.xml" ContentType="application/vnd.openxmlformats-officedocument.drawing+xml"/>
  <Override PartName="/xl/comments44.xml" ContentType="application/vnd.openxmlformats-officedocument.spreadsheetml.comments+xml"/>
  <Override PartName="/xl/drawings/drawing46.xml" ContentType="application/vnd.openxmlformats-officedocument.drawing+xml"/>
  <Override PartName="/xl/comments45.xml" ContentType="application/vnd.openxmlformats-officedocument.spreadsheetml.comments+xml"/>
  <Override PartName="/xl/drawings/drawing47.xml" ContentType="application/vnd.openxmlformats-officedocument.drawing+xml"/>
  <Override PartName="/xl/comments46.xml" ContentType="application/vnd.openxmlformats-officedocument.spreadsheetml.comments+xml"/>
  <Override PartName="/xl/drawings/drawing48.xml" ContentType="application/vnd.openxmlformats-officedocument.drawing+xml"/>
  <Override PartName="/xl/comments47.xml" ContentType="application/vnd.openxmlformats-officedocument.spreadsheetml.comments+xml"/>
  <Override PartName="/xl/drawings/drawing49.xml" ContentType="application/vnd.openxmlformats-officedocument.drawing+xml"/>
  <Override PartName="/xl/comments48.xml" ContentType="application/vnd.openxmlformats-officedocument.spreadsheetml.comments+xml"/>
  <Override PartName="/xl/drawings/drawing50.xml" ContentType="application/vnd.openxmlformats-officedocument.drawing+xml"/>
  <Override PartName="/xl/comments49.xml" ContentType="application/vnd.openxmlformats-officedocument.spreadsheetml.comments+xml"/>
  <Override PartName="/xl/drawings/drawing51.xml" ContentType="application/vnd.openxmlformats-officedocument.drawing+xml"/>
  <Override PartName="/xl/comments50.xml" ContentType="application/vnd.openxmlformats-officedocument.spreadsheetml.comments+xml"/>
  <Override PartName="/xl/drawings/drawing52.xml" ContentType="application/vnd.openxmlformats-officedocument.drawing+xml"/>
  <Override PartName="/xl/comments51.xml" ContentType="application/vnd.openxmlformats-officedocument.spreadsheetml.comments+xml"/>
  <Override PartName="/xl/drawings/drawing53.xml" ContentType="application/vnd.openxmlformats-officedocument.drawing+xml"/>
  <Override PartName="/xl/comments52.xml" ContentType="application/vnd.openxmlformats-officedocument.spreadsheetml.comments+xml"/>
  <Override PartName="/xl/drawings/drawing54.xml" ContentType="application/vnd.openxmlformats-officedocument.drawing+xml"/>
  <Override PartName="/xl/comments53.xml" ContentType="application/vnd.openxmlformats-officedocument.spreadsheetml.comments+xml"/>
  <Override PartName="/xl/drawings/drawing55.xml" ContentType="application/vnd.openxmlformats-officedocument.drawing+xml"/>
  <Override PartName="/xl/comments54.xml" ContentType="application/vnd.openxmlformats-officedocument.spreadsheetml.comments+xml"/>
  <Override PartName="/xl/drawings/drawing56.xml" ContentType="application/vnd.openxmlformats-officedocument.drawing+xml"/>
  <Override PartName="/xl/comments55.xml" ContentType="application/vnd.openxmlformats-officedocument.spreadsheetml.comments+xml"/>
  <Override PartName="/xl/drawings/drawing57.xml" ContentType="application/vnd.openxmlformats-officedocument.drawing+xml"/>
  <Override PartName="/xl/comments56.xml" ContentType="application/vnd.openxmlformats-officedocument.spreadsheetml.comments+xml"/>
  <Override PartName="/xl/drawings/drawing58.xml" ContentType="application/vnd.openxmlformats-officedocument.drawing+xml"/>
  <Override PartName="/xl/comments57.xml" ContentType="application/vnd.openxmlformats-officedocument.spreadsheetml.comments+xml"/>
  <Override PartName="/xl/drawings/drawing59.xml" ContentType="application/vnd.openxmlformats-officedocument.drawing+xml"/>
  <Override PartName="/xl/comments58.xml" ContentType="application/vnd.openxmlformats-officedocument.spreadsheetml.comments+xml"/>
  <Override PartName="/xl/drawings/drawing60.xml" ContentType="application/vnd.openxmlformats-officedocument.drawing+xml"/>
  <Override PartName="/xl/comments59.xml" ContentType="application/vnd.openxmlformats-officedocument.spreadsheetml.comments+xml"/>
  <Override PartName="/xl/drawings/drawing61.xml" ContentType="application/vnd.openxmlformats-officedocument.drawing+xml"/>
  <Override PartName="/xl/comments60.xml" ContentType="application/vnd.openxmlformats-officedocument.spreadsheetml.comments+xml"/>
  <Override PartName="/xl/drawings/drawing62.xml" ContentType="application/vnd.openxmlformats-officedocument.drawing+xml"/>
  <Override PartName="/xl/comments61.xml" ContentType="application/vnd.openxmlformats-officedocument.spreadsheetml.comments+xml"/>
  <Override PartName="/xl/drawings/drawing63.xml" ContentType="application/vnd.openxmlformats-officedocument.drawing+xml"/>
  <Override PartName="/xl/comments62.xml" ContentType="application/vnd.openxmlformats-officedocument.spreadsheetml.comments+xml"/>
  <Override PartName="/xl/drawings/drawing64.xml" ContentType="application/vnd.openxmlformats-officedocument.drawing+xml"/>
  <Override PartName="/xl/comments63.xml" ContentType="application/vnd.openxmlformats-officedocument.spreadsheetml.comments+xml"/>
  <Override PartName="/xl/drawings/drawing65.xml" ContentType="application/vnd.openxmlformats-officedocument.drawing+xml"/>
  <Override PartName="/xl/comments64.xml" ContentType="application/vnd.openxmlformats-officedocument.spreadsheetml.comments+xml"/>
  <Override PartName="/xl/drawings/drawing6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showInkAnnotation="0" codeName="ThisWorkbook"/>
  <mc:AlternateContent xmlns:mc="http://schemas.openxmlformats.org/markup-compatibility/2006">
    <mc:Choice Requires="x15">
      <x15ac:absPath xmlns:x15ac="http://schemas.microsoft.com/office/spreadsheetml/2010/11/ac" url="https://aerocivil-my.sharepoint.com/personal/alfonso_barrios_aerocivil_gov_co/Documents/AEROCIVIL/MIS TRABAJOS/2020/12 DICIEMBRE/Obligación 3 (riesgos)/"/>
    </mc:Choice>
  </mc:AlternateContent>
  <xr:revisionPtr revIDLastSave="93" documentId="8_{EFDA4827-FBE8-4BB2-963D-94F9C75A24B3}" xr6:coauthVersionLast="45" xr6:coauthVersionMax="45" xr10:uidLastSave="{FDA02314-D951-4AF3-A0E3-2F7AB0001DC4}"/>
  <bookViews>
    <workbookView xWindow="-108" yWindow="-108" windowWidth="23256" windowHeight="12576" tabRatio="944" xr2:uid="{00000000-000D-0000-FFFF-FFFF00000000}"/>
  </bookViews>
  <sheets>
    <sheet name="PORTADA" sheetId="3" r:id="rId1"/>
    <sheet name="Resumen Avance" sheetId="43" state="hidden" r:id="rId2"/>
    <sheet name="GDIR-1.0 (G-V3)" sheetId="103" r:id="rId3"/>
    <sheet name="GDIR-1.0 (C-V4)" sheetId="165" r:id="rId4"/>
    <sheet name="GDIR-3.0 (G-V3)" sheetId="106" r:id="rId5"/>
    <sheet name="GDIR-3.0 (C-V4)" sheetId="138" r:id="rId6"/>
    <sheet name="GDIR-4.2 (G-V3)" sheetId="108" r:id="rId7"/>
    <sheet name="GDIR-4.2 (C-V4)" sheetId="147" r:id="rId8"/>
    <sheet name="GDIR-4.1 (G-V3)" sheetId="110" r:id="rId9"/>
    <sheet name="GDIR-4.1 (C-V4)" sheetId="139" r:id="rId10"/>
    <sheet name="GSAN-4.5 (G-V3)" sheetId="130" r:id="rId11"/>
    <sheet name="GSAN-4.5 (C-V4)" sheetId="152" r:id="rId12"/>
    <sheet name="GRER-2.0 (G-V3)" sheetId="131" r:id="rId13"/>
    <sheet name="GRER-2.0 (C-V4)" sheetId="159" r:id="rId14"/>
    <sheet name="GRER-1.0 (G-V3)" sheetId="129" r:id="rId15"/>
    <sheet name="GRER-1.0 (C-V4)" sheetId="171" r:id="rId16"/>
    <sheet name="GSAC 1.0 (G-V3)" sheetId="132" r:id="rId17"/>
    <sheet name="GSAC 1.0 (C-V4)" sheetId="164" r:id="rId18"/>
    <sheet name="GCEP 1.0 (G-V3)" sheetId="134" r:id="rId19"/>
    <sheet name="GCEP 1.0 (C-V4)" sheetId="154" r:id="rId20"/>
    <sheet name="GIVC 1.0 (G-V3)" sheetId="133" r:id="rId21"/>
    <sheet name="GIVC 1.0 (C-V4)" sheetId="157" r:id="rId22"/>
    <sheet name="GSAC 3.1 (C-V4)" sheetId="170" r:id="rId23"/>
    <sheet name="GSAN-1-1 (G-V3)" sheetId="124" r:id="rId24"/>
    <sheet name="GSAN-1-1 (C-V4)" sheetId="150" r:id="rId25"/>
    <sheet name="GSAN-2-2 (G-V3)" sheetId="111" r:id="rId26"/>
    <sheet name="GSAN-2-2 (C-V4)" sheetId="166" r:id="rId27"/>
    <sheet name="GSAN-2-1 (G-V3)" sheetId="126" r:id="rId28"/>
    <sheet name="GSAN-1-3 (G-V3)" sheetId="123" r:id="rId29"/>
    <sheet name="GSAN-1-3 (C-V4)" sheetId="163" r:id="rId30"/>
    <sheet name="GSAN-3-4 (G-V3)" sheetId="128" r:id="rId31"/>
    <sheet name="GSAN-3-4 (C-V4)" sheetId="155" r:id="rId32"/>
    <sheet name="GSAN-4-2 (G-V3)" sheetId="122" r:id="rId33"/>
    <sheet name="GSAN-4-2 (C-V4)" sheetId="151" r:id="rId34"/>
    <sheet name="GSAP-1.0 (G-V3)" sheetId="127" r:id="rId35"/>
    <sheet name="GSAP-1.0 (C-V4)" sheetId="167" r:id="rId36"/>
    <sheet name="GSAP-2.1 (G-V3)" sheetId="136" r:id="rId37"/>
    <sheet name="GSAP-2.1 (C-V4)" sheetId="153" r:id="rId38"/>
    <sheet name="GSAP-4.1 (G-V3)" sheetId="125" r:id="rId39"/>
    <sheet name="GSAP-4.1 (C-V4)" sheetId="148" r:id="rId40"/>
    <sheet name="GDIR-2.4 (G-V3)" sheetId="140" r:id="rId41"/>
    <sheet name="GDIR-2.4 (C-V4)" sheetId="161" r:id="rId42"/>
    <sheet name="GCON-1.0 (G-V3)" sheetId="112" r:id="rId43"/>
    <sheet name="GCON-1.0 (C-V4)" sheetId="141" r:id="rId44"/>
    <sheet name="GDIR-2-3 (G-V3)" sheetId="113" r:id="rId45"/>
    <sheet name="GDIR-2-3 (C-V4)" sheetId="142" r:id="rId46"/>
    <sheet name="GIAT-2-0 (G-V3)" sheetId="115" r:id="rId47"/>
    <sheet name="GIAT-2-0 (C-V4)" sheetId="156" r:id="rId48"/>
    <sheet name="GJUR-4.0 (G-V3)" sheetId="121" r:id="rId49"/>
    <sheet name="GJUR-4.0 (C-V4)" sheetId="162" r:id="rId50"/>
    <sheet name="GDIR-2-2 (G-V3)" sheetId="120" r:id="rId51"/>
    <sheet name="GDIR-2-2 (C-V4)" sheetId="158" r:id="rId52"/>
    <sheet name="GCON-2.0 (G-V3)" sheetId="116" r:id="rId53"/>
    <sheet name="GCON-2.0 (C-V4)" sheetId="143" r:id="rId54"/>
    <sheet name="GBIE-1.0 (G-V3)" sheetId="117" r:id="rId55"/>
    <sheet name="GBIE-1.0 (C-V4)" sheetId="145" r:id="rId56"/>
    <sheet name="GDIR-2.0 (G-V3)" sheetId="119" r:id="rId57"/>
    <sheet name="GDIR-2.0 (C-V4)" sheetId="169" r:id="rId58"/>
    <sheet name="GINF-6.0 (G-V3)" sheetId="114" r:id="rId59"/>
    <sheet name="GINF-6.0 (C-V4)" sheetId="146" r:id="rId60"/>
    <sheet name="GFIN-7.0 (G-V3)" sheetId="109" r:id="rId61"/>
    <sheet name="GFIN-7.0 (C-V4)" sheetId="144" r:id="rId62"/>
    <sheet name="GDOC-1.0 (G-V3)" sheetId="168" r:id="rId63"/>
    <sheet name="GDOC-1.0 (C-V4)" sheetId="160" r:id="rId64"/>
    <sheet name="AEGR-5.0 (G-V3)" sheetId="118" r:id="rId65"/>
    <sheet name="AEGR-5.0 (C-V4)" sheetId="149" r:id="rId66"/>
    <sheet name="HOJA DE DATOS" sheetId="104" r:id="rId67"/>
    <sheet name="Hoja2" sheetId="2" state="hidden" r:id="rId68"/>
  </sheets>
  <externalReferences>
    <externalReference r:id="rId69"/>
    <externalReference r:id="rId70"/>
    <externalReference r:id="rId71"/>
    <externalReference r:id="rId72"/>
    <externalReference r:id="rId73"/>
    <externalReference r:id="rId74"/>
    <externalReference r:id="rId75"/>
    <externalReference r:id="rId76"/>
  </externalReferences>
  <definedNames>
    <definedName name="_xlnm._FilterDatabase" localSheetId="1" hidden="1">'Resumen Avance'!$B$5:$J$5</definedName>
    <definedName name="ACTIVIDADES" localSheetId="36">'[1]1-ACTIVIDADES'!#REF!</definedName>
    <definedName name="ACTIVIDADES">'[1]1-ACTIVIDADES'!#REF!</definedName>
    <definedName name="AñoDeInicioDelAñoFiscal">'[2]METAS C-O'!$AC$2</definedName>
    <definedName name="_xlnm.Print_Area" localSheetId="65">'AEGR-5.0 (C-V4)'!$A$1:$BS$21</definedName>
    <definedName name="_xlnm.Print_Area" localSheetId="55">'GBIE-1.0 (C-V4)'!$A$1:$BS$21</definedName>
    <definedName name="_xlnm.Print_Area" localSheetId="19">'GCEP 1.0 (C-V4)'!$A$1:$BS$21</definedName>
    <definedName name="_xlnm.Print_Area" localSheetId="43">'GCON-1.0 (C-V4)'!$A$1:$BS$21</definedName>
    <definedName name="_xlnm.Print_Area" localSheetId="53">'GCON-2.0 (C-V4)'!$A$1:$BS$21</definedName>
    <definedName name="_xlnm.Print_Area" localSheetId="3">'GDIR-1.0 (C-V4)'!$A$1:$BS$21</definedName>
    <definedName name="_xlnm.Print_Area" localSheetId="57">'GDIR-2.0 (C-V4)'!$A$1:$BS$42</definedName>
    <definedName name="_xlnm.Print_Area" localSheetId="41">'GDIR-2.4 (C-V4)'!$A$1:$BS$21</definedName>
    <definedName name="_xlnm.Print_Area" localSheetId="51">'GDIR-2-2 (C-V4)'!$A$1:$BS$21</definedName>
    <definedName name="_xlnm.Print_Area" localSheetId="45">'GDIR-2-3 (C-V4)'!$A$1:$BS$21</definedName>
    <definedName name="_xlnm.Print_Area" localSheetId="5">'GDIR-3.0 (C-V4)'!$A$1:$BS$21</definedName>
    <definedName name="_xlnm.Print_Area" localSheetId="9">'GDIR-4.1 (C-V4)'!$A$1:$BS$21</definedName>
    <definedName name="_xlnm.Print_Area" localSheetId="7">'GDIR-4.2 (C-V4)'!$A$1:$BS$21</definedName>
    <definedName name="_xlnm.Print_Area" localSheetId="63">'GDOC-1.0 (C-V4)'!$A$1:$BS$21</definedName>
    <definedName name="_xlnm.Print_Area" localSheetId="61">'GFIN-7.0 (C-V4)'!$A$1:$BS$21</definedName>
    <definedName name="_xlnm.Print_Area" localSheetId="47">'GIAT-2-0 (C-V4)'!$A$1:$BS$21</definedName>
    <definedName name="_xlnm.Print_Area" localSheetId="59">'GINF-6.0 (C-V4)'!$A$1:$BS$21</definedName>
    <definedName name="_xlnm.Print_Area" localSheetId="21">'GIVC 1.0 (C-V4)'!$A$1:$BS$21</definedName>
    <definedName name="_xlnm.Print_Area" localSheetId="49">'GJUR-4.0 (C-V4)'!$A$1:$BS$21</definedName>
    <definedName name="_xlnm.Print_Area" localSheetId="15">'GRER-1.0 (C-V4)'!$A$1:$BS$21</definedName>
    <definedName name="_xlnm.Print_Area" localSheetId="13">'GRER-2.0 (C-V4)'!$A$1:$BS$21</definedName>
    <definedName name="_xlnm.Print_Area" localSheetId="17">'GSAC 1.0 (C-V4)'!$A$1:$BS$21</definedName>
    <definedName name="_xlnm.Print_Area" localSheetId="22">'GSAC 3.1 (C-V4)'!$A$1:$BS$21</definedName>
    <definedName name="_xlnm.Print_Area" localSheetId="24">'GSAN-1-1 (C-V4)'!$A$1:$BS$21</definedName>
    <definedName name="_xlnm.Print_Area" localSheetId="29">'GSAN-1-3 (C-V4)'!$A$1:$BS$21</definedName>
    <definedName name="_xlnm.Print_Area" localSheetId="26">'GSAN-2-2 (C-V4)'!$A$1:$BS$21</definedName>
    <definedName name="_xlnm.Print_Area" localSheetId="31">'GSAN-3-4 (C-V4)'!$A$1:$BS$21</definedName>
    <definedName name="_xlnm.Print_Area" localSheetId="11">'GSAN-4.5 (C-V4)'!$A$1:$BS$21</definedName>
    <definedName name="_xlnm.Print_Area" localSheetId="33">'GSAN-4-2 (C-V4)'!$A$1:$BS$21</definedName>
    <definedName name="_xlnm.Print_Area" localSheetId="35">'GSAP-1.0 (C-V4)'!$A$1:$BS$21</definedName>
    <definedName name="_xlnm.Print_Area" localSheetId="37">'GSAP-2.1 (C-V4)'!$A$1:$BS$21</definedName>
    <definedName name="_xlnm.Print_Area" localSheetId="39">'GSAP-4.1 (C-V4)'!$A$1:$BS$21</definedName>
    <definedName name="_xlnm.Print_Area" localSheetId="0">PORTADA!$B$2:$Z$37</definedName>
    <definedName name="ColumnaDePeríodoSeleccionado" localSheetId="40">MATCH('GDIR-2.4 (G-V3)'!PeríodoSeleccionado,Períodos,0)</definedName>
    <definedName name="ColumnaDePeríodoSeleccionado">MATCH(PeríodoSeleccionado,Períodos,0)</definedName>
    <definedName name="Detail_I">'[3]Base detallada'!$H$3:$AK$100</definedName>
    <definedName name="detail16">'[4]Detalle Indicadores 2016'!$A$3:$AL$1025</definedName>
    <definedName name="Export" localSheetId="40" hidden="1">{"'Hoja1'!$A$1:$I$70"}</definedName>
    <definedName name="Export" hidden="1">{"'Hoja1'!$A$1:$I$70"}</definedName>
    <definedName name="FechaDeInicio" localSheetId="40">DATEVALUE(" 1 " &amp; MesDeInicioSeleccionado &amp;  " " &amp; YEAR(TODAY()))</definedName>
    <definedName name="FechaDeInicio">DATEVALUE(" 1 " &amp; MesDeInicioSeleccionado &amp;  " " &amp; YEAR(TODAY()))</definedName>
    <definedName name="HojaProg" localSheetId="36">#REF!</definedName>
    <definedName name="HojaProg">#REF!</definedName>
    <definedName name="HTML_CodePage" hidden="1">1252</definedName>
    <definedName name="HTML_Control" localSheetId="40" hidden="1">{"'Hoja1'!$A$1:$I$70"}</definedName>
    <definedName name="HTML_Control" hidden="1">{"'Hoja1'!$A$1:$I$70"}</definedName>
    <definedName name="HTML_Description" hidden="1">""</definedName>
    <definedName name="HTML_Email" hidden="1">""</definedName>
    <definedName name="HTML_Header" hidden="1">"Hoja1"</definedName>
    <definedName name="HTML_LastUpdate" hidden="1">"27/12/2000"</definedName>
    <definedName name="HTML_LineAfter" hidden="1">FALSE</definedName>
    <definedName name="HTML_LineBefore" hidden="1">FALSE</definedName>
    <definedName name="HTML_Name" hidden="1">"win98"</definedName>
    <definedName name="HTML_OBDlg2" hidden="1">TRUE</definedName>
    <definedName name="HTML_OBDlg4" hidden="1">TRUE</definedName>
    <definedName name="HTML_OS" hidden="1">0</definedName>
    <definedName name="HTML_PathFile" hidden="1">"C:\Mis documentos\HTML.htm"</definedName>
    <definedName name="HTML_Title" hidden="1">"CALENDARIO 2001"</definedName>
    <definedName name="id_nom">[3]Guía!$H$7:$I$57</definedName>
    <definedName name="indicadores">'[3]Base detallada'!$H$4:$H$64</definedName>
    <definedName name="lin_num">[4]Guía!$C$4:$D$41</definedName>
    <definedName name="MesDeInicioDelAñoFiscal">'[2]METAS C-O'!$AB$2</definedName>
    <definedName name="MesDeInicioSeleccionado">'[2]METAS C-O'!$B$41</definedName>
    <definedName name="Núm.MesAF" localSheetId="40">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úm.MesAF">IF(MesDeInicioDelAñoFiscal="ENE",1,IF(MesDeInicioDelAñoFiscal="FEB",2,IF(MesDeInicioDelAñoFiscal="MAR",3,IF(MesDeInicioDelAñoFiscal="ABR",4,IF(MesDeInicioDelAñoFiscal="MAY",5,IF(MesDeInicioDelAñoFiscal="JUN",6,IF(MesDeInicioDelAñoFiscal="JUL",7,IF(MesDeInicioDelAñoFiscal="AGO",8,IF(MesDeInicioDelAñoFiscal="SEP",9,IF(MesDeInicioDelAñoFiscal="OCT",10,IF(MesDeInicioDelAñoFiscal="NOV",11,12)))))))))))</definedName>
    <definedName name="num_detail">[3]Guía!$B$7:$C$36</definedName>
    <definedName name="num_sum">[3]Guía!$E$7:$F$17</definedName>
    <definedName name="Períodos">'[2]METAS C-O'!$D$43:$P$43</definedName>
    <definedName name="PeríodoSeleccionado" localSheetId="40">INDEX(Períodos,,ValorBarraDesplazamiento)</definedName>
    <definedName name="PeríodoSeleccionado">INDEX(Períodos,,ValorBarraDesplazamiento)</definedName>
    <definedName name="PrimerMes" localSheetId="40">UPPER(TEXT('GDIR-2.4 (G-V3)'!FechaDeInicio,"mmm "))</definedName>
    <definedName name="PrimerMes">UPPER(TEXT(FechaDeInicio,"mmm "))</definedName>
    <definedName name="PROCESOS" localSheetId="65">[5]Hoja1!$H$3:$H$45</definedName>
    <definedName name="PROCESOS" localSheetId="55">[5]Hoja1!$H$3:$H$45</definedName>
    <definedName name="PROCESOS" localSheetId="19">[5]Hoja1!$H$3:$H$45</definedName>
    <definedName name="PROCESOS" localSheetId="43">[5]Hoja1!$H$3:$H$45</definedName>
    <definedName name="PROCESOS" localSheetId="53">[5]Hoja1!$H$3:$H$45</definedName>
    <definedName name="PROCESOS" localSheetId="3">[5]Hoja1!$H$3:$H$45</definedName>
    <definedName name="PROCESOS" localSheetId="57">[5]Hoja1!$H$3:$H$45</definedName>
    <definedName name="PROCESOS" localSheetId="41">[5]Hoja1!$H$3:$H$45</definedName>
    <definedName name="PROCESOS" localSheetId="51">[5]Hoja1!$H$3:$H$45</definedName>
    <definedName name="PROCESOS" localSheetId="45">[5]Hoja1!$H$3:$H$45</definedName>
    <definedName name="PROCESOS" localSheetId="5">[5]Hoja1!$H$3:$H$45</definedName>
    <definedName name="PROCESOS" localSheetId="9">[5]Hoja1!$H$3:$H$45</definedName>
    <definedName name="PROCESOS" localSheetId="7">[5]Hoja1!$H$3:$H$45</definedName>
    <definedName name="PROCESOS" localSheetId="63">[5]Hoja1!$H$3:$H$45</definedName>
    <definedName name="PROCESOS" localSheetId="61">[5]Hoja1!$H$3:$H$45</definedName>
    <definedName name="PROCESOS" localSheetId="47">[5]Hoja1!$H$3:$H$45</definedName>
    <definedName name="PROCESOS" localSheetId="59">[5]Hoja1!$H$3:$H$45</definedName>
    <definedName name="PROCESOS" localSheetId="21">[5]Hoja1!$H$3:$H$45</definedName>
    <definedName name="PROCESOS" localSheetId="49">[5]Hoja1!$H$3:$H$45</definedName>
    <definedName name="PROCESOS" localSheetId="15">[5]Hoja1!$H$3:$H$45</definedName>
    <definedName name="PROCESOS" localSheetId="13">[5]Hoja1!$H$3:$H$45</definedName>
    <definedName name="PROCESOS" localSheetId="17">[5]Hoja1!$H$3:$H$45</definedName>
    <definedName name="PROCESOS" localSheetId="22">[5]Hoja1!$H$3:$H$45</definedName>
    <definedName name="PROCESOS" localSheetId="24">[5]Hoja1!$H$3:$H$45</definedName>
    <definedName name="PROCESOS" localSheetId="29">[5]Hoja1!$H$3:$H$45</definedName>
    <definedName name="PROCESOS" localSheetId="26">[5]Hoja1!$H$3:$H$45</definedName>
    <definedName name="PROCESOS" localSheetId="31">[5]Hoja1!$H$3:$H$45</definedName>
    <definedName name="PROCESOS" localSheetId="11">[5]Hoja1!$H$3:$H$45</definedName>
    <definedName name="PROCESOS" localSheetId="33">[5]Hoja1!$H$3:$H$45</definedName>
    <definedName name="PROCESOS" localSheetId="35">[5]Hoja1!$H$3:$H$45</definedName>
    <definedName name="PROCESOS" localSheetId="37">[5]Hoja1!$H$3:$H$45</definedName>
    <definedName name="PROCESOS" localSheetId="39">[5]Hoja1!$H$3:$H$45</definedName>
    <definedName name="PróximoMes">UPPER(TEXT(EOMONTH(VALUE('[2]METAS C-O'!XFD1 &amp; "1"),0)+1,"mmm "))</definedName>
    <definedName name="SI" localSheetId="65">#REF!</definedName>
    <definedName name="SI" localSheetId="55">#REF!</definedName>
    <definedName name="SI" localSheetId="19">#REF!</definedName>
    <definedName name="SI" localSheetId="43">#REF!</definedName>
    <definedName name="SI" localSheetId="53">#REF!</definedName>
    <definedName name="SI" localSheetId="3">#REF!</definedName>
    <definedName name="SI" localSheetId="57">#REF!</definedName>
    <definedName name="SI" localSheetId="41">#REF!</definedName>
    <definedName name="SI" localSheetId="51">#REF!</definedName>
    <definedName name="SI" localSheetId="45">#REF!</definedName>
    <definedName name="SI" localSheetId="5">#REF!</definedName>
    <definedName name="SI" localSheetId="9">#REF!</definedName>
    <definedName name="SI" localSheetId="7">#REF!</definedName>
    <definedName name="SI" localSheetId="63">#REF!</definedName>
    <definedName name="SI" localSheetId="61">#REF!</definedName>
    <definedName name="SI" localSheetId="47">#REF!</definedName>
    <definedName name="SI" localSheetId="59">#REF!</definedName>
    <definedName name="SI" localSheetId="21">#REF!</definedName>
    <definedName name="SI" localSheetId="49">#REF!</definedName>
    <definedName name="SI" localSheetId="15">#REF!</definedName>
    <definedName name="SI" localSheetId="13">#REF!</definedName>
    <definedName name="SI" localSheetId="17">#REF!</definedName>
    <definedName name="SI" localSheetId="22">#REF!</definedName>
    <definedName name="SI" localSheetId="24">#REF!</definedName>
    <definedName name="SI" localSheetId="29">#REF!</definedName>
    <definedName name="SI" localSheetId="26">#REF!</definedName>
    <definedName name="SI" localSheetId="31">#REF!</definedName>
    <definedName name="SI" localSheetId="11">#REF!</definedName>
    <definedName name="SI" localSheetId="33">#REF!</definedName>
    <definedName name="SI" localSheetId="35">#REF!</definedName>
    <definedName name="SI" localSheetId="37">#REF!</definedName>
    <definedName name="SI" localSheetId="36">#REF!</definedName>
    <definedName name="SI" localSheetId="39">#REF!</definedName>
    <definedName name="SI" localSheetId="1">#REF!</definedName>
    <definedName name="SI">#REF!</definedName>
    <definedName name="SINO" localSheetId="65">#REF!</definedName>
    <definedName name="SINO" localSheetId="55">#REF!</definedName>
    <definedName name="SINO" localSheetId="19">#REF!</definedName>
    <definedName name="SINO" localSheetId="43">#REF!</definedName>
    <definedName name="SINO" localSheetId="53">#REF!</definedName>
    <definedName name="SINO" localSheetId="3">#REF!</definedName>
    <definedName name="SINO" localSheetId="57">#REF!</definedName>
    <definedName name="SINO" localSheetId="41">#REF!</definedName>
    <definedName name="SINO" localSheetId="51">#REF!</definedName>
    <definedName name="SINO" localSheetId="45">#REF!</definedName>
    <definedName name="SINO" localSheetId="5">#REF!</definedName>
    <definedName name="SINO" localSheetId="9">#REF!</definedName>
    <definedName name="SINO" localSheetId="7">#REF!</definedName>
    <definedName name="SINO" localSheetId="63">#REF!</definedName>
    <definedName name="SINO" localSheetId="61">#REF!</definedName>
    <definedName name="SINO" localSheetId="47">#REF!</definedName>
    <definedName name="SINO" localSheetId="59">#REF!</definedName>
    <definedName name="SINO" localSheetId="21">#REF!</definedName>
    <definedName name="SINO" localSheetId="49">#REF!</definedName>
    <definedName name="SINO" localSheetId="15">#REF!</definedName>
    <definedName name="SINO" localSheetId="13">#REF!</definedName>
    <definedName name="SINO" localSheetId="17">#REF!</definedName>
    <definedName name="SINO" localSheetId="22">#REF!</definedName>
    <definedName name="SINO" localSheetId="24">#REF!</definedName>
    <definedName name="SINO" localSheetId="29">#REF!</definedName>
    <definedName name="SINO" localSheetId="26">#REF!</definedName>
    <definedName name="SINO" localSheetId="31">#REF!</definedName>
    <definedName name="SINO" localSheetId="11">#REF!</definedName>
    <definedName name="SINO" localSheetId="33">#REF!</definedName>
    <definedName name="SINO" localSheetId="35">#REF!</definedName>
    <definedName name="SINO" localSheetId="37">#REF!</definedName>
    <definedName name="SINO" localSheetId="36">#REF!</definedName>
    <definedName name="SINO" localSheetId="39">#REF!</definedName>
    <definedName name="SINO" localSheetId="1">#REF!</definedName>
    <definedName name="SINO">#REF!</definedName>
    <definedName name="Sum_I">'[3]Base Reporte'!$D$1:$N$98</definedName>
    <definedName name="tiempo">[3]Guía!$L$8:$M$12</definedName>
    <definedName name="_xlnm.Print_Titles" localSheetId="65">'AEGR-5.0 (C-V4)'!$1:$11</definedName>
    <definedName name="_xlnm.Print_Titles" localSheetId="55">'GBIE-1.0 (C-V4)'!$1:$11</definedName>
    <definedName name="_xlnm.Print_Titles" localSheetId="19">'GCEP 1.0 (C-V4)'!$1:$11</definedName>
    <definedName name="_xlnm.Print_Titles" localSheetId="43">'GCON-1.0 (C-V4)'!$1:$11</definedName>
    <definedName name="_xlnm.Print_Titles" localSheetId="53">'GCON-2.0 (C-V4)'!$1:$11</definedName>
    <definedName name="_xlnm.Print_Titles" localSheetId="3">'GDIR-1.0 (C-V4)'!$1:$11</definedName>
    <definedName name="_xlnm.Print_Titles" localSheetId="57">'GDIR-2.0 (C-V4)'!$1:$11</definedName>
    <definedName name="_xlnm.Print_Titles" localSheetId="41">'GDIR-2.4 (C-V4)'!$1:$11</definedName>
    <definedName name="_xlnm.Print_Titles" localSheetId="51">'GDIR-2-2 (C-V4)'!$1:$11</definedName>
    <definedName name="_xlnm.Print_Titles" localSheetId="45">'GDIR-2-3 (C-V4)'!$1:$11</definedName>
    <definedName name="_xlnm.Print_Titles" localSheetId="5">'GDIR-3.0 (C-V4)'!$1:$11</definedName>
    <definedName name="_xlnm.Print_Titles" localSheetId="9">'GDIR-4.1 (C-V4)'!$1:$11</definedName>
    <definedName name="_xlnm.Print_Titles" localSheetId="7">'GDIR-4.2 (C-V4)'!$1:$11</definedName>
    <definedName name="_xlnm.Print_Titles" localSheetId="63">'GDOC-1.0 (C-V4)'!$1:$11</definedName>
    <definedName name="_xlnm.Print_Titles" localSheetId="61">'GFIN-7.0 (C-V4)'!$1:$11</definedName>
    <definedName name="_xlnm.Print_Titles" localSheetId="47">'GIAT-2-0 (C-V4)'!$1:$11</definedName>
    <definedName name="_xlnm.Print_Titles" localSheetId="59">'GINF-6.0 (C-V4)'!$1:$11</definedName>
    <definedName name="_xlnm.Print_Titles" localSheetId="21">'GIVC 1.0 (C-V4)'!$1:$11</definedName>
    <definedName name="_xlnm.Print_Titles" localSheetId="49">'GJUR-4.0 (C-V4)'!$1:$11</definedName>
    <definedName name="_xlnm.Print_Titles" localSheetId="15">'GRER-1.0 (C-V4)'!$1:$11</definedName>
    <definedName name="_xlnm.Print_Titles" localSheetId="13">'GRER-2.0 (C-V4)'!$1:$11</definedName>
    <definedName name="_xlnm.Print_Titles" localSheetId="17">'GSAC 1.0 (C-V4)'!$1:$11</definedName>
    <definedName name="_xlnm.Print_Titles" localSheetId="22">'GSAC 3.1 (C-V4)'!$1:$11</definedName>
    <definedName name="_xlnm.Print_Titles" localSheetId="24">'GSAN-1-1 (C-V4)'!$1:$11</definedName>
    <definedName name="_xlnm.Print_Titles" localSheetId="29">'GSAN-1-3 (C-V4)'!$1:$11</definedName>
    <definedName name="_xlnm.Print_Titles" localSheetId="26">'GSAN-2-2 (C-V4)'!$1:$11</definedName>
    <definedName name="_xlnm.Print_Titles" localSheetId="31">'GSAN-3-4 (C-V4)'!$1:$11</definedName>
    <definedName name="_xlnm.Print_Titles" localSheetId="11">'GSAN-4.5 (C-V4)'!$1:$11</definedName>
    <definedName name="_xlnm.Print_Titles" localSheetId="33">'GSAN-4-2 (C-V4)'!$1:$11</definedName>
    <definedName name="_xlnm.Print_Titles" localSheetId="35">'GSAP-1.0 (C-V4)'!$1:$11</definedName>
    <definedName name="_xlnm.Print_Titles" localSheetId="37">'GSAP-2.1 (C-V4)'!$1:$11</definedName>
    <definedName name="_xlnm.Print_Titles" localSheetId="39">'GSAP-4.1 (C-V4)'!$1:$11</definedName>
    <definedName name="valor">[2]PAA2018!$G$18:$G$80</definedName>
    <definedName name="ValorBarraDesplazamiento">[6]gráfico_cálc!$D$13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G21" i="171" l="1"/>
  <c r="BC21" i="171"/>
  <c r="BD21" i="171" s="1"/>
  <c r="BG20" i="171"/>
  <c r="BC20" i="171"/>
  <c r="BD20" i="171" s="1"/>
  <c r="BG19" i="171"/>
  <c r="BC19" i="171"/>
  <c r="BD19" i="171" s="1"/>
  <c r="BG18" i="171"/>
  <c r="BC18" i="171"/>
  <c r="BD18" i="171" s="1"/>
  <c r="BG17" i="171"/>
  <c r="BC17" i="171"/>
  <c r="BD17" i="171" s="1"/>
  <c r="BG16" i="171"/>
  <c r="BC16" i="171"/>
  <c r="BD16" i="171" s="1"/>
  <c r="BG15" i="171"/>
  <c r="BC15" i="171"/>
  <c r="BD15" i="171" s="1"/>
  <c r="BK14" i="171"/>
  <c r="BJ14" i="171"/>
  <c r="BI14" i="171"/>
  <c r="BG14" i="171"/>
  <c r="BG13" i="171"/>
  <c r="BC13" i="171"/>
  <c r="BD13" i="171" s="1"/>
  <c r="BN12" i="171"/>
  <c r="BO12" i="171" s="1"/>
  <c r="BG12" i="171"/>
  <c r="BC12" i="171"/>
  <c r="BD12" i="171" s="1"/>
  <c r="AI12" i="171"/>
  <c r="AJ12" i="171" s="1"/>
  <c r="BP12" i="171" s="1"/>
  <c r="O12" i="171"/>
  <c r="N12" i="171"/>
  <c r="I12" i="171"/>
  <c r="C12" i="171"/>
  <c r="K6" i="171"/>
  <c r="BK18" i="171" l="1"/>
  <c r="BI18" i="171"/>
  <c r="BJ18" i="171" s="1"/>
  <c r="BK15" i="171"/>
  <c r="BI15" i="171"/>
  <c r="BJ15" i="171" s="1"/>
  <c r="BK19" i="171"/>
  <c r="BI19" i="171"/>
  <c r="BJ19" i="171" s="1"/>
  <c r="BQ12" i="171"/>
  <c r="BI13" i="171"/>
  <c r="BJ13" i="171" s="1"/>
  <c r="BK13" i="171"/>
  <c r="BI16" i="171"/>
  <c r="BJ16" i="171" s="1"/>
  <c r="BK16" i="171"/>
  <c r="BI20" i="171"/>
  <c r="BJ20" i="171" s="1"/>
  <c r="BK20" i="171"/>
  <c r="BK12" i="171"/>
  <c r="BI12" i="171"/>
  <c r="BJ12" i="171" s="1"/>
  <c r="AK12" i="171"/>
  <c r="BK17" i="171"/>
  <c r="BI17" i="171"/>
  <c r="BJ17" i="171" s="1"/>
  <c r="BK21" i="171"/>
  <c r="BI21" i="171"/>
  <c r="BJ21" i="171" s="1"/>
  <c r="BL12" i="171" l="1"/>
  <c r="BM12" i="171" s="1"/>
  <c r="BG21" i="170" l="1"/>
  <c r="BC21" i="170"/>
  <c r="BD21" i="170" s="1"/>
  <c r="BG20" i="170"/>
  <c r="BC20" i="170"/>
  <c r="BD20" i="170" s="1"/>
  <c r="BI20" i="170" s="1"/>
  <c r="BJ20" i="170" s="1"/>
  <c r="BG19" i="170"/>
  <c r="BC19" i="170"/>
  <c r="BD19" i="170" s="1"/>
  <c r="BG18" i="170"/>
  <c r="BC18" i="170"/>
  <c r="BD18" i="170" s="1"/>
  <c r="BG17" i="170"/>
  <c r="BC17" i="170"/>
  <c r="BD17" i="170" s="1"/>
  <c r="BG16" i="170"/>
  <c r="BC16" i="170"/>
  <c r="BD16" i="170" s="1"/>
  <c r="BI16" i="170" s="1"/>
  <c r="BJ16" i="170" s="1"/>
  <c r="BG15" i="170"/>
  <c r="BC15" i="170"/>
  <c r="BD15" i="170" s="1"/>
  <c r="BG14" i="170"/>
  <c r="BC14" i="170"/>
  <c r="BD14" i="170" s="1"/>
  <c r="BG13" i="170"/>
  <c r="BC13" i="170"/>
  <c r="BD13" i="170" s="1"/>
  <c r="BG12" i="170"/>
  <c r="BC12" i="170"/>
  <c r="BD12" i="170" s="1"/>
  <c r="AI12" i="170"/>
  <c r="AJ12" i="170" s="1"/>
  <c r="BP12" i="170" s="1"/>
  <c r="O12" i="170"/>
  <c r="N12" i="170"/>
  <c r="I12" i="170"/>
  <c r="C12" i="170"/>
  <c r="K6" i="170"/>
  <c r="AK12" i="170" l="1"/>
  <c r="BI15" i="170"/>
  <c r="BJ15" i="170" s="1"/>
  <c r="BK15" i="170"/>
  <c r="BK12" i="170"/>
  <c r="BI12" i="170"/>
  <c r="BJ12" i="170" s="1"/>
  <c r="BK19" i="170"/>
  <c r="BI19" i="170"/>
  <c r="BJ19" i="170" s="1"/>
  <c r="BK18" i="170"/>
  <c r="BI18" i="170"/>
  <c r="BJ18" i="170" s="1"/>
  <c r="BK13" i="170"/>
  <c r="BI13" i="170"/>
  <c r="BJ13" i="170" s="1"/>
  <c r="BK17" i="170"/>
  <c r="BI17" i="170"/>
  <c r="BJ17" i="170" s="1"/>
  <c r="BI14" i="170"/>
  <c r="BJ14" i="170" s="1"/>
  <c r="BK14" i="170"/>
  <c r="BK21" i="170"/>
  <c r="BI21" i="170"/>
  <c r="BJ21" i="170" s="1"/>
  <c r="BK16" i="170"/>
  <c r="BK20" i="170"/>
  <c r="BG41" i="169"/>
  <c r="BC41" i="169"/>
  <c r="BD41" i="169" s="1"/>
  <c r="BG40" i="169"/>
  <c r="BC40" i="169"/>
  <c r="BD40" i="169" s="1"/>
  <c r="BG39" i="169"/>
  <c r="BC39" i="169"/>
  <c r="BD39" i="169" s="1"/>
  <c r="BG38" i="169"/>
  <c r="BC38" i="169"/>
  <c r="BD38" i="169" s="1"/>
  <c r="BG37" i="169"/>
  <c r="BC37" i="169"/>
  <c r="BD37" i="169" s="1"/>
  <c r="BG36" i="169"/>
  <c r="BC36" i="169"/>
  <c r="BD36" i="169" s="1"/>
  <c r="BG35" i="169"/>
  <c r="BC35" i="169"/>
  <c r="BD35" i="169" s="1"/>
  <c r="BG34" i="169"/>
  <c r="BC34" i="169"/>
  <c r="BD34" i="169" s="1"/>
  <c r="BG33" i="169"/>
  <c r="BC33" i="169"/>
  <c r="BD33" i="169" s="1"/>
  <c r="BG32" i="169"/>
  <c r="BC32" i="169"/>
  <c r="BD32" i="169" s="1"/>
  <c r="AI32" i="169"/>
  <c r="AJ32" i="169" s="1"/>
  <c r="BP32" i="169" s="1"/>
  <c r="O32" i="169"/>
  <c r="N32" i="169"/>
  <c r="I32" i="169"/>
  <c r="C32" i="169"/>
  <c r="BG31" i="169"/>
  <c r="BC31" i="169"/>
  <c r="BD31" i="169" s="1"/>
  <c r="BG30" i="169"/>
  <c r="BD30" i="169"/>
  <c r="BK30" i="169" s="1"/>
  <c r="BC30" i="169"/>
  <c r="BG29" i="169"/>
  <c r="BC29" i="169"/>
  <c r="BD29" i="169" s="1"/>
  <c r="BG28" i="169"/>
  <c r="BC28" i="169"/>
  <c r="BD28" i="169" s="1"/>
  <c r="BG27" i="169"/>
  <c r="BC27" i="169"/>
  <c r="BD27" i="169" s="1"/>
  <c r="BG26" i="169"/>
  <c r="BD26" i="169"/>
  <c r="BK26" i="169" s="1"/>
  <c r="BC26" i="169"/>
  <c r="BG25" i="169"/>
  <c r="BC25" i="169"/>
  <c r="BD25" i="169" s="1"/>
  <c r="BG24" i="169"/>
  <c r="BC24" i="169"/>
  <c r="BD24" i="169" s="1"/>
  <c r="BG23" i="169"/>
  <c r="BC23" i="169"/>
  <c r="BD23" i="169" s="1"/>
  <c r="BG22" i="169"/>
  <c r="BC22" i="169"/>
  <c r="BD22" i="169" s="1"/>
  <c r="AI22" i="169"/>
  <c r="AJ22" i="169" s="1"/>
  <c r="O22" i="169"/>
  <c r="N22" i="169"/>
  <c r="I22" i="169"/>
  <c r="C22" i="169"/>
  <c r="BL12" i="170" l="1"/>
  <c r="AK32" i="169"/>
  <c r="BK34" i="169"/>
  <c r="BI34" i="169"/>
  <c r="BJ34" i="169" s="1"/>
  <c r="BK38" i="169"/>
  <c r="BI38" i="169"/>
  <c r="BJ38" i="169" s="1"/>
  <c r="BK33" i="169"/>
  <c r="BI33" i="169"/>
  <c r="BJ33" i="169" s="1"/>
  <c r="BK37" i="169"/>
  <c r="BI37" i="169"/>
  <c r="BJ37" i="169" s="1"/>
  <c r="BK35" i="169"/>
  <c r="BI35" i="169"/>
  <c r="BJ35" i="169" s="1"/>
  <c r="BI36" i="169"/>
  <c r="BJ36" i="169" s="1"/>
  <c r="BK36" i="169"/>
  <c r="BK41" i="169"/>
  <c r="BI41" i="169"/>
  <c r="BJ41" i="169" s="1"/>
  <c r="BK39" i="169"/>
  <c r="BI39" i="169"/>
  <c r="BJ39" i="169" s="1"/>
  <c r="BK32" i="169"/>
  <c r="BI32" i="169"/>
  <c r="BJ32" i="169" s="1"/>
  <c r="BI40" i="169"/>
  <c r="BJ40" i="169" s="1"/>
  <c r="BK40" i="169"/>
  <c r="BK24" i="169"/>
  <c r="BI24" i="169"/>
  <c r="BJ24" i="169" s="1"/>
  <c r="BI31" i="169"/>
  <c r="BJ31" i="169" s="1"/>
  <c r="BK31" i="169"/>
  <c r="BK28" i="169"/>
  <c r="BI28" i="169"/>
  <c r="BJ28" i="169" s="1"/>
  <c r="BK25" i="169"/>
  <c r="BI25" i="169"/>
  <c r="BJ25" i="169" s="1"/>
  <c r="AK22" i="169"/>
  <c r="BP22" i="169"/>
  <c r="BK29" i="169"/>
  <c r="BI29" i="169"/>
  <c r="BJ29" i="169" s="1"/>
  <c r="BI27" i="169"/>
  <c r="BJ27" i="169" s="1"/>
  <c r="BK27" i="169"/>
  <c r="BK22" i="169"/>
  <c r="BI22" i="169"/>
  <c r="BJ22" i="169" s="1"/>
  <c r="BI23" i="169"/>
  <c r="BJ23" i="169" s="1"/>
  <c r="BK23" i="169"/>
  <c r="BI26" i="169"/>
  <c r="BJ26" i="169" s="1"/>
  <c r="BI30" i="169"/>
  <c r="BJ30" i="169" s="1"/>
  <c r="BM12" i="170" l="1"/>
  <c r="BN12" i="170" s="1"/>
  <c r="BO12" i="170" s="1"/>
  <c r="BQ12" i="170" s="1"/>
  <c r="BL32" i="169"/>
  <c r="BL22" i="169"/>
  <c r="BM32" i="169" l="1"/>
  <c r="BN32" i="169" s="1"/>
  <c r="BO32" i="169" s="1"/>
  <c r="BQ32" i="169" s="1"/>
  <c r="BM22" i="169"/>
  <c r="BN22" i="169" s="1"/>
  <c r="BO22" i="169" s="1"/>
  <c r="BQ22" i="169" s="1"/>
  <c r="BG21" i="169" l="1"/>
  <c r="BD21" i="169"/>
  <c r="BK21" i="169" s="1"/>
  <c r="BC21" i="169"/>
  <c r="BG20" i="169"/>
  <c r="BD20" i="169"/>
  <c r="BK20" i="169" s="1"/>
  <c r="BC20" i="169"/>
  <c r="BG19" i="169"/>
  <c r="BC19" i="169"/>
  <c r="BD19" i="169" s="1"/>
  <c r="BG18" i="169"/>
  <c r="BC18" i="169"/>
  <c r="BD18" i="169" s="1"/>
  <c r="BI17" i="169"/>
  <c r="BJ17" i="169" s="1"/>
  <c r="BG17" i="169"/>
  <c r="BD17" i="169"/>
  <c r="BK17" i="169" s="1"/>
  <c r="BC17" i="169"/>
  <c r="BG16" i="169"/>
  <c r="BD16" i="169"/>
  <c r="BK16" i="169" s="1"/>
  <c r="BC16" i="169"/>
  <c r="BG15" i="169"/>
  <c r="BC15" i="169"/>
  <c r="BD15" i="169" s="1"/>
  <c r="BG14" i="169"/>
  <c r="BC14" i="169"/>
  <c r="BD14" i="169" s="1"/>
  <c r="BG13" i="169"/>
  <c r="BC13" i="169"/>
  <c r="BD13" i="169" s="1"/>
  <c r="BG12" i="169"/>
  <c r="BC12" i="169"/>
  <c r="BD12" i="169" s="1"/>
  <c r="AI12" i="169"/>
  <c r="AJ12" i="169" s="1"/>
  <c r="O12" i="169"/>
  <c r="N12" i="169"/>
  <c r="I12" i="169"/>
  <c r="C12" i="169"/>
  <c r="K6" i="169"/>
  <c r="BK13" i="169" l="1"/>
  <c r="BI13" i="169"/>
  <c r="BJ13" i="169" s="1"/>
  <c r="BK14" i="169"/>
  <c r="BI14" i="169"/>
  <c r="BJ14" i="169" s="1"/>
  <c r="BK19" i="169"/>
  <c r="BI19" i="169"/>
  <c r="BJ19" i="169" s="1"/>
  <c r="AK12" i="169"/>
  <c r="BP12" i="169"/>
  <c r="BK15" i="169"/>
  <c r="BI15" i="169"/>
  <c r="BJ15" i="169" s="1"/>
  <c r="BK12" i="169"/>
  <c r="BI12" i="169"/>
  <c r="BJ12" i="169" s="1"/>
  <c r="BK18" i="169"/>
  <c r="BI18" i="169"/>
  <c r="BJ18" i="169" s="1"/>
  <c r="BI16" i="169"/>
  <c r="BJ16" i="169" s="1"/>
  <c r="BI20" i="169"/>
  <c r="BJ20" i="169" s="1"/>
  <c r="BI21" i="169"/>
  <c r="BJ21" i="169" s="1"/>
  <c r="AK31" i="168"/>
  <c r="AG31" i="168"/>
  <c r="AH31" i="168" s="1"/>
  <c r="AK30" i="168"/>
  <c r="AG30" i="168"/>
  <c r="AH30" i="168" s="1"/>
  <c r="AO30" i="168" s="1"/>
  <c r="AK29" i="168"/>
  <c r="AG29" i="168"/>
  <c r="AH29" i="168" s="1"/>
  <c r="AK28" i="168"/>
  <c r="AG28" i="168"/>
  <c r="AH28" i="168" s="1"/>
  <c r="AK27" i="168"/>
  <c r="AG27" i="168"/>
  <c r="AH27" i="168" s="1"/>
  <c r="AK26" i="168"/>
  <c r="AG26" i="168"/>
  <c r="AH26" i="168" s="1"/>
  <c r="AO26" i="168" s="1"/>
  <c r="AK25" i="168"/>
  <c r="AG25" i="168"/>
  <c r="AH25" i="168" s="1"/>
  <c r="AK24" i="168"/>
  <c r="AG24" i="168"/>
  <c r="AH24" i="168" s="1"/>
  <c r="AK23" i="168"/>
  <c r="AG23" i="168"/>
  <c r="AH23" i="168" s="1"/>
  <c r="AK22" i="168"/>
  <c r="AG22" i="168"/>
  <c r="AH22" i="168" s="1"/>
  <c r="AO22" i="168" s="1"/>
  <c r="N22" i="168"/>
  <c r="O22" i="168" s="1"/>
  <c r="L22" i="168"/>
  <c r="K22" i="168"/>
  <c r="F22" i="168"/>
  <c r="C22" i="168"/>
  <c r="AK21" i="168"/>
  <c r="AG21" i="168"/>
  <c r="AH21" i="168" s="1"/>
  <c r="AK20" i="168"/>
  <c r="AG20" i="168"/>
  <c r="AH20" i="168" s="1"/>
  <c r="AK19" i="168"/>
  <c r="AG19" i="168"/>
  <c r="AH19" i="168" s="1"/>
  <c r="AO19" i="168" s="1"/>
  <c r="AK18" i="168"/>
  <c r="AG18" i="168"/>
  <c r="AH18" i="168" s="1"/>
  <c r="AK17" i="168"/>
  <c r="AG17" i="168"/>
  <c r="AH17" i="168" s="1"/>
  <c r="AK16" i="168"/>
  <c r="AG16" i="168"/>
  <c r="AH16" i="168" s="1"/>
  <c r="AK15" i="168"/>
  <c r="AG15" i="168"/>
  <c r="AH15" i="168" s="1"/>
  <c r="AO15" i="168" s="1"/>
  <c r="AK14" i="168"/>
  <c r="AG14" i="168"/>
  <c r="AH14" i="168" s="1"/>
  <c r="AK13" i="168"/>
  <c r="AG13" i="168"/>
  <c r="AH13" i="168" s="1"/>
  <c r="AK12" i="168"/>
  <c r="AG12" i="168"/>
  <c r="AH12" i="168" s="1"/>
  <c r="N12" i="168"/>
  <c r="O12" i="168" s="1"/>
  <c r="L12" i="168"/>
  <c r="K12" i="168"/>
  <c r="F12" i="168"/>
  <c r="C12" i="168"/>
  <c r="I6" i="168"/>
  <c r="BL12" i="169" l="1"/>
  <c r="AO17" i="168"/>
  <c r="AM17" i="168"/>
  <c r="AN17" i="168" s="1"/>
  <c r="AM14" i="168"/>
  <c r="AN14" i="168" s="1"/>
  <c r="AO14" i="168"/>
  <c r="AO21" i="168"/>
  <c r="AM21" i="168"/>
  <c r="AN21" i="168" s="1"/>
  <c r="AO23" i="168"/>
  <c r="AM23" i="168"/>
  <c r="AN23" i="168" s="1"/>
  <c r="AM12" i="168"/>
  <c r="AN12" i="168" s="1"/>
  <c r="AO12" i="168"/>
  <c r="AM27" i="168"/>
  <c r="AN27" i="168" s="1"/>
  <c r="AO27" i="168"/>
  <c r="AM29" i="168"/>
  <c r="AN29" i="168" s="1"/>
  <c r="AO29" i="168"/>
  <c r="AM18" i="168"/>
  <c r="AN18" i="168" s="1"/>
  <c r="AO18" i="168"/>
  <c r="AO24" i="168"/>
  <c r="AM24" i="168"/>
  <c r="AN24" i="168" s="1"/>
  <c r="AM31" i="168"/>
  <c r="AN31" i="168" s="1"/>
  <c r="AO31" i="168"/>
  <c r="AM16" i="168"/>
  <c r="AN16" i="168" s="1"/>
  <c r="AO16" i="168"/>
  <c r="AO28" i="168"/>
  <c r="AM28" i="168"/>
  <c r="AN28" i="168" s="1"/>
  <c r="AO13" i="168"/>
  <c r="AM13" i="168"/>
  <c r="AN13" i="168" s="1"/>
  <c r="AM20" i="168"/>
  <c r="AN20" i="168" s="1"/>
  <c r="AO20" i="168"/>
  <c r="AM25" i="168"/>
  <c r="AN25" i="168" s="1"/>
  <c r="AO25" i="168"/>
  <c r="AM15" i="168"/>
  <c r="AN15" i="168" s="1"/>
  <c r="AM19" i="168"/>
  <c r="AN19" i="168" s="1"/>
  <c r="AM22" i="168"/>
  <c r="AN22" i="168" s="1"/>
  <c r="AM26" i="168"/>
  <c r="AN26" i="168" s="1"/>
  <c r="AM30" i="168"/>
  <c r="AN30" i="168" s="1"/>
  <c r="BM12" i="169" l="1"/>
  <c r="BN12" i="169" s="1"/>
  <c r="BO12" i="169" s="1"/>
  <c r="BQ12" i="169" s="1"/>
  <c r="AR12" i="168"/>
  <c r="AQ22" i="168"/>
  <c r="AP22" i="168"/>
  <c r="AR22" i="168"/>
  <c r="AQ12" i="168"/>
  <c r="AP12" i="168"/>
  <c r="AU12" i="168" l="1"/>
  <c r="AV12" i="168" s="1"/>
  <c r="AS12" i="168"/>
  <c r="AS22" i="168"/>
  <c r="AU22" i="168"/>
  <c r="AV22" i="168" s="1"/>
  <c r="AW12" i="168" l="1"/>
  <c r="AT12" i="168"/>
  <c r="AW22" i="168"/>
  <c r="AT22" i="168"/>
  <c r="BG21" i="167" l="1"/>
  <c r="BC21" i="167"/>
  <c r="BD21" i="167" s="1"/>
  <c r="BG20" i="167"/>
  <c r="BC20" i="167"/>
  <c r="BD20" i="167" s="1"/>
  <c r="BG19" i="167"/>
  <c r="BC19" i="167"/>
  <c r="BD19" i="167" s="1"/>
  <c r="BG18" i="167"/>
  <c r="BC18" i="167"/>
  <c r="BD18" i="167" s="1"/>
  <c r="BG17" i="167"/>
  <c r="BC17" i="167"/>
  <c r="BD17" i="167" s="1"/>
  <c r="BG16" i="167"/>
  <c r="BC16" i="167"/>
  <c r="BD16" i="167" s="1"/>
  <c r="BG15" i="167"/>
  <c r="BC15" i="167"/>
  <c r="BD15" i="167" s="1"/>
  <c r="BG14" i="167"/>
  <c r="BC14" i="167"/>
  <c r="BD14" i="167" s="1"/>
  <c r="BG13" i="167"/>
  <c r="BC13" i="167"/>
  <c r="BD13" i="167" s="1"/>
  <c r="BG12" i="167"/>
  <c r="BC12" i="167"/>
  <c r="BD12" i="167" s="1"/>
  <c r="AI12" i="167"/>
  <c r="AJ12" i="167" s="1"/>
  <c r="AK12" i="167" s="1"/>
  <c r="O12" i="167"/>
  <c r="N12" i="167"/>
  <c r="I12" i="167"/>
  <c r="C12" i="167"/>
  <c r="K6" i="167"/>
  <c r="BI13" i="167" l="1"/>
  <c r="BJ13" i="167" s="1"/>
  <c r="BK13" i="167"/>
  <c r="BI17" i="167"/>
  <c r="BJ17" i="167" s="1"/>
  <c r="BK17" i="167"/>
  <c r="BI21" i="167"/>
  <c r="BJ21" i="167" s="1"/>
  <c r="BK21" i="167"/>
  <c r="BK14" i="167"/>
  <c r="BI14" i="167"/>
  <c r="BJ14" i="167" s="1"/>
  <c r="BK18" i="167"/>
  <c r="BI18" i="167"/>
  <c r="BJ18" i="167" s="1"/>
  <c r="BK15" i="167"/>
  <c r="BI15" i="167"/>
  <c r="BJ15" i="167" s="1"/>
  <c r="BK19" i="167"/>
  <c r="BI19" i="167"/>
  <c r="BJ19" i="167" s="1"/>
  <c r="BK12" i="167"/>
  <c r="BI12" i="167"/>
  <c r="BJ12" i="167" s="1"/>
  <c r="BK16" i="167"/>
  <c r="BI16" i="167"/>
  <c r="BJ16" i="167" s="1"/>
  <c r="BK20" i="167"/>
  <c r="BI20" i="167"/>
  <c r="BJ20" i="167" s="1"/>
  <c r="BP12" i="167"/>
  <c r="BL12" i="167" l="1"/>
  <c r="BM12" i="167" l="1"/>
  <c r="BN12" i="167" s="1"/>
  <c r="BO12" i="167" s="1"/>
  <c r="BQ12" i="167" s="1"/>
  <c r="BG21" i="166" l="1"/>
  <c r="BC21" i="166"/>
  <c r="BD21" i="166" s="1"/>
  <c r="BG20" i="166"/>
  <c r="BC20" i="166"/>
  <c r="BD20" i="166" s="1"/>
  <c r="BG19" i="166"/>
  <c r="BC19" i="166"/>
  <c r="BD19" i="166" s="1"/>
  <c r="BG18" i="166"/>
  <c r="BC18" i="166"/>
  <c r="BD18" i="166" s="1"/>
  <c r="BG17" i="166"/>
  <c r="BC17" i="166"/>
  <c r="BD17" i="166" s="1"/>
  <c r="BG16" i="166"/>
  <c r="BC16" i="166"/>
  <c r="BD16" i="166" s="1"/>
  <c r="BG15" i="166"/>
  <c r="BC15" i="166"/>
  <c r="BD15" i="166" s="1"/>
  <c r="BG14" i="166"/>
  <c r="BC14" i="166"/>
  <c r="BD14" i="166" s="1"/>
  <c r="BG13" i="166"/>
  <c r="BC13" i="166"/>
  <c r="BD13" i="166" s="1"/>
  <c r="BG12" i="166"/>
  <c r="BC12" i="166"/>
  <c r="BD12" i="166" s="1"/>
  <c r="AI12" i="166"/>
  <c r="AJ12" i="166" s="1"/>
  <c r="BP12" i="166" s="1"/>
  <c r="O12" i="166"/>
  <c r="N12" i="166"/>
  <c r="I12" i="166"/>
  <c r="C12" i="166"/>
  <c r="K6" i="166"/>
  <c r="BG21" i="165"/>
  <c r="BC21" i="165"/>
  <c r="BD21" i="165" s="1"/>
  <c r="BG20" i="165"/>
  <c r="BC20" i="165"/>
  <c r="BD20" i="165" s="1"/>
  <c r="BG19" i="165"/>
  <c r="BD19" i="165"/>
  <c r="BK19" i="165" s="1"/>
  <c r="BC19" i="165"/>
  <c r="BG18" i="165"/>
  <c r="BD18" i="165"/>
  <c r="BK18" i="165" s="1"/>
  <c r="BC18" i="165"/>
  <c r="BG17" i="165"/>
  <c r="BC17" i="165"/>
  <c r="BD17" i="165" s="1"/>
  <c r="BG16" i="165"/>
  <c r="BC16" i="165"/>
  <c r="BD16" i="165" s="1"/>
  <c r="BG15" i="165"/>
  <c r="BC15" i="165"/>
  <c r="BD15" i="165" s="1"/>
  <c r="BK15" i="165" s="1"/>
  <c r="BG14" i="165"/>
  <c r="BC14" i="165"/>
  <c r="BD14" i="165" s="1"/>
  <c r="BK14" i="165" s="1"/>
  <c r="BG13" i="165"/>
  <c r="BC13" i="165"/>
  <c r="BD13" i="165" s="1"/>
  <c r="BG12" i="165"/>
  <c r="BC12" i="165"/>
  <c r="BD12" i="165" s="1"/>
  <c r="BI12" i="165" s="1"/>
  <c r="BJ12" i="165" s="1"/>
  <c r="AI12" i="165"/>
  <c r="AJ12" i="165" s="1"/>
  <c r="BP12" i="165" s="1"/>
  <c r="O12" i="165"/>
  <c r="N12" i="165"/>
  <c r="I12" i="165"/>
  <c r="C12" i="165"/>
  <c r="K6" i="165"/>
  <c r="AK12" i="166" l="1"/>
  <c r="BK15" i="166"/>
  <c r="BI15" i="166"/>
  <c r="BJ15" i="166" s="1"/>
  <c r="BK19" i="166"/>
  <c r="BI19" i="166"/>
  <c r="BJ19" i="166" s="1"/>
  <c r="BK14" i="166"/>
  <c r="BI14" i="166"/>
  <c r="BJ14" i="166" s="1"/>
  <c r="BK16" i="166"/>
  <c r="BI16" i="166"/>
  <c r="BJ16" i="166" s="1"/>
  <c r="BK18" i="166"/>
  <c r="BI18" i="166"/>
  <c r="BJ18" i="166" s="1"/>
  <c r="BI13" i="166"/>
  <c r="BJ13" i="166" s="1"/>
  <c r="BK13" i="166"/>
  <c r="BK21" i="166"/>
  <c r="BI21" i="166"/>
  <c r="BJ21" i="166" s="1"/>
  <c r="BK12" i="166"/>
  <c r="BI12" i="166"/>
  <c r="BJ12" i="166" s="1"/>
  <c r="BK20" i="166"/>
  <c r="BI20" i="166"/>
  <c r="BJ20" i="166" s="1"/>
  <c r="BI17" i="166"/>
  <c r="BJ17" i="166" s="1"/>
  <c r="BK17" i="166"/>
  <c r="AK12" i="165"/>
  <c r="BI21" i="165"/>
  <c r="BJ21" i="165" s="1"/>
  <c r="BK21" i="165"/>
  <c r="BI16" i="165"/>
  <c r="BJ16" i="165" s="1"/>
  <c r="BK16" i="165"/>
  <c r="BI17" i="165"/>
  <c r="BJ17" i="165" s="1"/>
  <c r="BK17" i="165"/>
  <c r="BI20" i="165"/>
  <c r="BJ20" i="165" s="1"/>
  <c r="BK20" i="165"/>
  <c r="BI13" i="165"/>
  <c r="BJ13" i="165" s="1"/>
  <c r="BK13" i="165"/>
  <c r="BI15" i="165"/>
  <c r="BJ15" i="165" s="1"/>
  <c r="BI19" i="165"/>
  <c r="BJ19" i="165" s="1"/>
  <c r="BK12" i="165"/>
  <c r="BI14" i="165"/>
  <c r="BJ14" i="165" s="1"/>
  <c r="BI18" i="165"/>
  <c r="BJ18" i="165" s="1"/>
  <c r="BL12" i="166" l="1"/>
  <c r="BL12" i="165"/>
  <c r="BM12" i="166" l="1"/>
  <c r="BN12" i="166" s="1"/>
  <c r="BO12" i="166" s="1"/>
  <c r="BQ12" i="166" s="1"/>
  <c r="BM12" i="165"/>
  <c r="BN12" i="165" s="1"/>
  <c r="BO12" i="165" s="1"/>
  <c r="BQ12" i="165" s="1"/>
  <c r="BG21" i="164" l="1"/>
  <c r="BC21" i="164"/>
  <c r="BD21" i="164" s="1"/>
  <c r="BI20" i="164"/>
  <c r="BJ20" i="164" s="1"/>
  <c r="BG20" i="164"/>
  <c r="BD20" i="164"/>
  <c r="BK20" i="164" s="1"/>
  <c r="BC20" i="164"/>
  <c r="BG19" i="164"/>
  <c r="BD19" i="164"/>
  <c r="BK19" i="164" s="1"/>
  <c r="BC19" i="164"/>
  <c r="BG18" i="164"/>
  <c r="BC18" i="164"/>
  <c r="BD18" i="164" s="1"/>
  <c r="BK18" i="164" s="1"/>
  <c r="BG17" i="164"/>
  <c r="BC17" i="164"/>
  <c r="BD17" i="164" s="1"/>
  <c r="BG16" i="164"/>
  <c r="BC16" i="164"/>
  <c r="BD16" i="164" s="1"/>
  <c r="BG15" i="164"/>
  <c r="BC15" i="164"/>
  <c r="BD15" i="164" s="1"/>
  <c r="BK15" i="164" s="1"/>
  <c r="BG14" i="164"/>
  <c r="BD14" i="164"/>
  <c r="BK14" i="164" s="1"/>
  <c r="BC14" i="164"/>
  <c r="BG13" i="164"/>
  <c r="BC13" i="164"/>
  <c r="BD13" i="164" s="1"/>
  <c r="BG12" i="164"/>
  <c r="BC12" i="164"/>
  <c r="BD12" i="164" s="1"/>
  <c r="AI12" i="164"/>
  <c r="AJ12" i="164" s="1"/>
  <c r="BP12" i="164" s="1"/>
  <c r="O12" i="164"/>
  <c r="N12" i="164"/>
  <c r="I12" i="164"/>
  <c r="C12" i="164"/>
  <c r="K6" i="164"/>
  <c r="BI16" i="164" l="1"/>
  <c r="BJ16" i="164" s="1"/>
  <c r="BK16" i="164"/>
  <c r="AK12" i="164"/>
  <c r="BI17" i="164"/>
  <c r="BJ17" i="164" s="1"/>
  <c r="BK17" i="164"/>
  <c r="BI12" i="164"/>
  <c r="BJ12" i="164" s="1"/>
  <c r="BK12" i="164"/>
  <c r="BI13" i="164"/>
  <c r="BJ13" i="164" s="1"/>
  <c r="BK13" i="164"/>
  <c r="BI21" i="164"/>
  <c r="BJ21" i="164" s="1"/>
  <c r="BK21" i="164"/>
  <c r="BI15" i="164"/>
  <c r="BJ15" i="164" s="1"/>
  <c r="BI19" i="164"/>
  <c r="BJ19" i="164" s="1"/>
  <c r="BI14" i="164"/>
  <c r="BJ14" i="164" s="1"/>
  <c r="BI18" i="164"/>
  <c r="BJ18" i="164" s="1"/>
  <c r="BG31" i="163"/>
  <c r="BC31" i="163"/>
  <c r="BD31" i="163" s="1"/>
  <c r="BG30" i="163"/>
  <c r="BC30" i="163"/>
  <c r="BD30" i="163" s="1"/>
  <c r="BG29" i="163"/>
  <c r="BD29" i="163"/>
  <c r="BK29" i="163" s="1"/>
  <c r="BC29" i="163"/>
  <c r="BG28" i="163"/>
  <c r="BC28" i="163"/>
  <c r="BD28" i="163" s="1"/>
  <c r="BG27" i="163"/>
  <c r="BC27" i="163"/>
  <c r="BD27" i="163" s="1"/>
  <c r="BG26" i="163"/>
  <c r="BC26" i="163"/>
  <c r="BD26" i="163" s="1"/>
  <c r="BG25" i="163"/>
  <c r="BD25" i="163"/>
  <c r="BK25" i="163" s="1"/>
  <c r="BC25" i="163"/>
  <c r="BG24" i="163"/>
  <c r="BC24" i="163"/>
  <c r="BD24" i="163" s="1"/>
  <c r="BG23" i="163"/>
  <c r="BC23" i="163"/>
  <c r="BD23" i="163" s="1"/>
  <c r="BG22" i="163"/>
  <c r="BC22" i="163"/>
  <c r="BD22" i="163" s="1"/>
  <c r="BK22" i="163" s="1"/>
  <c r="AI22" i="163"/>
  <c r="AJ22" i="163" s="1"/>
  <c r="BP22" i="163" s="1"/>
  <c r="O22" i="163"/>
  <c r="N22" i="163"/>
  <c r="I22" i="163"/>
  <c r="C22" i="163"/>
  <c r="BK21" i="163"/>
  <c r="BG21" i="163"/>
  <c r="BD21" i="163"/>
  <c r="BI21" i="163" s="1"/>
  <c r="BJ21" i="163" s="1"/>
  <c r="BC21" i="163"/>
  <c r="BG20" i="163"/>
  <c r="BC20" i="163"/>
  <c r="BD20" i="163" s="1"/>
  <c r="BG19" i="163"/>
  <c r="BD19" i="163"/>
  <c r="BK19" i="163" s="1"/>
  <c r="BC19" i="163"/>
  <c r="BG18" i="163"/>
  <c r="BC18" i="163"/>
  <c r="BD18" i="163" s="1"/>
  <c r="BK17" i="163"/>
  <c r="BG17" i="163"/>
  <c r="BD17" i="163"/>
  <c r="BI17" i="163" s="1"/>
  <c r="BJ17" i="163" s="1"/>
  <c r="BC17" i="163"/>
  <c r="BG16" i="163"/>
  <c r="BC16" i="163"/>
  <c r="BD16" i="163" s="1"/>
  <c r="BG15" i="163"/>
  <c r="BD15" i="163"/>
  <c r="BK15" i="163" s="1"/>
  <c r="BC15" i="163"/>
  <c r="BG14" i="163"/>
  <c r="BC14" i="163"/>
  <c r="BD14" i="163" s="1"/>
  <c r="BG13" i="163"/>
  <c r="BC13" i="163"/>
  <c r="BD13" i="163" s="1"/>
  <c r="BG12" i="163"/>
  <c r="BC12" i="163"/>
  <c r="BD12" i="163" s="1"/>
  <c r="BK12" i="163" s="1"/>
  <c r="AI12" i="163"/>
  <c r="AJ12" i="163" s="1"/>
  <c r="BP12" i="163" s="1"/>
  <c r="O12" i="163"/>
  <c r="N12" i="163"/>
  <c r="I12" i="163"/>
  <c r="C12" i="163"/>
  <c r="K6" i="163"/>
  <c r="BL12" i="164" l="1"/>
  <c r="BM12" i="164" s="1"/>
  <c r="BN12" i="164" s="1"/>
  <c r="BO12" i="164" s="1"/>
  <c r="BQ12" i="164" s="1"/>
  <c r="BI13" i="163"/>
  <c r="BJ13" i="163" s="1"/>
  <c r="BK13" i="163"/>
  <c r="BK14" i="163"/>
  <c r="BI14" i="163"/>
  <c r="BJ14" i="163" s="1"/>
  <c r="BI16" i="163"/>
  <c r="BJ16" i="163" s="1"/>
  <c r="BK16" i="163"/>
  <c r="BK26" i="163"/>
  <c r="BI26" i="163"/>
  <c r="BJ26" i="163" s="1"/>
  <c r="BI27" i="163"/>
  <c r="BJ27" i="163" s="1"/>
  <c r="BK27" i="163"/>
  <c r="BK18" i="163"/>
  <c r="BI18" i="163"/>
  <c r="BJ18" i="163" s="1"/>
  <c r="AK12" i="163"/>
  <c r="BI23" i="163"/>
  <c r="BJ23" i="163" s="1"/>
  <c r="BK23" i="163"/>
  <c r="BK30" i="163"/>
  <c r="BI30" i="163"/>
  <c r="BJ30" i="163" s="1"/>
  <c r="BI20" i="163"/>
  <c r="BJ20" i="163" s="1"/>
  <c r="BK20" i="163"/>
  <c r="AK22" i="163"/>
  <c r="BK24" i="163"/>
  <c r="BI24" i="163"/>
  <c r="BJ24" i="163" s="1"/>
  <c r="BI31" i="163"/>
  <c r="BJ31" i="163" s="1"/>
  <c r="BK31" i="163"/>
  <c r="BK28" i="163"/>
  <c r="BI28" i="163"/>
  <c r="BJ28" i="163" s="1"/>
  <c r="BI12" i="163"/>
  <c r="BJ12" i="163" s="1"/>
  <c r="BI15" i="163"/>
  <c r="BJ15" i="163" s="1"/>
  <c r="BI19" i="163"/>
  <c r="BJ19" i="163" s="1"/>
  <c r="BI22" i="163"/>
  <c r="BJ22" i="163" s="1"/>
  <c r="BI25" i="163"/>
  <c r="BJ25" i="163" s="1"/>
  <c r="BI29" i="163"/>
  <c r="BJ29" i="163" s="1"/>
  <c r="BL12" i="163" l="1"/>
  <c r="BM12" i="163" s="1"/>
  <c r="BN12" i="163" s="1"/>
  <c r="BO12" i="163" s="1"/>
  <c r="BQ12" i="163" s="1"/>
  <c r="BL22" i="163"/>
  <c r="BM22" i="163" l="1"/>
  <c r="BN22" i="163" s="1"/>
  <c r="BO22" i="163" s="1"/>
  <c r="BQ22" i="163" s="1"/>
  <c r="BG21" i="162" l="1"/>
  <c r="BC21" i="162"/>
  <c r="BD21" i="162" s="1"/>
  <c r="BG20" i="162"/>
  <c r="BC20" i="162"/>
  <c r="BD20" i="162" s="1"/>
  <c r="BG19" i="162"/>
  <c r="BD19" i="162"/>
  <c r="BK19" i="162" s="1"/>
  <c r="BC19" i="162"/>
  <c r="BK18" i="162"/>
  <c r="BG18" i="162"/>
  <c r="BD18" i="162"/>
  <c r="BI18" i="162" s="1"/>
  <c r="BJ18" i="162" s="1"/>
  <c r="BC18" i="162"/>
  <c r="BG17" i="162"/>
  <c r="BC17" i="162"/>
  <c r="BD17" i="162" s="1"/>
  <c r="BG16" i="162"/>
  <c r="BC16" i="162"/>
  <c r="BD16" i="162" s="1"/>
  <c r="BG15" i="162"/>
  <c r="BD15" i="162"/>
  <c r="BK15" i="162" s="1"/>
  <c r="BC15" i="162"/>
  <c r="BG14" i="162"/>
  <c r="BC14" i="162"/>
  <c r="BD14" i="162" s="1"/>
  <c r="BG13" i="162"/>
  <c r="BC13" i="162"/>
  <c r="BD13" i="162" s="1"/>
  <c r="BG12" i="162"/>
  <c r="BC12" i="162"/>
  <c r="BD12" i="162" s="1"/>
  <c r="AI12" i="162"/>
  <c r="AJ12" i="162" s="1"/>
  <c r="O12" i="162"/>
  <c r="N12" i="162"/>
  <c r="I12" i="162"/>
  <c r="C12" i="162"/>
  <c r="K6" i="162"/>
  <c r="BK16" i="162" l="1"/>
  <c r="BI16" i="162"/>
  <c r="BJ16" i="162" s="1"/>
  <c r="BP12" i="162"/>
  <c r="AK12" i="162"/>
  <c r="BK17" i="162"/>
  <c r="BI17" i="162"/>
  <c r="BJ17" i="162" s="1"/>
  <c r="BK12" i="162"/>
  <c r="BI12" i="162"/>
  <c r="BJ12" i="162" s="1"/>
  <c r="BK13" i="162"/>
  <c r="BI13" i="162"/>
  <c r="BJ13" i="162" s="1"/>
  <c r="BI14" i="162"/>
  <c r="BJ14" i="162" s="1"/>
  <c r="BK14" i="162"/>
  <c r="BK20" i="162"/>
  <c r="BI20" i="162"/>
  <c r="BJ20" i="162" s="1"/>
  <c r="BK21" i="162"/>
  <c r="BI21" i="162"/>
  <c r="BJ21" i="162" s="1"/>
  <c r="BI15" i="162"/>
  <c r="BJ15" i="162" s="1"/>
  <c r="BI19" i="162"/>
  <c r="BJ19" i="162" s="1"/>
  <c r="BG21" i="161"/>
  <c r="BC21" i="161"/>
  <c r="BD21" i="161" s="1"/>
  <c r="BG20" i="161"/>
  <c r="BC20" i="161"/>
  <c r="BD20" i="161" s="1"/>
  <c r="BG19" i="161"/>
  <c r="BC19" i="161"/>
  <c r="BD19" i="161" s="1"/>
  <c r="BG18" i="161"/>
  <c r="BC18" i="161"/>
  <c r="BD18" i="161" s="1"/>
  <c r="BG17" i="161"/>
  <c r="BC17" i="161"/>
  <c r="BD17" i="161" s="1"/>
  <c r="BG16" i="161"/>
  <c r="BC16" i="161"/>
  <c r="BD16" i="161" s="1"/>
  <c r="BG15" i="161"/>
  <c r="BC15" i="161"/>
  <c r="BD15" i="161" s="1"/>
  <c r="BG14" i="161"/>
  <c r="BC14" i="161"/>
  <c r="BD14" i="161" s="1"/>
  <c r="BG13" i="161"/>
  <c r="BC13" i="161"/>
  <c r="BD13" i="161" s="1"/>
  <c r="BG12" i="161"/>
  <c r="BC12" i="161"/>
  <c r="BD12" i="161" s="1"/>
  <c r="AI12" i="161"/>
  <c r="AJ12" i="161" s="1"/>
  <c r="BP12" i="161" s="1"/>
  <c r="O12" i="161"/>
  <c r="N12" i="161"/>
  <c r="I12" i="161"/>
  <c r="C12" i="161"/>
  <c r="K6" i="161"/>
  <c r="BL12" i="162" l="1"/>
  <c r="BM12" i="162" s="1"/>
  <c r="BN12" i="162" s="1"/>
  <c r="BO12" i="162" s="1"/>
  <c r="BQ12" i="162" s="1"/>
  <c r="AK12" i="161"/>
  <c r="BK14" i="161"/>
  <c r="BI14" i="161"/>
  <c r="BJ14" i="161" s="1"/>
  <c r="BK18" i="161"/>
  <c r="BI18" i="161"/>
  <c r="BJ18" i="161" s="1"/>
  <c r="BK15" i="161"/>
  <c r="BI15" i="161"/>
  <c r="BJ15" i="161" s="1"/>
  <c r="BK13" i="161"/>
  <c r="BI13" i="161"/>
  <c r="BJ13" i="161" s="1"/>
  <c r="BK17" i="161"/>
  <c r="BI17" i="161"/>
  <c r="BJ17" i="161" s="1"/>
  <c r="BK21" i="161"/>
  <c r="BI21" i="161"/>
  <c r="BJ21" i="161" s="1"/>
  <c r="BK19" i="161"/>
  <c r="BI19" i="161"/>
  <c r="BJ19" i="161" s="1"/>
  <c r="BK12" i="161"/>
  <c r="BI12" i="161"/>
  <c r="BJ12" i="161" s="1"/>
  <c r="BI16" i="161"/>
  <c r="BJ16" i="161" s="1"/>
  <c r="BK16" i="161"/>
  <c r="BI20" i="161"/>
  <c r="BJ20" i="161" s="1"/>
  <c r="BK20" i="161"/>
  <c r="BD15" i="160"/>
  <c r="BL12" i="161" l="1"/>
  <c r="BG21" i="160"/>
  <c r="BD21" i="160"/>
  <c r="BK21" i="160" s="1"/>
  <c r="BC21" i="160"/>
  <c r="BG20" i="160"/>
  <c r="BC20" i="160"/>
  <c r="BD20" i="160" s="1"/>
  <c r="BG19" i="160"/>
  <c r="BC19" i="160"/>
  <c r="BD19" i="160" s="1"/>
  <c r="BG18" i="160"/>
  <c r="BC18" i="160"/>
  <c r="BD18" i="160" s="1"/>
  <c r="BG17" i="160"/>
  <c r="BD17" i="160"/>
  <c r="BK17" i="160" s="1"/>
  <c r="BC17" i="160"/>
  <c r="BG16" i="160"/>
  <c r="BC16" i="160"/>
  <c r="BD16" i="160" s="1"/>
  <c r="BG15" i="160"/>
  <c r="BC15" i="160"/>
  <c r="BG14" i="160"/>
  <c r="BC14" i="160"/>
  <c r="BD14" i="160" s="1"/>
  <c r="BG13" i="160"/>
  <c r="BC13" i="160"/>
  <c r="BD13" i="160" s="1"/>
  <c r="BK13" i="160" s="1"/>
  <c r="BG12" i="160"/>
  <c r="BC12" i="160"/>
  <c r="BD12" i="160" s="1"/>
  <c r="AI12" i="160"/>
  <c r="AJ12" i="160" s="1"/>
  <c r="BP12" i="160" s="1"/>
  <c r="O12" i="160"/>
  <c r="N12" i="160"/>
  <c r="I12" i="160"/>
  <c r="C12" i="160"/>
  <c r="K6" i="160"/>
  <c r="BM12" i="161" l="1"/>
  <c r="BN12" i="161" s="1"/>
  <c r="BO12" i="161" s="1"/>
  <c r="BQ12" i="161" s="1"/>
  <c r="AK12" i="160"/>
  <c r="BK14" i="160"/>
  <c r="BI14" i="160"/>
  <c r="BJ14" i="160" s="1"/>
  <c r="BK18" i="160"/>
  <c r="BI18" i="160"/>
  <c r="BJ18" i="160" s="1"/>
  <c r="BK12" i="160"/>
  <c r="BI12" i="160"/>
  <c r="BJ12" i="160" s="1"/>
  <c r="BK15" i="160"/>
  <c r="BI15" i="160"/>
  <c r="BJ15" i="160" s="1"/>
  <c r="BK19" i="160"/>
  <c r="BI19" i="160"/>
  <c r="BJ19" i="160" s="1"/>
  <c r="BI16" i="160"/>
  <c r="BJ16" i="160" s="1"/>
  <c r="BK16" i="160"/>
  <c r="BI20" i="160"/>
  <c r="BJ20" i="160" s="1"/>
  <c r="BK20" i="160"/>
  <c r="BI13" i="160"/>
  <c r="BJ13" i="160" s="1"/>
  <c r="BI17" i="160"/>
  <c r="BJ17" i="160" s="1"/>
  <c r="BI21" i="160"/>
  <c r="BJ21" i="160" s="1"/>
  <c r="BG21" i="159"/>
  <c r="BC21" i="159"/>
  <c r="BD21" i="159" s="1"/>
  <c r="BK21" i="159" s="1"/>
  <c r="BG20" i="159"/>
  <c r="BC20" i="159"/>
  <c r="BD20" i="159" s="1"/>
  <c r="BG19" i="159"/>
  <c r="BC19" i="159"/>
  <c r="BD19" i="159" s="1"/>
  <c r="BG18" i="159"/>
  <c r="BC18" i="159"/>
  <c r="BD18" i="159" s="1"/>
  <c r="BG17" i="159"/>
  <c r="BC17" i="159"/>
  <c r="BD17" i="159" s="1"/>
  <c r="BK17" i="159" s="1"/>
  <c r="BG16" i="159"/>
  <c r="BC16" i="159"/>
  <c r="BD16" i="159" s="1"/>
  <c r="BG15" i="159"/>
  <c r="BC15" i="159"/>
  <c r="BD15" i="159" s="1"/>
  <c r="BG14" i="159"/>
  <c r="BG13" i="159"/>
  <c r="BC13" i="159"/>
  <c r="BD13" i="159" s="1"/>
  <c r="BK13" i="159" s="1"/>
  <c r="BN12" i="159"/>
  <c r="BO12" i="159" s="1"/>
  <c r="BG12" i="159"/>
  <c r="BC12" i="159"/>
  <c r="BD12" i="159" s="1"/>
  <c r="AI12" i="159"/>
  <c r="AJ12" i="159" s="1"/>
  <c r="BP12" i="159" s="1"/>
  <c r="O12" i="159"/>
  <c r="N12" i="159"/>
  <c r="I12" i="159"/>
  <c r="C12" i="159"/>
  <c r="K6" i="159"/>
  <c r="BL12" i="160" l="1"/>
  <c r="BI18" i="159"/>
  <c r="BJ18" i="159" s="1"/>
  <c r="BK18" i="159"/>
  <c r="BK15" i="159"/>
  <c r="BI15" i="159"/>
  <c r="BJ15" i="159" s="1"/>
  <c r="BK19" i="159"/>
  <c r="BI19" i="159"/>
  <c r="BJ19" i="159" s="1"/>
  <c r="BQ12" i="159"/>
  <c r="BI16" i="159"/>
  <c r="BJ16" i="159" s="1"/>
  <c r="BK16" i="159"/>
  <c r="BI20" i="159"/>
  <c r="BJ20" i="159" s="1"/>
  <c r="BK20" i="159"/>
  <c r="AK12" i="159"/>
  <c r="BI12" i="159"/>
  <c r="BJ12" i="159" s="1"/>
  <c r="BK12" i="159"/>
  <c r="BI14" i="159"/>
  <c r="BJ14" i="159" s="1"/>
  <c r="BK14" i="159"/>
  <c r="BI13" i="159"/>
  <c r="BJ13" i="159" s="1"/>
  <c r="BI17" i="159"/>
  <c r="BJ17" i="159" s="1"/>
  <c r="BI21" i="159"/>
  <c r="BJ21" i="159" s="1"/>
  <c r="BI21" i="158"/>
  <c r="BJ21" i="158" s="1"/>
  <c r="BG21" i="158"/>
  <c r="BD21" i="158"/>
  <c r="BK21" i="158" s="1"/>
  <c r="BC21" i="158"/>
  <c r="BG20" i="158"/>
  <c r="BD20" i="158"/>
  <c r="BI20" i="158" s="1"/>
  <c r="BJ20" i="158" s="1"/>
  <c r="BC20" i="158"/>
  <c r="BG19" i="158"/>
  <c r="BC19" i="158"/>
  <c r="BD19" i="158" s="1"/>
  <c r="BG18" i="158"/>
  <c r="BC18" i="158"/>
  <c r="BD18" i="158" s="1"/>
  <c r="BI17" i="158"/>
  <c r="BJ17" i="158" s="1"/>
  <c r="BG17" i="158"/>
  <c r="BD17" i="158"/>
  <c r="BK17" i="158" s="1"/>
  <c r="BC17" i="158"/>
  <c r="BG16" i="158"/>
  <c r="BD16" i="158"/>
  <c r="BI16" i="158" s="1"/>
  <c r="BJ16" i="158" s="1"/>
  <c r="BC16" i="158"/>
  <c r="BG15" i="158"/>
  <c r="BC15" i="158"/>
  <c r="BD15" i="158" s="1"/>
  <c r="BG14" i="158"/>
  <c r="BC14" i="158"/>
  <c r="BD14" i="158" s="1"/>
  <c r="BG13" i="158"/>
  <c r="BC13" i="158"/>
  <c r="BD13" i="158" s="1"/>
  <c r="BG12" i="158"/>
  <c r="BC12" i="158"/>
  <c r="BD12" i="158" s="1"/>
  <c r="AI12" i="158"/>
  <c r="AJ12" i="158" s="1"/>
  <c r="O12" i="158"/>
  <c r="N12" i="158"/>
  <c r="I12" i="158"/>
  <c r="C12" i="158"/>
  <c r="K6" i="158"/>
  <c r="BM12" i="160" l="1"/>
  <c r="BN12" i="160" s="1"/>
  <c r="BO12" i="160" s="1"/>
  <c r="BQ12" i="160" s="1"/>
  <c r="BL12" i="159"/>
  <c r="BM12" i="159" s="1"/>
  <c r="BK19" i="158"/>
  <c r="BI19" i="158"/>
  <c r="BJ19" i="158" s="1"/>
  <c r="BK13" i="158"/>
  <c r="BI13" i="158"/>
  <c r="BJ13" i="158" s="1"/>
  <c r="BK12" i="158"/>
  <c r="BI12" i="158"/>
  <c r="BJ12" i="158" s="1"/>
  <c r="BI14" i="158"/>
  <c r="BJ14" i="158" s="1"/>
  <c r="BK14" i="158"/>
  <c r="BK15" i="158"/>
  <c r="BI15" i="158"/>
  <c r="BJ15" i="158" s="1"/>
  <c r="AK12" i="158"/>
  <c r="BP12" i="158"/>
  <c r="BK18" i="158"/>
  <c r="BI18" i="158"/>
  <c r="BJ18" i="158" s="1"/>
  <c r="BK16" i="158"/>
  <c r="BK20" i="158"/>
  <c r="BL12" i="158" l="1"/>
  <c r="BM12" i="158" l="1"/>
  <c r="BN12" i="158" s="1"/>
  <c r="BO12" i="158" s="1"/>
  <c r="BQ12" i="158" s="1"/>
  <c r="BG51" i="157" l="1"/>
  <c r="BC51" i="157"/>
  <c r="BD51" i="157" s="1"/>
  <c r="BG50" i="157"/>
  <c r="BC50" i="157"/>
  <c r="BD50" i="157" s="1"/>
  <c r="BG49" i="157"/>
  <c r="BC49" i="157"/>
  <c r="BD49" i="157" s="1"/>
  <c r="BG48" i="157"/>
  <c r="BC48" i="157"/>
  <c r="BD48" i="157" s="1"/>
  <c r="BG47" i="157"/>
  <c r="BC47" i="157"/>
  <c r="BD47" i="157" s="1"/>
  <c r="BG46" i="157"/>
  <c r="BC46" i="157"/>
  <c r="BD46" i="157" s="1"/>
  <c r="BG45" i="157"/>
  <c r="BC45" i="157"/>
  <c r="BD45" i="157" s="1"/>
  <c r="BG44" i="157"/>
  <c r="BC44" i="157"/>
  <c r="BD44" i="157" s="1"/>
  <c r="BG43" i="157"/>
  <c r="BC43" i="157"/>
  <c r="BD43" i="157" s="1"/>
  <c r="BN42" i="157"/>
  <c r="BO42" i="157" s="1"/>
  <c r="BG42" i="157"/>
  <c r="BC42" i="157"/>
  <c r="BD42" i="157" s="1"/>
  <c r="AI42" i="157"/>
  <c r="AJ42" i="157" s="1"/>
  <c r="BP42" i="157" s="1"/>
  <c r="O42" i="157"/>
  <c r="N42" i="157"/>
  <c r="I42" i="157"/>
  <c r="C42" i="157"/>
  <c r="BG41" i="157"/>
  <c r="BC41" i="157"/>
  <c r="BD41" i="157" s="1"/>
  <c r="BG40" i="157"/>
  <c r="BC40" i="157"/>
  <c r="BD40" i="157" s="1"/>
  <c r="BG39" i="157"/>
  <c r="BD39" i="157"/>
  <c r="BK39" i="157" s="1"/>
  <c r="BC39" i="157"/>
  <c r="BG38" i="157"/>
  <c r="BC38" i="157"/>
  <c r="BD38" i="157" s="1"/>
  <c r="BG37" i="157"/>
  <c r="BC37" i="157"/>
  <c r="BD37" i="157" s="1"/>
  <c r="BG36" i="157"/>
  <c r="BC36" i="157"/>
  <c r="BD36" i="157" s="1"/>
  <c r="BG35" i="157"/>
  <c r="BD35" i="157"/>
  <c r="BK35" i="157" s="1"/>
  <c r="BC35" i="157"/>
  <c r="BG34" i="157"/>
  <c r="BC34" i="157"/>
  <c r="BD34" i="157" s="1"/>
  <c r="BG33" i="157"/>
  <c r="BC33" i="157"/>
  <c r="BD33" i="157" s="1"/>
  <c r="BG32" i="157"/>
  <c r="BC32" i="157"/>
  <c r="BD32" i="157" s="1"/>
  <c r="BK32" i="157" s="1"/>
  <c r="AI32" i="157"/>
  <c r="AJ32" i="157" s="1"/>
  <c r="BP32" i="157" s="1"/>
  <c r="O32" i="157"/>
  <c r="N32" i="157"/>
  <c r="I32" i="157"/>
  <c r="C32" i="157"/>
  <c r="BG31" i="157"/>
  <c r="BC31" i="157"/>
  <c r="BD31" i="157" s="1"/>
  <c r="BG30" i="157"/>
  <c r="BD30" i="157"/>
  <c r="BI30" i="157" s="1"/>
  <c r="BJ30" i="157" s="1"/>
  <c r="BC30" i="157"/>
  <c r="BG29" i="157"/>
  <c r="BC29" i="157"/>
  <c r="BD29" i="157" s="1"/>
  <c r="BG28" i="157"/>
  <c r="BC28" i="157"/>
  <c r="BD28" i="157" s="1"/>
  <c r="BG27" i="157"/>
  <c r="BC27" i="157"/>
  <c r="BD27" i="157" s="1"/>
  <c r="BG26" i="157"/>
  <c r="BC26" i="157"/>
  <c r="BD26" i="157" s="1"/>
  <c r="BI26" i="157" s="1"/>
  <c r="BJ26" i="157" s="1"/>
  <c r="BG25" i="157"/>
  <c r="BC25" i="157"/>
  <c r="BD25" i="157" s="1"/>
  <c r="BG24" i="157"/>
  <c r="BC24" i="157"/>
  <c r="BD24" i="157" s="1"/>
  <c r="BG23" i="157"/>
  <c r="BC23" i="157"/>
  <c r="BD23" i="157" s="1"/>
  <c r="BG22" i="157"/>
  <c r="BC22" i="157"/>
  <c r="BD22" i="157" s="1"/>
  <c r="AI22" i="157"/>
  <c r="AJ22" i="157" s="1"/>
  <c r="O22" i="157"/>
  <c r="N22" i="157"/>
  <c r="I22" i="157"/>
  <c r="C22" i="157"/>
  <c r="BK21" i="157"/>
  <c r="BG21" i="157"/>
  <c r="BD21" i="157"/>
  <c r="BI21" i="157" s="1"/>
  <c r="BJ21" i="157" s="1"/>
  <c r="BC21" i="157"/>
  <c r="BG20" i="157"/>
  <c r="BC20" i="157"/>
  <c r="BD20" i="157" s="1"/>
  <c r="BG19" i="157"/>
  <c r="BD19" i="157"/>
  <c r="BK19" i="157" s="1"/>
  <c r="BC19" i="157"/>
  <c r="BG18" i="157"/>
  <c r="BC18" i="157"/>
  <c r="BD18" i="157" s="1"/>
  <c r="BK17" i="157"/>
  <c r="BG17" i="157"/>
  <c r="BD17" i="157"/>
  <c r="BI17" i="157" s="1"/>
  <c r="BJ17" i="157" s="1"/>
  <c r="BC17" i="157"/>
  <c r="BG16" i="157"/>
  <c r="BC16" i="157"/>
  <c r="BD16" i="157" s="1"/>
  <c r="BG15" i="157"/>
  <c r="BD15" i="157"/>
  <c r="BK15" i="157" s="1"/>
  <c r="BC15" i="157"/>
  <c r="BG14" i="157"/>
  <c r="BC14" i="157"/>
  <c r="BD14" i="157" s="1"/>
  <c r="BG13" i="157"/>
  <c r="BC13" i="157"/>
  <c r="BD13" i="157" s="1"/>
  <c r="BG12" i="157"/>
  <c r="BC12" i="157"/>
  <c r="BD12" i="157" s="1"/>
  <c r="AI12" i="157"/>
  <c r="AJ12" i="157" s="1"/>
  <c r="BP12" i="157" s="1"/>
  <c r="O12" i="157"/>
  <c r="N12" i="157"/>
  <c r="I12" i="157"/>
  <c r="C12" i="157"/>
  <c r="K6" i="157"/>
  <c r="AK42" i="157" l="1"/>
  <c r="BK44" i="157"/>
  <c r="BI44" i="157"/>
  <c r="BJ44" i="157" s="1"/>
  <c r="BK48" i="157"/>
  <c r="BI48" i="157"/>
  <c r="BJ48" i="157" s="1"/>
  <c r="BK45" i="157"/>
  <c r="BI45" i="157"/>
  <c r="BJ45" i="157" s="1"/>
  <c r="BK49" i="157"/>
  <c r="BI49" i="157"/>
  <c r="BJ49" i="157" s="1"/>
  <c r="BK42" i="157"/>
  <c r="BI42" i="157"/>
  <c r="BJ42" i="157" s="1"/>
  <c r="BI46" i="157"/>
  <c r="BJ46" i="157" s="1"/>
  <c r="BK46" i="157"/>
  <c r="BI50" i="157"/>
  <c r="BJ50" i="157" s="1"/>
  <c r="BK50" i="157"/>
  <c r="BQ42" i="157"/>
  <c r="BK43" i="157"/>
  <c r="BI43" i="157"/>
  <c r="BJ43" i="157" s="1"/>
  <c r="BK47" i="157"/>
  <c r="BI47" i="157"/>
  <c r="BJ47" i="157" s="1"/>
  <c r="BK51" i="157"/>
  <c r="BI51" i="157"/>
  <c r="BJ51" i="157" s="1"/>
  <c r="BI36" i="157"/>
  <c r="BJ36" i="157" s="1"/>
  <c r="BK36" i="157"/>
  <c r="BI33" i="157"/>
  <c r="BJ33" i="157" s="1"/>
  <c r="BK33" i="157"/>
  <c r="BI40" i="157"/>
  <c r="BJ40" i="157" s="1"/>
  <c r="BK40" i="157"/>
  <c r="BI37" i="157"/>
  <c r="BJ37" i="157" s="1"/>
  <c r="BK37" i="157"/>
  <c r="AK32" i="157"/>
  <c r="BK34" i="157"/>
  <c r="BI34" i="157"/>
  <c r="BJ34" i="157" s="1"/>
  <c r="BK41" i="157"/>
  <c r="BI41" i="157"/>
  <c r="BJ41" i="157" s="1"/>
  <c r="BK38" i="157"/>
  <c r="BI38" i="157"/>
  <c r="BJ38" i="157" s="1"/>
  <c r="BI32" i="157"/>
  <c r="BJ32" i="157" s="1"/>
  <c r="BI35" i="157"/>
  <c r="BJ35" i="157" s="1"/>
  <c r="BI39" i="157"/>
  <c r="BJ39" i="157" s="1"/>
  <c r="BI13" i="157"/>
  <c r="BJ13" i="157" s="1"/>
  <c r="BK13" i="157"/>
  <c r="BK14" i="157"/>
  <c r="BI14" i="157"/>
  <c r="BJ14" i="157" s="1"/>
  <c r="BK20" i="157"/>
  <c r="BI20" i="157"/>
  <c r="BJ20" i="157" s="1"/>
  <c r="BK28" i="157"/>
  <c r="BI28" i="157"/>
  <c r="BJ28" i="157" s="1"/>
  <c r="BK12" i="157"/>
  <c r="BI12" i="157"/>
  <c r="BJ12" i="157" s="1"/>
  <c r="BK25" i="157"/>
  <c r="BI25" i="157"/>
  <c r="BJ25" i="157" s="1"/>
  <c r="AK22" i="157"/>
  <c r="BP22" i="157"/>
  <c r="BK29" i="157"/>
  <c r="BI29" i="157"/>
  <c r="BJ29" i="157" s="1"/>
  <c r="BK22" i="157"/>
  <c r="BI22" i="157"/>
  <c r="BJ22" i="157" s="1"/>
  <c r="BK18" i="157"/>
  <c r="BI18" i="157"/>
  <c r="BJ18" i="157" s="1"/>
  <c r="BI16" i="157"/>
  <c r="BJ16" i="157" s="1"/>
  <c r="BK16" i="157"/>
  <c r="BK23" i="157"/>
  <c r="BI23" i="157"/>
  <c r="BJ23" i="157" s="1"/>
  <c r="AK12" i="157"/>
  <c r="BK27" i="157"/>
  <c r="BI27" i="157"/>
  <c r="BJ27" i="157" s="1"/>
  <c r="BK24" i="157"/>
  <c r="BI24" i="157"/>
  <c r="BJ24" i="157" s="1"/>
  <c r="BK31" i="157"/>
  <c r="BI31" i="157"/>
  <c r="BJ31" i="157" s="1"/>
  <c r="BK26" i="157"/>
  <c r="BK30" i="157"/>
  <c r="BI15" i="157"/>
  <c r="BJ15" i="157" s="1"/>
  <c r="BI19" i="157"/>
  <c r="BJ19" i="157" s="1"/>
  <c r="BL42" i="157" l="1"/>
  <c r="BM42" i="157" s="1"/>
  <c r="BL32" i="157"/>
  <c r="BL22" i="157"/>
  <c r="BL12" i="157"/>
  <c r="BM32" i="157" l="1"/>
  <c r="BN32" i="157" s="1"/>
  <c r="BO32" i="157" s="1"/>
  <c r="BQ32" i="157" s="1"/>
  <c r="BM12" i="157"/>
  <c r="BN12" i="157" s="1"/>
  <c r="BO12" i="157" s="1"/>
  <c r="BQ12" i="157" s="1"/>
  <c r="BM22" i="157"/>
  <c r="BN22" i="157" s="1"/>
  <c r="BO22" i="157" s="1"/>
  <c r="BQ22" i="157" s="1"/>
  <c r="BG21" i="156" l="1"/>
  <c r="BC21" i="156"/>
  <c r="BD21" i="156" s="1"/>
  <c r="BG20" i="156"/>
  <c r="BD20" i="156"/>
  <c r="BK20" i="156" s="1"/>
  <c r="BC20" i="156"/>
  <c r="BG19" i="156"/>
  <c r="BC19" i="156"/>
  <c r="BD19" i="156" s="1"/>
  <c r="BG18" i="156"/>
  <c r="BC18" i="156"/>
  <c r="BD18" i="156" s="1"/>
  <c r="BG17" i="156"/>
  <c r="BC17" i="156"/>
  <c r="BD17" i="156" s="1"/>
  <c r="BG16" i="156"/>
  <c r="BD16" i="156"/>
  <c r="BK16" i="156" s="1"/>
  <c r="BC16" i="156"/>
  <c r="BG15" i="156"/>
  <c r="BC15" i="156"/>
  <c r="BD15" i="156" s="1"/>
  <c r="BG14" i="156"/>
  <c r="BC14" i="156"/>
  <c r="BD14" i="156" s="1"/>
  <c r="BG13" i="156"/>
  <c r="BC13" i="156"/>
  <c r="BD13" i="156" s="1"/>
  <c r="BG12" i="156"/>
  <c r="BC12" i="156"/>
  <c r="BD12" i="156" s="1"/>
  <c r="AI12" i="156"/>
  <c r="AJ12" i="156" s="1"/>
  <c r="O12" i="156"/>
  <c r="N12" i="156"/>
  <c r="I12" i="156"/>
  <c r="C12" i="156"/>
  <c r="K6" i="156"/>
  <c r="BI17" i="156" l="1"/>
  <c r="BJ17" i="156" s="1"/>
  <c r="BK17" i="156"/>
  <c r="BI21" i="156"/>
  <c r="BJ21" i="156" s="1"/>
  <c r="BK21" i="156"/>
  <c r="BK18" i="156"/>
  <c r="BI18" i="156"/>
  <c r="BJ18" i="156" s="1"/>
  <c r="BK15" i="156"/>
  <c r="BI15" i="156"/>
  <c r="BJ15" i="156" s="1"/>
  <c r="AK12" i="156"/>
  <c r="BP12" i="156"/>
  <c r="BK19" i="156"/>
  <c r="BI19" i="156"/>
  <c r="BJ19" i="156" s="1"/>
  <c r="BK14" i="156"/>
  <c r="BI14" i="156"/>
  <c r="BJ14" i="156" s="1"/>
  <c r="BK12" i="156"/>
  <c r="BI12" i="156"/>
  <c r="BJ12" i="156" s="1"/>
  <c r="BK13" i="156"/>
  <c r="BI13" i="156"/>
  <c r="BJ13" i="156" s="1"/>
  <c r="BI16" i="156"/>
  <c r="BJ16" i="156" s="1"/>
  <c r="BI20" i="156"/>
  <c r="BJ20" i="156" s="1"/>
  <c r="BL12" i="156" l="1"/>
  <c r="BM12" i="156" l="1"/>
  <c r="BN12" i="156" s="1"/>
  <c r="BO12" i="156" s="1"/>
  <c r="BQ12" i="156" s="1"/>
  <c r="BG31" i="155" l="1"/>
  <c r="BC31" i="155"/>
  <c r="BD31" i="155" s="1"/>
  <c r="BG30" i="155"/>
  <c r="BD30" i="155"/>
  <c r="BI30" i="155" s="1"/>
  <c r="BJ30" i="155" s="1"/>
  <c r="BC30" i="155"/>
  <c r="BG29" i="155"/>
  <c r="BC29" i="155"/>
  <c r="BD29" i="155" s="1"/>
  <c r="BG28" i="155"/>
  <c r="BC28" i="155"/>
  <c r="BD28" i="155" s="1"/>
  <c r="BG27" i="155"/>
  <c r="BC27" i="155"/>
  <c r="BD27" i="155" s="1"/>
  <c r="BG26" i="155"/>
  <c r="BD26" i="155"/>
  <c r="BI26" i="155" s="1"/>
  <c r="BJ26" i="155" s="1"/>
  <c r="BC26" i="155"/>
  <c r="BG25" i="155"/>
  <c r="BC25" i="155"/>
  <c r="BD25" i="155" s="1"/>
  <c r="BG24" i="155"/>
  <c r="BC24" i="155"/>
  <c r="BD24" i="155" s="1"/>
  <c r="BG23" i="155"/>
  <c r="BC23" i="155"/>
  <c r="BD23" i="155" s="1"/>
  <c r="BG22" i="155"/>
  <c r="BC22" i="155"/>
  <c r="BD22" i="155" s="1"/>
  <c r="AI22" i="155"/>
  <c r="AJ22" i="155" s="1"/>
  <c r="O22" i="155"/>
  <c r="N22" i="155"/>
  <c r="I22" i="155"/>
  <c r="C22" i="155"/>
  <c r="BG21" i="155"/>
  <c r="BC21" i="155"/>
  <c r="BD21" i="155" s="1"/>
  <c r="BG20" i="155"/>
  <c r="BD20" i="155"/>
  <c r="BK20" i="155" s="1"/>
  <c r="BC20" i="155"/>
  <c r="BG19" i="155"/>
  <c r="BC19" i="155"/>
  <c r="BD19" i="155" s="1"/>
  <c r="BG18" i="155"/>
  <c r="BC18" i="155"/>
  <c r="BD18" i="155" s="1"/>
  <c r="BG17" i="155"/>
  <c r="BC17" i="155"/>
  <c r="BD17" i="155" s="1"/>
  <c r="BG16" i="155"/>
  <c r="BD16" i="155"/>
  <c r="BK16" i="155" s="1"/>
  <c r="BC16" i="155"/>
  <c r="BG15" i="155"/>
  <c r="BC15" i="155"/>
  <c r="BD15" i="155" s="1"/>
  <c r="BG14" i="155"/>
  <c r="BC14" i="155"/>
  <c r="BD14" i="155" s="1"/>
  <c r="BG13" i="155"/>
  <c r="BC13" i="155"/>
  <c r="BD13" i="155" s="1"/>
  <c r="BG12" i="155"/>
  <c r="BC12" i="155"/>
  <c r="BD12" i="155" s="1"/>
  <c r="AI12" i="155"/>
  <c r="AJ12" i="155" s="1"/>
  <c r="O12" i="155"/>
  <c r="N12" i="155"/>
  <c r="I12" i="155"/>
  <c r="C12" i="155"/>
  <c r="K6" i="155"/>
  <c r="BP22" i="155" l="1"/>
  <c r="AK22" i="155"/>
  <c r="BP12" i="155"/>
  <c r="AK12" i="155"/>
  <c r="BI23" i="155"/>
  <c r="BJ23" i="155" s="1"/>
  <c r="BK23" i="155"/>
  <c r="BI24" i="155"/>
  <c r="BJ24" i="155" s="1"/>
  <c r="BK24" i="155"/>
  <c r="BI31" i="155"/>
  <c r="BJ31" i="155" s="1"/>
  <c r="BK31" i="155"/>
  <c r="BI28" i="155"/>
  <c r="BJ28" i="155" s="1"/>
  <c r="BK28" i="155"/>
  <c r="BK25" i="155"/>
  <c r="BI25" i="155"/>
  <c r="BJ25" i="155" s="1"/>
  <c r="BK29" i="155"/>
  <c r="BI29" i="155"/>
  <c r="BJ29" i="155" s="1"/>
  <c r="BI27" i="155"/>
  <c r="BJ27" i="155" s="1"/>
  <c r="BK27" i="155"/>
  <c r="BK22" i="155"/>
  <c r="BI22" i="155"/>
  <c r="BJ22" i="155" s="1"/>
  <c r="BK26" i="155"/>
  <c r="BK30" i="155"/>
  <c r="BK19" i="155"/>
  <c r="BI19" i="155"/>
  <c r="BJ19" i="155" s="1"/>
  <c r="BK12" i="155"/>
  <c r="BI12" i="155"/>
  <c r="BJ12" i="155" s="1"/>
  <c r="BI18" i="155"/>
  <c r="BJ18" i="155" s="1"/>
  <c r="BK18" i="155"/>
  <c r="BI13" i="155"/>
  <c r="BJ13" i="155" s="1"/>
  <c r="BK13" i="155"/>
  <c r="BK15" i="155"/>
  <c r="BI15" i="155"/>
  <c r="BJ15" i="155" s="1"/>
  <c r="BI17" i="155"/>
  <c r="BJ17" i="155" s="1"/>
  <c r="BK17" i="155"/>
  <c r="BK14" i="155"/>
  <c r="BI14" i="155"/>
  <c r="BJ14" i="155" s="1"/>
  <c r="BI21" i="155"/>
  <c r="BJ21" i="155" s="1"/>
  <c r="BK21" i="155"/>
  <c r="BI16" i="155"/>
  <c r="BJ16" i="155" s="1"/>
  <c r="BI20" i="155"/>
  <c r="BJ20" i="155" s="1"/>
  <c r="BL22" i="155" l="1"/>
  <c r="BL12" i="155"/>
  <c r="BM22" i="155" l="1"/>
  <c r="BN22" i="155" s="1"/>
  <c r="BO22" i="155" s="1"/>
  <c r="BQ22" i="155" s="1"/>
  <c r="BM12" i="155"/>
  <c r="BN12" i="155" s="1"/>
  <c r="BO12" i="155" s="1"/>
  <c r="BQ12" i="155" s="1"/>
  <c r="BG21" i="154" l="1"/>
  <c r="BD21" i="154"/>
  <c r="BI21" i="154" s="1"/>
  <c r="BJ21" i="154" s="1"/>
  <c r="BC21" i="154"/>
  <c r="BG20" i="154"/>
  <c r="BC20" i="154"/>
  <c r="BD20" i="154" s="1"/>
  <c r="BG19" i="154"/>
  <c r="BC19" i="154"/>
  <c r="BD19" i="154" s="1"/>
  <c r="BK19" i="154" s="1"/>
  <c r="BG18" i="154"/>
  <c r="BC18" i="154"/>
  <c r="BD18" i="154" s="1"/>
  <c r="BG17" i="154"/>
  <c r="BC17" i="154"/>
  <c r="BD17" i="154" s="1"/>
  <c r="BI17" i="154" s="1"/>
  <c r="BJ17" i="154" s="1"/>
  <c r="BG16" i="154"/>
  <c r="BC16" i="154"/>
  <c r="BD16" i="154" s="1"/>
  <c r="BG15" i="154"/>
  <c r="BC15" i="154"/>
  <c r="BD15" i="154" s="1"/>
  <c r="BK15" i="154" s="1"/>
  <c r="BG14" i="154"/>
  <c r="BC14" i="154"/>
  <c r="BD14" i="154" s="1"/>
  <c r="BG13" i="154"/>
  <c r="BC13" i="154"/>
  <c r="BD13" i="154" s="1"/>
  <c r="BI13" i="154" s="1"/>
  <c r="BJ13" i="154" s="1"/>
  <c r="BG12" i="154"/>
  <c r="BD12" i="154"/>
  <c r="BK12" i="154" s="1"/>
  <c r="BC12" i="154"/>
  <c r="AI12" i="154"/>
  <c r="AJ12" i="154" s="1"/>
  <c r="BP12" i="154" s="1"/>
  <c r="O12" i="154"/>
  <c r="N12" i="154"/>
  <c r="I12" i="154"/>
  <c r="C12" i="154"/>
  <c r="K6" i="154"/>
  <c r="BK13" i="154" l="1"/>
  <c r="BK17" i="154"/>
  <c r="BK21" i="154"/>
  <c r="BK14" i="154"/>
  <c r="BI14" i="154"/>
  <c r="BJ14" i="154" s="1"/>
  <c r="BK20" i="154"/>
  <c r="BI20" i="154"/>
  <c r="BJ20" i="154" s="1"/>
  <c r="BK18" i="154"/>
  <c r="BI18" i="154"/>
  <c r="BJ18" i="154" s="1"/>
  <c r="AK12" i="154"/>
  <c r="BI16" i="154"/>
  <c r="BJ16" i="154" s="1"/>
  <c r="BK16" i="154"/>
  <c r="BI12" i="154"/>
  <c r="BJ12" i="154" s="1"/>
  <c r="BI15" i="154"/>
  <c r="BJ15" i="154" s="1"/>
  <c r="BI19" i="154"/>
  <c r="BJ19" i="154" s="1"/>
  <c r="BL12" i="154" l="1"/>
  <c r="BM12" i="154" l="1"/>
  <c r="BN12" i="154" s="1"/>
  <c r="BO12" i="154" s="1"/>
  <c r="BQ12" i="154" s="1"/>
  <c r="BG21" i="153" l="1"/>
  <c r="BC21" i="153"/>
  <c r="BD21" i="153" s="1"/>
  <c r="BG20" i="153"/>
  <c r="BD20" i="153"/>
  <c r="BK20" i="153" s="1"/>
  <c r="BC20" i="153"/>
  <c r="BG19" i="153"/>
  <c r="BC19" i="153"/>
  <c r="BD19" i="153" s="1"/>
  <c r="BG18" i="153"/>
  <c r="BC18" i="153"/>
  <c r="BD18" i="153" s="1"/>
  <c r="BG17" i="153"/>
  <c r="BC17" i="153"/>
  <c r="BD17" i="153" s="1"/>
  <c r="BG16" i="153"/>
  <c r="BD16" i="153"/>
  <c r="BK16" i="153" s="1"/>
  <c r="BC16" i="153"/>
  <c r="BG15" i="153"/>
  <c r="BC15" i="153"/>
  <c r="BD15" i="153" s="1"/>
  <c r="BG14" i="153"/>
  <c r="BC14" i="153"/>
  <c r="BD14" i="153" s="1"/>
  <c r="BG13" i="153"/>
  <c r="BC13" i="153"/>
  <c r="BD13" i="153" s="1"/>
  <c r="BG12" i="153"/>
  <c r="BC12" i="153"/>
  <c r="BD12" i="153" s="1"/>
  <c r="AI12" i="153"/>
  <c r="AJ12" i="153" s="1"/>
  <c r="BP12" i="153" s="1"/>
  <c r="O12" i="153"/>
  <c r="N12" i="153"/>
  <c r="I12" i="153"/>
  <c r="C12" i="153"/>
  <c r="K6" i="153"/>
  <c r="AK12" i="153" l="1"/>
  <c r="BK14" i="153"/>
  <c r="BI14" i="153"/>
  <c r="BJ14" i="153" s="1"/>
  <c r="BI21" i="153"/>
  <c r="BJ21" i="153" s="1"/>
  <c r="BK21" i="153"/>
  <c r="BK18" i="153"/>
  <c r="BI18" i="153"/>
  <c r="BJ18" i="153" s="1"/>
  <c r="BK15" i="153"/>
  <c r="BI15" i="153"/>
  <c r="BJ15" i="153" s="1"/>
  <c r="BK19" i="153"/>
  <c r="BI19" i="153"/>
  <c r="BJ19" i="153" s="1"/>
  <c r="BI17" i="153"/>
  <c r="BJ17" i="153" s="1"/>
  <c r="BK17" i="153"/>
  <c r="BK12" i="153"/>
  <c r="BI12" i="153"/>
  <c r="BJ12" i="153" s="1"/>
  <c r="BI13" i="153"/>
  <c r="BJ13" i="153" s="1"/>
  <c r="BK13" i="153"/>
  <c r="BI16" i="153"/>
  <c r="BJ16" i="153" s="1"/>
  <c r="BI20" i="153"/>
  <c r="BJ20" i="153" s="1"/>
  <c r="BL12" i="153" l="1"/>
  <c r="BM12" i="153" l="1"/>
  <c r="BN12" i="153" s="1"/>
  <c r="BO12" i="153" s="1"/>
  <c r="BQ12" i="153" s="1"/>
  <c r="BG31" i="152" l="1"/>
  <c r="BC31" i="152"/>
  <c r="BD31" i="152" s="1"/>
  <c r="BG30" i="152"/>
  <c r="BC30" i="152"/>
  <c r="BD30" i="152" s="1"/>
  <c r="BG29" i="152"/>
  <c r="BC29" i="152"/>
  <c r="BD29" i="152" s="1"/>
  <c r="BG28" i="152"/>
  <c r="BC28" i="152"/>
  <c r="BD28" i="152" s="1"/>
  <c r="BG27" i="152"/>
  <c r="BC27" i="152"/>
  <c r="BD27" i="152" s="1"/>
  <c r="BG26" i="152"/>
  <c r="BC26" i="152"/>
  <c r="BD26" i="152" s="1"/>
  <c r="BG25" i="152"/>
  <c r="BC25" i="152"/>
  <c r="BD25" i="152" s="1"/>
  <c r="BG24" i="152"/>
  <c r="BC24" i="152"/>
  <c r="BD24" i="152" s="1"/>
  <c r="BG23" i="152"/>
  <c r="BC23" i="152"/>
  <c r="BD23" i="152" s="1"/>
  <c r="BG22" i="152"/>
  <c r="BC22" i="152"/>
  <c r="BD22" i="152" s="1"/>
  <c r="AI22" i="152"/>
  <c r="AJ22" i="152" s="1"/>
  <c r="BP22" i="152" s="1"/>
  <c r="O22" i="152"/>
  <c r="N22" i="152"/>
  <c r="I22" i="152"/>
  <c r="C22" i="152"/>
  <c r="BG21" i="152"/>
  <c r="BC21" i="152"/>
  <c r="BD21" i="152" s="1"/>
  <c r="BG20" i="152"/>
  <c r="BD20" i="152"/>
  <c r="BK20" i="152" s="1"/>
  <c r="BC20" i="152"/>
  <c r="BG19" i="152"/>
  <c r="BC19" i="152"/>
  <c r="BD19" i="152" s="1"/>
  <c r="BG18" i="152"/>
  <c r="BC18" i="152"/>
  <c r="BD18" i="152" s="1"/>
  <c r="BG17" i="152"/>
  <c r="BC17" i="152"/>
  <c r="BD17" i="152" s="1"/>
  <c r="BG16" i="152"/>
  <c r="BD16" i="152"/>
  <c r="BK16" i="152" s="1"/>
  <c r="BC16" i="152"/>
  <c r="BG15" i="152"/>
  <c r="BC15" i="152"/>
  <c r="BD15" i="152" s="1"/>
  <c r="BG14" i="152"/>
  <c r="BC14" i="152"/>
  <c r="BD14" i="152" s="1"/>
  <c r="BG13" i="152"/>
  <c r="BC13" i="152"/>
  <c r="BD13" i="152" s="1"/>
  <c r="BG12" i="152"/>
  <c r="BC12" i="152"/>
  <c r="BD12" i="152" s="1"/>
  <c r="AI12" i="152"/>
  <c r="AJ12" i="152" s="1"/>
  <c r="O12" i="152"/>
  <c r="N12" i="152"/>
  <c r="I12" i="152"/>
  <c r="C12" i="152"/>
  <c r="K6" i="152"/>
  <c r="AK22" i="152" l="1"/>
  <c r="BK24" i="152"/>
  <c r="BI24" i="152"/>
  <c r="BJ24" i="152" s="1"/>
  <c r="BK28" i="152"/>
  <c r="BI28" i="152"/>
  <c r="BJ28" i="152" s="1"/>
  <c r="BK22" i="152"/>
  <c r="BI22" i="152"/>
  <c r="BJ22" i="152" s="1"/>
  <c r="BK23" i="152"/>
  <c r="BI23" i="152"/>
  <c r="BJ23" i="152" s="1"/>
  <c r="BK27" i="152"/>
  <c r="BI27" i="152"/>
  <c r="BJ27" i="152" s="1"/>
  <c r="BK31" i="152"/>
  <c r="BI31" i="152"/>
  <c r="BJ31" i="152" s="1"/>
  <c r="BK25" i="152"/>
  <c r="BI25" i="152"/>
  <c r="BJ25" i="152" s="1"/>
  <c r="BK29" i="152"/>
  <c r="BI29" i="152"/>
  <c r="BJ29" i="152" s="1"/>
  <c r="BI26" i="152"/>
  <c r="BJ26" i="152" s="1"/>
  <c r="BK26" i="152"/>
  <c r="BI30" i="152"/>
  <c r="BJ30" i="152" s="1"/>
  <c r="BK30" i="152"/>
  <c r="BI17" i="152"/>
  <c r="BJ17" i="152" s="1"/>
  <c r="BK17" i="152"/>
  <c r="BK14" i="152"/>
  <c r="BI14" i="152"/>
  <c r="BJ14" i="152" s="1"/>
  <c r="BI21" i="152"/>
  <c r="BJ21" i="152" s="1"/>
  <c r="BK21" i="152"/>
  <c r="BK18" i="152"/>
  <c r="BI18" i="152"/>
  <c r="BJ18" i="152" s="1"/>
  <c r="BK15" i="152"/>
  <c r="BI15" i="152"/>
  <c r="BJ15" i="152" s="1"/>
  <c r="BP12" i="152"/>
  <c r="AK12" i="152"/>
  <c r="BK19" i="152"/>
  <c r="BI19" i="152"/>
  <c r="BJ19" i="152" s="1"/>
  <c r="BK12" i="152"/>
  <c r="BI12" i="152"/>
  <c r="BJ12" i="152" s="1"/>
  <c r="BK13" i="152"/>
  <c r="BI13" i="152"/>
  <c r="BJ13" i="152" s="1"/>
  <c r="BI16" i="152"/>
  <c r="BJ16" i="152" s="1"/>
  <c r="BI20" i="152"/>
  <c r="BJ20" i="152" s="1"/>
  <c r="BL22" i="152" l="1"/>
  <c r="BL12" i="152"/>
  <c r="BM22" i="152" l="1"/>
  <c r="BN22" i="152" s="1"/>
  <c r="BO22" i="152" s="1"/>
  <c r="BQ22" i="152" s="1"/>
  <c r="BM12" i="152"/>
  <c r="BN12" i="152" s="1"/>
  <c r="BO12" i="152" s="1"/>
  <c r="BQ12" i="152" s="1"/>
  <c r="BG21" i="151" l="1"/>
  <c r="BC21" i="151"/>
  <c r="BD21" i="151" s="1"/>
  <c r="BG20" i="151"/>
  <c r="BD20" i="151"/>
  <c r="BI20" i="151" s="1"/>
  <c r="BJ20" i="151" s="1"/>
  <c r="BC20" i="151"/>
  <c r="BG19" i="151"/>
  <c r="BC19" i="151"/>
  <c r="BD19" i="151" s="1"/>
  <c r="BG18" i="151"/>
  <c r="BC18" i="151"/>
  <c r="BD18" i="151" s="1"/>
  <c r="BG17" i="151"/>
  <c r="BC17" i="151"/>
  <c r="BD17" i="151" s="1"/>
  <c r="BG16" i="151"/>
  <c r="BD16" i="151"/>
  <c r="BI16" i="151" s="1"/>
  <c r="BJ16" i="151" s="1"/>
  <c r="BC16" i="151"/>
  <c r="BG15" i="151"/>
  <c r="BC15" i="151"/>
  <c r="BD15" i="151" s="1"/>
  <c r="BG14" i="151"/>
  <c r="BC14" i="151"/>
  <c r="BD14" i="151" s="1"/>
  <c r="BG13" i="151"/>
  <c r="BC13" i="151"/>
  <c r="BD13" i="151" s="1"/>
  <c r="BG12" i="151"/>
  <c r="BC12" i="151"/>
  <c r="BD12" i="151" s="1"/>
  <c r="AI12" i="151"/>
  <c r="AJ12" i="151" s="1"/>
  <c r="O12" i="151"/>
  <c r="N12" i="151"/>
  <c r="I12" i="151"/>
  <c r="C12" i="151"/>
  <c r="K6" i="151"/>
  <c r="BK12" i="151" l="1"/>
  <c r="BI12" i="151"/>
  <c r="BJ12" i="151" s="1"/>
  <c r="BK19" i="151"/>
  <c r="BI19" i="151"/>
  <c r="BJ19" i="151" s="1"/>
  <c r="BK17" i="151"/>
  <c r="BI17" i="151"/>
  <c r="BJ17" i="151" s="1"/>
  <c r="BK15" i="151"/>
  <c r="BI15" i="151"/>
  <c r="BJ15" i="151" s="1"/>
  <c r="BK21" i="151"/>
  <c r="BI21" i="151"/>
  <c r="BJ21" i="151" s="1"/>
  <c r="AK12" i="151"/>
  <c r="BP12" i="151"/>
  <c r="BK13" i="151"/>
  <c r="BI13" i="151"/>
  <c r="BJ13" i="151" s="1"/>
  <c r="BK14" i="151"/>
  <c r="BI14" i="151"/>
  <c r="BJ14" i="151" s="1"/>
  <c r="BK18" i="151"/>
  <c r="BI18" i="151"/>
  <c r="BJ18" i="151" s="1"/>
  <c r="BK16" i="151"/>
  <c r="BK20" i="151"/>
  <c r="BL12" i="151" l="1"/>
  <c r="BM12" i="151" l="1"/>
  <c r="BN12" i="151" s="1"/>
  <c r="BO12" i="151" s="1"/>
  <c r="BQ12" i="151" s="1"/>
  <c r="BG21" i="150" l="1"/>
  <c r="BC21" i="150"/>
  <c r="BD21" i="150" s="1"/>
  <c r="BG20" i="150"/>
  <c r="BC20" i="150"/>
  <c r="BD20" i="150" s="1"/>
  <c r="BG19" i="150"/>
  <c r="BD19" i="150"/>
  <c r="BK19" i="150" s="1"/>
  <c r="BC19" i="150"/>
  <c r="BG18" i="150"/>
  <c r="BD18" i="150"/>
  <c r="BK18" i="150" s="1"/>
  <c r="BC18" i="150"/>
  <c r="BG17" i="150"/>
  <c r="BC17" i="150"/>
  <c r="BD17" i="150" s="1"/>
  <c r="BG16" i="150"/>
  <c r="BC16" i="150"/>
  <c r="BD16" i="150" s="1"/>
  <c r="BG15" i="150"/>
  <c r="BD15" i="150"/>
  <c r="BK15" i="150" s="1"/>
  <c r="BC15" i="150"/>
  <c r="BG14" i="150"/>
  <c r="BD14" i="150"/>
  <c r="BK14" i="150" s="1"/>
  <c r="BC14" i="150"/>
  <c r="BG13" i="150"/>
  <c r="BC13" i="150"/>
  <c r="BD13" i="150" s="1"/>
  <c r="BG12" i="150"/>
  <c r="BC12" i="150"/>
  <c r="BD12" i="150" s="1"/>
  <c r="AI12" i="150"/>
  <c r="AJ12" i="150" s="1"/>
  <c r="BP12" i="150" s="1"/>
  <c r="O12" i="150"/>
  <c r="N12" i="150"/>
  <c r="I12" i="150"/>
  <c r="C12" i="150"/>
  <c r="K6" i="150"/>
  <c r="BI21" i="150" l="1"/>
  <c r="BJ21" i="150" s="1"/>
  <c r="BK21" i="150"/>
  <c r="BK12" i="150"/>
  <c r="BI12" i="150"/>
  <c r="BJ12" i="150" s="1"/>
  <c r="BI13" i="150"/>
  <c r="BJ13" i="150" s="1"/>
  <c r="BK13" i="150"/>
  <c r="BK16" i="150"/>
  <c r="BI16" i="150"/>
  <c r="BJ16" i="150" s="1"/>
  <c r="BI17" i="150"/>
  <c r="BJ17" i="150" s="1"/>
  <c r="BK17" i="150"/>
  <c r="BK20" i="150"/>
  <c r="BI20" i="150"/>
  <c r="BJ20" i="150" s="1"/>
  <c r="AK12" i="150"/>
  <c r="BI15" i="150"/>
  <c r="BJ15" i="150" s="1"/>
  <c r="BI19" i="150"/>
  <c r="BJ19" i="150" s="1"/>
  <c r="BI14" i="150"/>
  <c r="BJ14" i="150" s="1"/>
  <c r="BI18" i="150"/>
  <c r="BJ18" i="150" s="1"/>
  <c r="BL12" i="150" l="1"/>
  <c r="BM12" i="150" l="1"/>
  <c r="BN12" i="150" s="1"/>
  <c r="BO12" i="150" s="1"/>
  <c r="BQ12" i="150" s="1"/>
  <c r="BG21" i="149" l="1"/>
  <c r="BC21" i="149"/>
  <c r="BD21" i="149" s="1"/>
  <c r="BG20" i="149"/>
  <c r="BD20" i="149"/>
  <c r="BK20" i="149" s="1"/>
  <c r="BC20" i="149"/>
  <c r="BG19" i="149"/>
  <c r="BC19" i="149"/>
  <c r="BD19" i="149" s="1"/>
  <c r="BK18" i="149"/>
  <c r="BG18" i="149"/>
  <c r="BD18" i="149"/>
  <c r="BI18" i="149" s="1"/>
  <c r="BJ18" i="149" s="1"/>
  <c r="BC18" i="149"/>
  <c r="BG17" i="149"/>
  <c r="BC17" i="149"/>
  <c r="BD17" i="149" s="1"/>
  <c r="BG16" i="149"/>
  <c r="BD16" i="149"/>
  <c r="BK16" i="149" s="1"/>
  <c r="BC16" i="149"/>
  <c r="BG15" i="149"/>
  <c r="BC15" i="149"/>
  <c r="BD15" i="149" s="1"/>
  <c r="BG14" i="149"/>
  <c r="BC14" i="149"/>
  <c r="BD14" i="149" s="1"/>
  <c r="BG13" i="149"/>
  <c r="BC13" i="149"/>
  <c r="BD13" i="149" s="1"/>
  <c r="BG12" i="149"/>
  <c r="BC12" i="149"/>
  <c r="BD12" i="149" s="1"/>
  <c r="AI12" i="149"/>
  <c r="AJ12" i="149" s="1"/>
  <c r="O12" i="149"/>
  <c r="N12" i="149"/>
  <c r="I12" i="149"/>
  <c r="C12" i="149"/>
  <c r="K6" i="149"/>
  <c r="BG21" i="148"/>
  <c r="BC21" i="148"/>
  <c r="BD21" i="148" s="1"/>
  <c r="BG20" i="148"/>
  <c r="BC20" i="148"/>
  <c r="BD20" i="148" s="1"/>
  <c r="BG19" i="148"/>
  <c r="BC19" i="148"/>
  <c r="BD19" i="148" s="1"/>
  <c r="BG18" i="148"/>
  <c r="BC18" i="148"/>
  <c r="BD18" i="148" s="1"/>
  <c r="BG17" i="148"/>
  <c r="BC17" i="148"/>
  <c r="BD17" i="148" s="1"/>
  <c r="BG16" i="148"/>
  <c r="BC16" i="148"/>
  <c r="BD16" i="148" s="1"/>
  <c r="BG15" i="148"/>
  <c r="BC15" i="148"/>
  <c r="BD15" i="148" s="1"/>
  <c r="BG14" i="148"/>
  <c r="BC14" i="148"/>
  <c r="BD14" i="148" s="1"/>
  <c r="BG13" i="148"/>
  <c r="BC13" i="148"/>
  <c r="BD13" i="148" s="1"/>
  <c r="BG12" i="148"/>
  <c r="BC12" i="148"/>
  <c r="BD12" i="148" s="1"/>
  <c r="AI12" i="148"/>
  <c r="AJ12" i="148" s="1"/>
  <c r="BP12" i="148" s="1"/>
  <c r="O12" i="148"/>
  <c r="N12" i="148"/>
  <c r="I12" i="148"/>
  <c r="C12" i="148"/>
  <c r="K6" i="148"/>
  <c r="BI14" i="149" l="1"/>
  <c r="BJ14" i="149" s="1"/>
  <c r="BK14" i="149"/>
  <c r="BI13" i="149"/>
  <c r="BJ13" i="149" s="1"/>
  <c r="BK13" i="149"/>
  <c r="BK19" i="149"/>
  <c r="BI19" i="149"/>
  <c r="BJ19" i="149" s="1"/>
  <c r="BI17" i="149"/>
  <c r="BJ17" i="149" s="1"/>
  <c r="BK17" i="149"/>
  <c r="BK12" i="149"/>
  <c r="BI12" i="149"/>
  <c r="BJ12" i="149" s="1"/>
  <c r="BK15" i="149"/>
  <c r="BI15" i="149"/>
  <c r="BJ15" i="149" s="1"/>
  <c r="BI21" i="149"/>
  <c r="BJ21" i="149" s="1"/>
  <c r="BK21" i="149"/>
  <c r="AK12" i="149"/>
  <c r="BP12" i="149"/>
  <c r="BI16" i="149"/>
  <c r="BJ16" i="149" s="1"/>
  <c r="BI20" i="149"/>
  <c r="BJ20" i="149" s="1"/>
  <c r="BK13" i="148"/>
  <c r="BI13" i="148"/>
  <c r="BJ13" i="148" s="1"/>
  <c r="BK17" i="148"/>
  <c r="BI17" i="148"/>
  <c r="BJ17" i="148" s="1"/>
  <c r="BK21" i="148"/>
  <c r="BI21" i="148"/>
  <c r="BJ21" i="148" s="1"/>
  <c r="BK14" i="148"/>
  <c r="BI14" i="148"/>
  <c r="BJ14" i="148" s="1"/>
  <c r="BK18" i="148"/>
  <c r="BI18" i="148"/>
  <c r="BJ18" i="148" s="1"/>
  <c r="AK12" i="148"/>
  <c r="BK15" i="148"/>
  <c r="BI15" i="148"/>
  <c r="BJ15" i="148" s="1"/>
  <c r="BK19" i="148"/>
  <c r="BI19" i="148"/>
  <c r="BJ19" i="148" s="1"/>
  <c r="BK12" i="148"/>
  <c r="BI12" i="148"/>
  <c r="BJ12" i="148" s="1"/>
  <c r="BI16" i="148"/>
  <c r="BJ16" i="148" s="1"/>
  <c r="BK16" i="148"/>
  <c r="BI20" i="148"/>
  <c r="BJ20" i="148" s="1"/>
  <c r="BK20" i="148"/>
  <c r="BL12" i="149" l="1"/>
  <c r="BL12" i="148"/>
  <c r="BM12" i="149" l="1"/>
  <c r="BN12" i="149" s="1"/>
  <c r="BO12" i="149" s="1"/>
  <c r="BQ12" i="149" s="1"/>
  <c r="BM12" i="148"/>
  <c r="BN12" i="148" s="1"/>
  <c r="BO12" i="148" s="1"/>
  <c r="BQ12" i="148" s="1"/>
  <c r="BG21" i="147" l="1"/>
  <c r="BC21" i="147"/>
  <c r="BD21" i="147" s="1"/>
  <c r="BG20" i="147"/>
  <c r="BC20" i="147"/>
  <c r="BD20" i="147" s="1"/>
  <c r="BG19" i="147"/>
  <c r="BC19" i="147"/>
  <c r="BD19" i="147" s="1"/>
  <c r="BG18" i="147"/>
  <c r="BC18" i="147"/>
  <c r="BD18" i="147" s="1"/>
  <c r="BG17" i="147"/>
  <c r="BC17" i="147"/>
  <c r="BD17" i="147" s="1"/>
  <c r="BG16" i="147"/>
  <c r="BC16" i="147"/>
  <c r="BD16" i="147" s="1"/>
  <c r="BG15" i="147"/>
  <c r="BC15" i="147"/>
  <c r="BD15" i="147" s="1"/>
  <c r="BG14" i="147"/>
  <c r="BC14" i="147"/>
  <c r="BD14" i="147" s="1"/>
  <c r="BG13" i="147"/>
  <c r="BC13" i="147"/>
  <c r="BD13" i="147" s="1"/>
  <c r="BG12" i="147"/>
  <c r="BC12" i="147"/>
  <c r="BD12" i="147" s="1"/>
  <c r="AI12" i="147"/>
  <c r="AJ12" i="147" s="1"/>
  <c r="BP12" i="147" s="1"/>
  <c r="O12" i="147"/>
  <c r="N12" i="147"/>
  <c r="I12" i="147"/>
  <c r="C12" i="147"/>
  <c r="K6" i="147"/>
  <c r="BK18" i="147" l="1"/>
  <c r="BI18" i="147"/>
  <c r="BJ18" i="147" s="1"/>
  <c r="BK14" i="147"/>
  <c r="BI14" i="147"/>
  <c r="BJ14" i="147" s="1"/>
  <c r="BK19" i="147"/>
  <c r="BI19" i="147"/>
  <c r="BJ19" i="147" s="1"/>
  <c r="BK12" i="147"/>
  <c r="BI12" i="147"/>
  <c r="BJ12" i="147" s="1"/>
  <c r="BI20" i="147"/>
  <c r="BJ20" i="147" s="1"/>
  <c r="BK20" i="147"/>
  <c r="AK12" i="147"/>
  <c r="BI16" i="147"/>
  <c r="BJ16" i="147" s="1"/>
  <c r="BK16" i="147"/>
  <c r="BK15" i="147"/>
  <c r="BI15" i="147"/>
  <c r="BJ15" i="147" s="1"/>
  <c r="BK21" i="147"/>
  <c r="BI21" i="147"/>
  <c r="BJ21" i="147" s="1"/>
  <c r="BK13" i="147"/>
  <c r="BI13" i="147"/>
  <c r="BJ13" i="147" s="1"/>
  <c r="BK17" i="147"/>
  <c r="BI17" i="147"/>
  <c r="BJ17" i="147" s="1"/>
  <c r="BL12" i="147" l="1"/>
  <c r="BM12" i="147" l="1"/>
  <c r="BN12" i="147" s="1"/>
  <c r="BO12" i="147" s="1"/>
  <c r="BQ12" i="147" s="1"/>
  <c r="BG21" i="146" l="1"/>
  <c r="BC21" i="146"/>
  <c r="BD21" i="146" s="1"/>
  <c r="BG20" i="146"/>
  <c r="BC20" i="146"/>
  <c r="BD20" i="146" s="1"/>
  <c r="BG19" i="146"/>
  <c r="BC19" i="146"/>
  <c r="BD19" i="146" s="1"/>
  <c r="BG18" i="146"/>
  <c r="BC18" i="146"/>
  <c r="BD18" i="146" s="1"/>
  <c r="BG17" i="146"/>
  <c r="BC17" i="146"/>
  <c r="BD17" i="146" s="1"/>
  <c r="BG16" i="146"/>
  <c r="BC16" i="146"/>
  <c r="BD16" i="146" s="1"/>
  <c r="BG15" i="146"/>
  <c r="BC15" i="146"/>
  <c r="BD15" i="146" s="1"/>
  <c r="BG14" i="146"/>
  <c r="BC14" i="146"/>
  <c r="BD14" i="146" s="1"/>
  <c r="BG13" i="146"/>
  <c r="BC13" i="146"/>
  <c r="BD13" i="146" s="1"/>
  <c r="BN12" i="146"/>
  <c r="BO12" i="146" s="1"/>
  <c r="BG12" i="146"/>
  <c r="BC12" i="146"/>
  <c r="BD12" i="146" s="1"/>
  <c r="AI12" i="146"/>
  <c r="AJ12" i="146" s="1"/>
  <c r="BP12" i="146" s="1"/>
  <c r="O12" i="146"/>
  <c r="N12" i="146"/>
  <c r="I12" i="146"/>
  <c r="C12" i="146"/>
  <c r="K6" i="146"/>
  <c r="BK15" i="146" l="1"/>
  <c r="BI15" i="146"/>
  <c r="BJ15" i="146" s="1"/>
  <c r="BK19" i="146"/>
  <c r="BI19" i="146"/>
  <c r="BJ19" i="146" s="1"/>
  <c r="BQ12" i="146"/>
  <c r="BK13" i="146"/>
  <c r="BI13" i="146"/>
  <c r="BJ13" i="146" s="1"/>
  <c r="BK17" i="146"/>
  <c r="BI17" i="146"/>
  <c r="BJ17" i="146" s="1"/>
  <c r="BK21" i="146"/>
  <c r="BI21" i="146"/>
  <c r="BJ21" i="146" s="1"/>
  <c r="BK12" i="146"/>
  <c r="BI12" i="146"/>
  <c r="BJ12" i="146" s="1"/>
  <c r="BI16" i="146"/>
  <c r="BJ16" i="146" s="1"/>
  <c r="BK16" i="146"/>
  <c r="BI20" i="146"/>
  <c r="BJ20" i="146" s="1"/>
  <c r="BK20" i="146"/>
  <c r="AK12" i="146"/>
  <c r="BK14" i="146"/>
  <c r="BI14" i="146"/>
  <c r="BJ14" i="146" s="1"/>
  <c r="BK18" i="146"/>
  <c r="BI18" i="146"/>
  <c r="BJ18" i="146" s="1"/>
  <c r="BL12" i="146" l="1"/>
  <c r="BM12" i="146" s="1"/>
  <c r="BG21" i="145" l="1"/>
  <c r="BD21" i="145"/>
  <c r="BI21" i="145" s="1"/>
  <c r="BJ21" i="145" s="1"/>
  <c r="BC21" i="145"/>
  <c r="BG20" i="145"/>
  <c r="BC20" i="145"/>
  <c r="BD20" i="145" s="1"/>
  <c r="BG19" i="145"/>
  <c r="BC19" i="145"/>
  <c r="BD19" i="145" s="1"/>
  <c r="BG18" i="145"/>
  <c r="BC18" i="145"/>
  <c r="BD18" i="145" s="1"/>
  <c r="BG17" i="145"/>
  <c r="BD17" i="145"/>
  <c r="BI17" i="145" s="1"/>
  <c r="BJ17" i="145" s="1"/>
  <c r="BC17" i="145"/>
  <c r="BG16" i="145"/>
  <c r="BC16" i="145"/>
  <c r="BD16" i="145" s="1"/>
  <c r="BG15" i="145"/>
  <c r="BC15" i="145"/>
  <c r="BD15" i="145" s="1"/>
  <c r="BG14" i="145"/>
  <c r="BC14" i="145"/>
  <c r="BD14" i="145" s="1"/>
  <c r="BG13" i="145"/>
  <c r="BC13" i="145"/>
  <c r="BD13" i="145" s="1"/>
  <c r="BI13" i="145" s="1"/>
  <c r="BJ13" i="145" s="1"/>
  <c r="BG12" i="145"/>
  <c r="BC12" i="145"/>
  <c r="BD12" i="145" s="1"/>
  <c r="AI12" i="145"/>
  <c r="AJ12" i="145" s="1"/>
  <c r="O12" i="145"/>
  <c r="N12" i="145"/>
  <c r="I12" i="145"/>
  <c r="C12" i="145"/>
  <c r="K6" i="145"/>
  <c r="BK12" i="145" l="1"/>
  <c r="BI12" i="145"/>
  <c r="BJ12" i="145" s="1"/>
  <c r="BK19" i="145"/>
  <c r="BI19" i="145"/>
  <c r="BJ19" i="145" s="1"/>
  <c r="AK12" i="145"/>
  <c r="BP12" i="145"/>
  <c r="BK15" i="145"/>
  <c r="BI15" i="145"/>
  <c r="BJ15" i="145" s="1"/>
  <c r="BK20" i="145"/>
  <c r="BI20" i="145"/>
  <c r="BJ20" i="145" s="1"/>
  <c r="BK16" i="145"/>
  <c r="BI16" i="145"/>
  <c r="BJ16" i="145" s="1"/>
  <c r="BK14" i="145"/>
  <c r="BI14" i="145"/>
  <c r="BJ14" i="145" s="1"/>
  <c r="BK18" i="145"/>
  <c r="BI18" i="145"/>
  <c r="BJ18" i="145" s="1"/>
  <c r="BK13" i="145"/>
  <c r="BK17" i="145"/>
  <c r="BK21" i="145"/>
  <c r="BL12" i="145" l="1"/>
  <c r="BM12" i="145" l="1"/>
  <c r="BN12" i="145" s="1"/>
  <c r="BO12" i="145" s="1"/>
  <c r="BQ12" i="145" s="1"/>
  <c r="BG31" i="144" l="1"/>
  <c r="BC31" i="144"/>
  <c r="BD31" i="144" s="1"/>
  <c r="BG30" i="144"/>
  <c r="BC30" i="144"/>
  <c r="BD30" i="144" s="1"/>
  <c r="BG29" i="144"/>
  <c r="BD29" i="144"/>
  <c r="BK29" i="144" s="1"/>
  <c r="BC29" i="144"/>
  <c r="BG28" i="144"/>
  <c r="BC28" i="144"/>
  <c r="BD28" i="144" s="1"/>
  <c r="BG27" i="144"/>
  <c r="BC27" i="144"/>
  <c r="BD27" i="144" s="1"/>
  <c r="BG26" i="144"/>
  <c r="BC26" i="144"/>
  <c r="BD26" i="144" s="1"/>
  <c r="BG25" i="144"/>
  <c r="BD25" i="144"/>
  <c r="BK25" i="144" s="1"/>
  <c r="BC25" i="144"/>
  <c r="BG24" i="144"/>
  <c r="BC24" i="144"/>
  <c r="BD24" i="144" s="1"/>
  <c r="BG23" i="144"/>
  <c r="BC23" i="144"/>
  <c r="BD23" i="144" s="1"/>
  <c r="BG22" i="144"/>
  <c r="BC22" i="144"/>
  <c r="BD22" i="144" s="1"/>
  <c r="BK22" i="144" s="1"/>
  <c r="AI22" i="144"/>
  <c r="AJ22" i="144" s="1"/>
  <c r="BP22" i="144" s="1"/>
  <c r="O22" i="144"/>
  <c r="N22" i="144"/>
  <c r="I22" i="144"/>
  <c r="C22" i="144"/>
  <c r="BG21" i="144"/>
  <c r="BC21" i="144"/>
  <c r="BD21" i="144" s="1"/>
  <c r="BG20" i="144"/>
  <c r="BC20" i="144"/>
  <c r="BD20" i="144" s="1"/>
  <c r="BG19" i="144"/>
  <c r="BC19" i="144"/>
  <c r="BD19" i="144" s="1"/>
  <c r="BG18" i="144"/>
  <c r="BC18" i="144"/>
  <c r="BD18" i="144" s="1"/>
  <c r="BG17" i="144"/>
  <c r="BC17" i="144"/>
  <c r="BD17" i="144" s="1"/>
  <c r="BG16" i="144"/>
  <c r="BC16" i="144"/>
  <c r="BD16" i="144" s="1"/>
  <c r="BG15" i="144"/>
  <c r="BC15" i="144"/>
  <c r="BD15" i="144" s="1"/>
  <c r="BG14" i="144"/>
  <c r="BC14" i="144"/>
  <c r="BD14" i="144" s="1"/>
  <c r="BG13" i="144"/>
  <c r="BC13" i="144"/>
  <c r="BD13" i="144" s="1"/>
  <c r="BG12" i="144"/>
  <c r="BC12" i="144"/>
  <c r="BD12" i="144" s="1"/>
  <c r="AI12" i="144"/>
  <c r="AJ12" i="144" s="1"/>
  <c r="O12" i="144"/>
  <c r="N12" i="144"/>
  <c r="I12" i="144"/>
  <c r="C12" i="144"/>
  <c r="K6" i="144"/>
  <c r="AK22" i="144" l="1"/>
  <c r="AK12" i="144"/>
  <c r="BI31" i="144"/>
  <c r="BJ31" i="144" s="1"/>
  <c r="BK31" i="144"/>
  <c r="BK24" i="144"/>
  <c r="BI24" i="144"/>
  <c r="BJ24" i="144" s="1"/>
  <c r="BI23" i="144"/>
  <c r="BJ23" i="144" s="1"/>
  <c r="BK23" i="144"/>
  <c r="BI30" i="144"/>
  <c r="BJ30" i="144" s="1"/>
  <c r="BK30" i="144"/>
  <c r="BK28" i="144"/>
  <c r="BI28" i="144"/>
  <c r="BJ28" i="144" s="1"/>
  <c r="BI26" i="144"/>
  <c r="BJ26" i="144" s="1"/>
  <c r="BK26" i="144"/>
  <c r="BI27" i="144"/>
  <c r="BJ27" i="144" s="1"/>
  <c r="BK27" i="144"/>
  <c r="BI22" i="144"/>
  <c r="BJ22" i="144" s="1"/>
  <c r="BI25" i="144"/>
  <c r="BJ25" i="144" s="1"/>
  <c r="BI29" i="144"/>
  <c r="BJ29" i="144" s="1"/>
  <c r="BI17" i="144"/>
  <c r="BJ17" i="144" s="1"/>
  <c r="BK17" i="144"/>
  <c r="BI21" i="144"/>
  <c r="BJ21" i="144" s="1"/>
  <c r="BK21" i="144"/>
  <c r="BK14" i="144"/>
  <c r="BI14" i="144"/>
  <c r="BJ14" i="144" s="1"/>
  <c r="BK18" i="144"/>
  <c r="BI18" i="144"/>
  <c r="BJ18" i="144" s="1"/>
  <c r="BI13" i="144"/>
  <c r="BJ13" i="144" s="1"/>
  <c r="BK13" i="144"/>
  <c r="BK16" i="144"/>
  <c r="BI16" i="144"/>
  <c r="BJ16" i="144" s="1"/>
  <c r="BK15" i="144"/>
  <c r="BI15" i="144"/>
  <c r="BJ15" i="144" s="1"/>
  <c r="BK19" i="144"/>
  <c r="BI19" i="144"/>
  <c r="BJ19" i="144" s="1"/>
  <c r="BK12" i="144"/>
  <c r="BI12" i="144"/>
  <c r="BJ12" i="144" s="1"/>
  <c r="BK20" i="144"/>
  <c r="BI20" i="144"/>
  <c r="BJ20" i="144" s="1"/>
  <c r="BP12" i="144"/>
  <c r="BL22" i="144" l="1"/>
  <c r="BL12" i="144"/>
  <c r="BM22" i="144" l="1"/>
  <c r="BN22" i="144" s="1"/>
  <c r="BO22" i="144" s="1"/>
  <c r="BQ22" i="144" s="1"/>
  <c r="BM12" i="144"/>
  <c r="BN12" i="144" s="1"/>
  <c r="BO12" i="144" s="1"/>
  <c r="BQ12" i="144" s="1"/>
  <c r="BG21" i="143" l="1"/>
  <c r="BC21" i="143"/>
  <c r="BD21" i="143" s="1"/>
  <c r="BG20" i="143"/>
  <c r="BC20" i="143"/>
  <c r="BD20" i="143" s="1"/>
  <c r="BG19" i="143"/>
  <c r="BC19" i="143"/>
  <c r="BD19" i="143" s="1"/>
  <c r="BG18" i="143"/>
  <c r="BC18" i="143"/>
  <c r="BD18" i="143" s="1"/>
  <c r="BG17" i="143"/>
  <c r="BC17" i="143"/>
  <c r="BD17" i="143" s="1"/>
  <c r="BG16" i="143"/>
  <c r="BC16" i="143"/>
  <c r="BD16" i="143" s="1"/>
  <c r="BG15" i="143"/>
  <c r="BC15" i="143"/>
  <c r="BD15" i="143" s="1"/>
  <c r="BG14" i="143"/>
  <c r="BC14" i="143"/>
  <c r="BD14" i="143" s="1"/>
  <c r="BG13" i="143"/>
  <c r="BC13" i="143"/>
  <c r="BD13" i="143" s="1"/>
  <c r="BG12" i="143"/>
  <c r="BC12" i="143"/>
  <c r="BD12" i="143" s="1"/>
  <c r="AI12" i="143"/>
  <c r="AJ12" i="143" s="1"/>
  <c r="O12" i="143"/>
  <c r="N12" i="143"/>
  <c r="I12" i="143"/>
  <c r="C12" i="143"/>
  <c r="K6" i="143"/>
  <c r="BK16" i="143" l="1"/>
  <c r="BI16" i="143"/>
  <c r="BJ16" i="143" s="1"/>
  <c r="BK20" i="143"/>
  <c r="BI20" i="143"/>
  <c r="BJ20" i="143" s="1"/>
  <c r="BI13" i="143"/>
  <c r="BJ13" i="143" s="1"/>
  <c r="BK13" i="143"/>
  <c r="BI17" i="143"/>
  <c r="BJ17" i="143" s="1"/>
  <c r="BK17" i="143"/>
  <c r="BI21" i="143"/>
  <c r="BJ21" i="143" s="1"/>
  <c r="BK21" i="143"/>
  <c r="BI14" i="143"/>
  <c r="BJ14" i="143" s="1"/>
  <c r="BK14" i="143"/>
  <c r="BI18" i="143"/>
  <c r="BJ18" i="143" s="1"/>
  <c r="BK18" i="143"/>
  <c r="AK12" i="143"/>
  <c r="BP12" i="143"/>
  <c r="BK15" i="143"/>
  <c r="BI15" i="143"/>
  <c r="BJ15" i="143" s="1"/>
  <c r="BK19" i="143"/>
  <c r="BI19" i="143"/>
  <c r="BJ19" i="143" s="1"/>
  <c r="BK12" i="143"/>
  <c r="BI12" i="143"/>
  <c r="BJ12" i="143" s="1"/>
  <c r="BG21" i="142"/>
  <c r="BC21" i="142"/>
  <c r="BD21" i="142" s="1"/>
  <c r="BG20" i="142"/>
  <c r="BD20" i="142"/>
  <c r="BK20" i="142" s="1"/>
  <c r="BC20" i="142"/>
  <c r="BG19" i="142"/>
  <c r="BC19" i="142"/>
  <c r="BD19" i="142" s="1"/>
  <c r="BG18" i="142"/>
  <c r="BC18" i="142"/>
  <c r="BD18" i="142" s="1"/>
  <c r="BG17" i="142"/>
  <c r="BC17" i="142"/>
  <c r="BD17" i="142" s="1"/>
  <c r="BG16" i="142"/>
  <c r="BD16" i="142"/>
  <c r="BK16" i="142" s="1"/>
  <c r="BC16" i="142"/>
  <c r="BG15" i="142"/>
  <c r="BC15" i="142"/>
  <c r="BD15" i="142" s="1"/>
  <c r="BG14" i="142"/>
  <c r="BC14" i="142"/>
  <c r="BD14" i="142" s="1"/>
  <c r="BG13" i="142"/>
  <c r="BC13" i="142"/>
  <c r="BD13" i="142" s="1"/>
  <c r="BG12" i="142"/>
  <c r="BC12" i="142"/>
  <c r="BD12" i="142" s="1"/>
  <c r="AI12" i="142"/>
  <c r="AJ12" i="142" s="1"/>
  <c r="O12" i="142"/>
  <c r="N12" i="142"/>
  <c r="I12" i="142"/>
  <c r="C12" i="142"/>
  <c r="K6" i="142"/>
  <c r="BL12" i="143" l="1"/>
  <c r="BI14" i="142"/>
  <c r="BJ14" i="142" s="1"/>
  <c r="BK14" i="142"/>
  <c r="AK12" i="142"/>
  <c r="BP12" i="142"/>
  <c r="BK19" i="142"/>
  <c r="BI19" i="142"/>
  <c r="BJ19" i="142" s="1"/>
  <c r="BI13" i="142"/>
  <c r="BJ13" i="142" s="1"/>
  <c r="BK13" i="142"/>
  <c r="BI17" i="142"/>
  <c r="BJ17" i="142" s="1"/>
  <c r="BK17" i="142"/>
  <c r="BI21" i="142"/>
  <c r="BJ21" i="142" s="1"/>
  <c r="BK21" i="142"/>
  <c r="BK18" i="142"/>
  <c r="BI18" i="142"/>
  <c r="BJ18" i="142" s="1"/>
  <c r="BK15" i="142"/>
  <c r="BI15" i="142"/>
  <c r="BJ15" i="142" s="1"/>
  <c r="BK12" i="142"/>
  <c r="BI12" i="142"/>
  <c r="BJ12" i="142" s="1"/>
  <c r="BI16" i="142"/>
  <c r="BJ16" i="142" s="1"/>
  <c r="BI20" i="142"/>
  <c r="BJ20" i="142" s="1"/>
  <c r="BM12" i="143" l="1"/>
  <c r="BN12" i="143" s="1"/>
  <c r="BO12" i="143" s="1"/>
  <c r="BQ12" i="143" s="1"/>
  <c r="BL12" i="142"/>
  <c r="BM12" i="142" l="1"/>
  <c r="BN12" i="142" s="1"/>
  <c r="BO12" i="142" s="1"/>
  <c r="BQ12" i="142" s="1"/>
  <c r="BG21" i="141" l="1"/>
  <c r="BC21" i="141"/>
  <c r="BD21" i="141" s="1"/>
  <c r="BG20" i="141"/>
  <c r="BD20" i="141"/>
  <c r="BI20" i="141" s="1"/>
  <c r="BJ20" i="141" s="1"/>
  <c r="BC20" i="141"/>
  <c r="BG19" i="141"/>
  <c r="BC19" i="141"/>
  <c r="BD19" i="141" s="1"/>
  <c r="BK18" i="141"/>
  <c r="BG18" i="141"/>
  <c r="BD18" i="141"/>
  <c r="BI18" i="141" s="1"/>
  <c r="BJ18" i="141" s="1"/>
  <c r="BC18" i="141"/>
  <c r="BG17" i="141"/>
  <c r="BC17" i="141"/>
  <c r="BD17" i="141" s="1"/>
  <c r="BG16" i="141"/>
  <c r="BD16" i="141"/>
  <c r="BI16" i="141" s="1"/>
  <c r="BJ16" i="141" s="1"/>
  <c r="BC16" i="141"/>
  <c r="BG15" i="141"/>
  <c r="BC15" i="141"/>
  <c r="BD15" i="141" s="1"/>
  <c r="BG14" i="141"/>
  <c r="BC14" i="141"/>
  <c r="BD14" i="141" s="1"/>
  <c r="BG13" i="141"/>
  <c r="BC13" i="141"/>
  <c r="BD13" i="141" s="1"/>
  <c r="BG12" i="141"/>
  <c r="BC12" i="141"/>
  <c r="BD12" i="141" s="1"/>
  <c r="AI12" i="141"/>
  <c r="AJ12" i="141" s="1"/>
  <c r="O12" i="141"/>
  <c r="N12" i="141"/>
  <c r="I12" i="141"/>
  <c r="C12" i="141"/>
  <c r="K6" i="141"/>
  <c r="BI14" i="141" l="1"/>
  <c r="BJ14" i="141" s="1"/>
  <c r="BK14" i="141"/>
  <c r="BK12" i="141"/>
  <c r="BI12" i="141"/>
  <c r="BJ12" i="141" s="1"/>
  <c r="BK21" i="141"/>
  <c r="BI21" i="141"/>
  <c r="BJ21" i="141" s="1"/>
  <c r="BK19" i="141"/>
  <c r="BI19" i="141"/>
  <c r="BJ19" i="141" s="1"/>
  <c r="BK17" i="141"/>
  <c r="BI17" i="141"/>
  <c r="BJ17" i="141" s="1"/>
  <c r="AK12" i="141"/>
  <c r="BP12" i="141"/>
  <c r="BK15" i="141"/>
  <c r="BI15" i="141"/>
  <c r="BJ15" i="141" s="1"/>
  <c r="BK13" i="141"/>
  <c r="BI13" i="141"/>
  <c r="BJ13" i="141" s="1"/>
  <c r="BK16" i="141"/>
  <c r="BK20" i="141"/>
  <c r="BL12" i="141" l="1"/>
  <c r="BM12" i="141" s="1"/>
  <c r="BN12" i="141" s="1"/>
  <c r="BO12" i="141" s="1"/>
  <c r="BQ12" i="141" s="1"/>
  <c r="C22" i="140" l="1"/>
  <c r="C12" i="140"/>
  <c r="AK31" i="140"/>
  <c r="AG31" i="140"/>
  <c r="AH31" i="140" s="1"/>
  <c r="AK30" i="140"/>
  <c r="AH30" i="140"/>
  <c r="AM30" i="140" s="1"/>
  <c r="AN30" i="140" s="1"/>
  <c r="AG30" i="140"/>
  <c r="AK29" i="140"/>
  <c r="AG29" i="140"/>
  <c r="AH29" i="140" s="1"/>
  <c r="AK28" i="140"/>
  <c r="AG28" i="140"/>
  <c r="AH28" i="140" s="1"/>
  <c r="AK27" i="140"/>
  <c r="AG27" i="140"/>
  <c r="AH27" i="140" s="1"/>
  <c r="AK26" i="140"/>
  <c r="AH26" i="140"/>
  <c r="AM26" i="140" s="1"/>
  <c r="AN26" i="140" s="1"/>
  <c r="AG26" i="140"/>
  <c r="AK25" i="140"/>
  <c r="AG25" i="140"/>
  <c r="AH25" i="140" s="1"/>
  <c r="AK24" i="140"/>
  <c r="AG24" i="140"/>
  <c r="AH24" i="140" s="1"/>
  <c r="AK23" i="140"/>
  <c r="AG23" i="140"/>
  <c r="AH23" i="140" s="1"/>
  <c r="AR22" i="140"/>
  <c r="AK22" i="140"/>
  <c r="AG22" i="140"/>
  <c r="AH22" i="140" s="1"/>
  <c r="N22" i="140"/>
  <c r="O22" i="140" s="1"/>
  <c r="L22" i="140"/>
  <c r="K22" i="140"/>
  <c r="F22" i="140"/>
  <c r="AK21" i="140"/>
  <c r="AG21" i="140"/>
  <c r="AH21" i="140" s="1"/>
  <c r="AK20" i="140"/>
  <c r="AG20" i="140"/>
  <c r="AH20" i="140" s="1"/>
  <c r="AK19" i="140"/>
  <c r="AG19" i="140"/>
  <c r="AH19" i="140" s="1"/>
  <c r="AK18" i="140"/>
  <c r="AG18" i="140"/>
  <c r="AH18" i="140" s="1"/>
  <c r="AK17" i="140"/>
  <c r="AG17" i="140"/>
  <c r="AH17" i="140" s="1"/>
  <c r="AK16" i="140"/>
  <c r="AG16" i="140"/>
  <c r="AH16" i="140" s="1"/>
  <c r="AK15" i="140"/>
  <c r="AG15" i="140"/>
  <c r="AH15" i="140" s="1"/>
  <c r="AK14" i="140"/>
  <c r="AG14" i="140"/>
  <c r="AH14" i="140" s="1"/>
  <c r="AK13" i="140"/>
  <c r="AG13" i="140"/>
  <c r="AH13" i="140" s="1"/>
  <c r="AK12" i="140"/>
  <c r="AG12" i="140"/>
  <c r="AH12" i="140" s="1"/>
  <c r="N12" i="140"/>
  <c r="O12" i="140" s="1"/>
  <c r="L12" i="140"/>
  <c r="K12" i="140"/>
  <c r="F12" i="140"/>
  <c r="I6" i="140"/>
  <c r="AM15" i="140" l="1"/>
  <c r="AN15" i="140" s="1"/>
  <c r="AO15" i="140"/>
  <c r="AO24" i="140"/>
  <c r="AM24" i="140"/>
  <c r="AN24" i="140" s="1"/>
  <c r="AO28" i="140"/>
  <c r="AM28" i="140"/>
  <c r="AN28" i="140" s="1"/>
  <c r="AO12" i="140"/>
  <c r="AM12" i="140"/>
  <c r="AN12" i="140" s="1"/>
  <c r="AO16" i="140"/>
  <c r="AM16" i="140"/>
  <c r="AN16" i="140" s="1"/>
  <c r="AO20" i="140"/>
  <c r="AM20" i="140"/>
  <c r="AN20" i="140" s="1"/>
  <c r="AO25" i="140"/>
  <c r="AM25" i="140"/>
  <c r="AN25" i="140" s="1"/>
  <c r="AO27" i="140"/>
  <c r="AM27" i="140"/>
  <c r="AN27" i="140" s="1"/>
  <c r="AM19" i="140"/>
  <c r="AN19" i="140" s="1"/>
  <c r="AO19" i="140"/>
  <c r="AO31" i="140"/>
  <c r="AM31" i="140"/>
  <c r="AN31" i="140" s="1"/>
  <c r="AM22" i="140"/>
  <c r="AN22" i="140" s="1"/>
  <c r="AO22" i="140"/>
  <c r="AO29" i="140"/>
  <c r="AM29" i="140"/>
  <c r="AN29" i="140" s="1"/>
  <c r="AO13" i="140"/>
  <c r="AM13" i="140"/>
  <c r="AN13" i="140" s="1"/>
  <c r="AO17" i="140"/>
  <c r="AM17" i="140"/>
  <c r="AN17" i="140" s="1"/>
  <c r="AO21" i="140"/>
  <c r="AM21" i="140"/>
  <c r="AN21" i="140" s="1"/>
  <c r="AO14" i="140"/>
  <c r="AM14" i="140"/>
  <c r="AN14" i="140" s="1"/>
  <c r="AR12" i="140" s="1"/>
  <c r="AO18" i="140"/>
  <c r="AM18" i="140"/>
  <c r="AN18" i="140" s="1"/>
  <c r="AO23" i="140"/>
  <c r="AM23" i="140"/>
  <c r="AN23" i="140" s="1"/>
  <c r="AO26" i="140"/>
  <c r="AO30" i="140"/>
  <c r="AP12" i="140" l="1"/>
  <c r="AQ12" i="140"/>
  <c r="AQ22" i="140"/>
  <c r="AP22" i="140"/>
  <c r="AU22" i="140" l="1"/>
  <c r="AV22" i="140" s="1"/>
  <c r="AS22" i="140"/>
  <c r="AU12" i="140"/>
  <c r="AV12" i="140" s="1"/>
  <c r="AS12" i="140"/>
  <c r="AT22" i="140" l="1"/>
  <c r="AW22" i="140"/>
  <c r="AW12" i="140"/>
  <c r="AT12" i="140"/>
  <c r="BK21" i="139" l="1"/>
  <c r="BG21" i="139"/>
  <c r="BD21" i="139"/>
  <c r="BI21" i="139" s="1"/>
  <c r="BJ21" i="139" s="1"/>
  <c r="BC21" i="139"/>
  <c r="BG20" i="139"/>
  <c r="BC20" i="139"/>
  <c r="BD20" i="139" s="1"/>
  <c r="BG19" i="139"/>
  <c r="BD19" i="139"/>
  <c r="BK19" i="139" s="1"/>
  <c r="BC19" i="139"/>
  <c r="BG18" i="139"/>
  <c r="BD18" i="139"/>
  <c r="BK18" i="139" s="1"/>
  <c r="BC18" i="139"/>
  <c r="BK17" i="139"/>
  <c r="BG17" i="139"/>
  <c r="BD17" i="139"/>
  <c r="BI17" i="139" s="1"/>
  <c r="BJ17" i="139" s="1"/>
  <c r="BC17" i="139"/>
  <c r="BG16" i="139"/>
  <c r="BC16" i="139"/>
  <c r="BD16" i="139" s="1"/>
  <c r="BG15" i="139"/>
  <c r="BD15" i="139"/>
  <c r="BK15" i="139" s="1"/>
  <c r="BC15" i="139"/>
  <c r="BG14" i="139"/>
  <c r="BC14" i="139"/>
  <c r="BD14" i="139" s="1"/>
  <c r="BK14" i="139" s="1"/>
  <c r="BG13" i="139"/>
  <c r="BC13" i="139"/>
  <c r="BD13" i="139" s="1"/>
  <c r="BG12" i="139"/>
  <c r="BC12" i="139"/>
  <c r="BD12" i="139" s="1"/>
  <c r="BK12" i="139" s="1"/>
  <c r="AI12" i="139"/>
  <c r="AJ12" i="139" s="1"/>
  <c r="BP12" i="139" s="1"/>
  <c r="O12" i="139"/>
  <c r="N12" i="139"/>
  <c r="I12" i="139"/>
  <c r="C12" i="139"/>
  <c r="K6" i="139"/>
  <c r="AK12" i="139" l="1"/>
  <c r="BI20" i="139"/>
  <c r="BJ20" i="139" s="1"/>
  <c r="BK20" i="139"/>
  <c r="BI13" i="139"/>
  <c r="BJ13" i="139" s="1"/>
  <c r="BK13" i="139"/>
  <c r="BI16" i="139"/>
  <c r="BJ16" i="139" s="1"/>
  <c r="BK16" i="139"/>
  <c r="BI19" i="139"/>
  <c r="BJ19" i="139" s="1"/>
  <c r="BI12" i="139"/>
  <c r="BJ12" i="139" s="1"/>
  <c r="BI15" i="139"/>
  <c r="BJ15" i="139" s="1"/>
  <c r="BI14" i="139"/>
  <c r="BJ14" i="139" s="1"/>
  <c r="BI18" i="139"/>
  <c r="BJ18" i="139" s="1"/>
  <c r="BG21" i="138"/>
  <c r="BD21" i="138"/>
  <c r="BK21" i="138" s="1"/>
  <c r="BC21" i="138"/>
  <c r="BG20" i="138"/>
  <c r="BC20" i="138"/>
  <c r="BD20" i="138" s="1"/>
  <c r="BG19" i="138"/>
  <c r="BC19" i="138"/>
  <c r="BD19" i="138" s="1"/>
  <c r="BG18" i="138"/>
  <c r="BC18" i="138"/>
  <c r="BD18" i="138" s="1"/>
  <c r="BK18" i="138" s="1"/>
  <c r="BG17" i="138"/>
  <c r="BC17" i="138"/>
  <c r="BD17" i="138" s="1"/>
  <c r="BG16" i="138"/>
  <c r="BC16" i="138"/>
  <c r="BD16" i="138" s="1"/>
  <c r="BG15" i="138"/>
  <c r="BC15" i="138"/>
  <c r="BD15" i="138" s="1"/>
  <c r="BG14" i="138"/>
  <c r="BC14" i="138"/>
  <c r="BD14" i="138" s="1"/>
  <c r="BK14" i="138" s="1"/>
  <c r="BG13" i="138"/>
  <c r="BC13" i="138"/>
  <c r="BD13" i="138" s="1"/>
  <c r="BK13" i="138" s="1"/>
  <c r="BG12" i="138"/>
  <c r="BC12" i="138"/>
  <c r="BD12" i="138" s="1"/>
  <c r="AI12" i="138"/>
  <c r="AJ12" i="138" s="1"/>
  <c r="BP12" i="138" s="1"/>
  <c r="O12" i="138"/>
  <c r="N12" i="138"/>
  <c r="I12" i="138"/>
  <c r="C12" i="138"/>
  <c r="K6" i="138"/>
  <c r="BL12" i="139" l="1"/>
  <c r="BI20" i="138"/>
  <c r="BJ20" i="138" s="1"/>
  <c r="BK20" i="138"/>
  <c r="BK17" i="138"/>
  <c r="BI17" i="138"/>
  <c r="BJ17" i="138" s="1"/>
  <c r="AK12" i="138"/>
  <c r="BI13" i="138"/>
  <c r="BJ13" i="138" s="1"/>
  <c r="BI21" i="138"/>
  <c r="BJ21" i="138" s="1"/>
  <c r="BK15" i="138"/>
  <c r="BI15" i="138"/>
  <c r="BJ15" i="138" s="1"/>
  <c r="BK19" i="138"/>
  <c r="BI19" i="138"/>
  <c r="BJ19" i="138" s="1"/>
  <c r="BI12" i="138"/>
  <c r="BJ12" i="138" s="1"/>
  <c r="BK12" i="138"/>
  <c r="BI16" i="138"/>
  <c r="BJ16" i="138" s="1"/>
  <c r="BK16" i="138"/>
  <c r="BI14" i="138"/>
  <c r="BJ14" i="138" s="1"/>
  <c r="BI18" i="138"/>
  <c r="BJ18" i="138" s="1"/>
  <c r="BM12" i="139" l="1"/>
  <c r="BN12" i="139" s="1"/>
  <c r="BO12" i="139" s="1"/>
  <c r="BQ12" i="139" s="1"/>
  <c r="BL12" i="138"/>
  <c r="BM12" i="138" l="1"/>
  <c r="BN12" i="138" s="1"/>
  <c r="BO12" i="138" s="1"/>
  <c r="BQ12" i="138" s="1"/>
  <c r="AK41" i="136" l="1"/>
  <c r="AG41" i="136"/>
  <c r="AH41" i="136" s="1"/>
  <c r="AO41" i="136" s="1"/>
  <c r="AK40" i="136"/>
  <c r="AG40" i="136"/>
  <c r="AH40" i="136" s="1"/>
  <c r="AK39" i="136"/>
  <c r="AG39" i="136"/>
  <c r="AH39" i="136" s="1"/>
  <c r="AO39" i="136" s="1"/>
  <c r="AK38" i="136"/>
  <c r="AG38" i="136"/>
  <c r="AH38" i="136" s="1"/>
  <c r="AK37" i="136"/>
  <c r="AG37" i="136"/>
  <c r="AH37" i="136" s="1"/>
  <c r="AO37" i="136" s="1"/>
  <c r="AK36" i="136"/>
  <c r="AG36" i="136"/>
  <c r="AH36" i="136" s="1"/>
  <c r="AK35" i="136"/>
  <c r="AG35" i="136"/>
  <c r="AH35" i="136" s="1"/>
  <c r="AK34" i="136"/>
  <c r="AG34" i="136"/>
  <c r="AH34" i="136" s="1"/>
  <c r="AK33" i="136"/>
  <c r="AG33" i="136"/>
  <c r="AH33" i="136" s="1"/>
  <c r="AR32" i="136"/>
  <c r="AQ32" i="136"/>
  <c r="AK32" i="136"/>
  <c r="AG32" i="136"/>
  <c r="AH32" i="136" s="1"/>
  <c r="N32" i="136"/>
  <c r="O32" i="136" s="1"/>
  <c r="L32" i="136"/>
  <c r="K32" i="136"/>
  <c r="F32" i="136"/>
  <c r="C32" i="136"/>
  <c r="AK31" i="136"/>
  <c r="AG31" i="136"/>
  <c r="AH31" i="136" s="1"/>
  <c r="AK30" i="136"/>
  <c r="AG30" i="136"/>
  <c r="AH30" i="136" s="1"/>
  <c r="AK29" i="136"/>
  <c r="AG29" i="136"/>
  <c r="AH29" i="136" s="1"/>
  <c r="AK28" i="136"/>
  <c r="AG28" i="136"/>
  <c r="AH28" i="136" s="1"/>
  <c r="AK27" i="136"/>
  <c r="AG27" i="136"/>
  <c r="AH27" i="136" s="1"/>
  <c r="AK26" i="136"/>
  <c r="AG26" i="136"/>
  <c r="AH26" i="136" s="1"/>
  <c r="AK25" i="136"/>
  <c r="AG25" i="136"/>
  <c r="AH25" i="136" s="1"/>
  <c r="AK24" i="136"/>
  <c r="AG24" i="136"/>
  <c r="AH24" i="136" s="1"/>
  <c r="AK23" i="136"/>
  <c r="AG23" i="136"/>
  <c r="AH23" i="136" s="1"/>
  <c r="AR22" i="136"/>
  <c r="AQ22" i="136"/>
  <c r="AK22" i="136"/>
  <c r="AG22" i="136"/>
  <c r="AH22" i="136" s="1"/>
  <c r="N22" i="136"/>
  <c r="O22" i="136" s="1"/>
  <c r="L22" i="136"/>
  <c r="K22" i="136"/>
  <c r="F22" i="136"/>
  <c r="C22" i="136"/>
  <c r="AK21" i="136"/>
  <c r="AG21" i="136"/>
  <c r="AH21" i="136" s="1"/>
  <c r="AK20" i="136"/>
  <c r="AG20" i="136"/>
  <c r="AH20" i="136" s="1"/>
  <c r="AK19" i="136"/>
  <c r="AG19" i="136"/>
  <c r="AH19" i="136" s="1"/>
  <c r="AK18" i="136"/>
  <c r="AG18" i="136"/>
  <c r="AH18" i="136" s="1"/>
  <c r="AK17" i="136"/>
  <c r="AG17" i="136"/>
  <c r="AH17" i="136" s="1"/>
  <c r="AK16" i="136"/>
  <c r="AG16" i="136"/>
  <c r="AH16" i="136" s="1"/>
  <c r="AK15" i="136"/>
  <c r="AG15" i="136"/>
  <c r="AH15" i="136" s="1"/>
  <c r="AK14" i="136"/>
  <c r="AG14" i="136"/>
  <c r="AH14" i="136" s="1"/>
  <c r="AK13" i="136"/>
  <c r="AG13" i="136"/>
  <c r="AH13" i="136" s="1"/>
  <c r="AK12" i="136"/>
  <c r="AG12" i="136"/>
  <c r="AH12" i="136" s="1"/>
  <c r="N12" i="136"/>
  <c r="O12" i="136" s="1"/>
  <c r="L12" i="136"/>
  <c r="K12" i="136"/>
  <c r="F12" i="136"/>
  <c r="C12" i="136"/>
  <c r="I6" i="136"/>
  <c r="AK51" i="103"/>
  <c r="AG51" i="103"/>
  <c r="AH51" i="103" s="1"/>
  <c r="AK50" i="103"/>
  <c r="AG50" i="103"/>
  <c r="AH50" i="103" s="1"/>
  <c r="AK49" i="103"/>
  <c r="AG49" i="103"/>
  <c r="AH49" i="103" s="1"/>
  <c r="AK48" i="103"/>
  <c r="AG48" i="103"/>
  <c r="AH48" i="103" s="1"/>
  <c r="AN47" i="103"/>
  <c r="AK47" i="103"/>
  <c r="AG47" i="103"/>
  <c r="AH47" i="103" s="1"/>
  <c r="AO47" i="103" s="1"/>
  <c r="AK46" i="103"/>
  <c r="AG46" i="103"/>
  <c r="AH46" i="103" s="1"/>
  <c r="AK45" i="103"/>
  <c r="AG45" i="103"/>
  <c r="AH45" i="103" s="1"/>
  <c r="AM45" i="103" s="1"/>
  <c r="AN45" i="103" s="1"/>
  <c r="AK44" i="103"/>
  <c r="AG44" i="103"/>
  <c r="AH44" i="103" s="1"/>
  <c r="AK43" i="103"/>
  <c r="AH43" i="103"/>
  <c r="AM43" i="103" s="1"/>
  <c r="AN43" i="103" s="1"/>
  <c r="AG43" i="103"/>
  <c r="AK42" i="103"/>
  <c r="AG42" i="103"/>
  <c r="AH42" i="103" s="1"/>
  <c r="N42" i="103"/>
  <c r="O42" i="103" s="1"/>
  <c r="L42" i="103"/>
  <c r="K42" i="103"/>
  <c r="F42" i="103"/>
  <c r="C42" i="103"/>
  <c r="AG13" i="103"/>
  <c r="AG14" i="103"/>
  <c r="AG15" i="103"/>
  <c r="AG16" i="103"/>
  <c r="AG17" i="103"/>
  <c r="AO22" i="136" l="1"/>
  <c r="AM22" i="136"/>
  <c r="AN22" i="136" s="1"/>
  <c r="AM23" i="136"/>
  <c r="AN23" i="136" s="1"/>
  <c r="AO23" i="136"/>
  <c r="AM25" i="136"/>
  <c r="AN25" i="136" s="1"/>
  <c r="AO25" i="136"/>
  <c r="AM27" i="136"/>
  <c r="AN27" i="136" s="1"/>
  <c r="AO27" i="136"/>
  <c r="AM29" i="136"/>
  <c r="AN29" i="136" s="1"/>
  <c r="AO29" i="136"/>
  <c r="AM31" i="136"/>
  <c r="AN31" i="136" s="1"/>
  <c r="AO31" i="136"/>
  <c r="AO13" i="136"/>
  <c r="AM13" i="136"/>
  <c r="AN13" i="136" s="1"/>
  <c r="AO15" i="136"/>
  <c r="AM15" i="136"/>
  <c r="AN15" i="136" s="1"/>
  <c r="AO17" i="136"/>
  <c r="AM17" i="136"/>
  <c r="AN17" i="136" s="1"/>
  <c r="AO19" i="136"/>
  <c r="AM19" i="136"/>
  <c r="AN19" i="136" s="1"/>
  <c r="AO21" i="136"/>
  <c r="AM21" i="136"/>
  <c r="AN21" i="136" s="1"/>
  <c r="AM34" i="136"/>
  <c r="AN34" i="136" s="1"/>
  <c r="AO34" i="136"/>
  <c r="AM36" i="136"/>
  <c r="AN36" i="136" s="1"/>
  <c r="AO36" i="136"/>
  <c r="AO24" i="136"/>
  <c r="AM24" i="136"/>
  <c r="AN24" i="136" s="1"/>
  <c r="AO26" i="136"/>
  <c r="AM26" i="136"/>
  <c r="AN26" i="136" s="1"/>
  <c r="AO28" i="136"/>
  <c r="AM28" i="136"/>
  <c r="AN28" i="136" s="1"/>
  <c r="AO30" i="136"/>
  <c r="AM30" i="136"/>
  <c r="AN30" i="136" s="1"/>
  <c r="AM38" i="136"/>
  <c r="AN38" i="136" s="1"/>
  <c r="AO38" i="136"/>
  <c r="AM12" i="136"/>
  <c r="AN12" i="136" s="1"/>
  <c r="AO12" i="136"/>
  <c r="AM14" i="136"/>
  <c r="AN14" i="136" s="1"/>
  <c r="AO14" i="136"/>
  <c r="AM16" i="136"/>
  <c r="AN16" i="136" s="1"/>
  <c r="AR12" i="136" s="1"/>
  <c r="AO16" i="136"/>
  <c r="AM18" i="136"/>
  <c r="AN18" i="136" s="1"/>
  <c r="AO18" i="136"/>
  <c r="AM20" i="136"/>
  <c r="AN20" i="136" s="1"/>
  <c r="AO20" i="136"/>
  <c r="AM32" i="136"/>
  <c r="AN32" i="136" s="1"/>
  <c r="AO32" i="136"/>
  <c r="AO33" i="136"/>
  <c r="AM33" i="136"/>
  <c r="AN33" i="136" s="1"/>
  <c r="AO35" i="136"/>
  <c r="AM35" i="136"/>
  <c r="AN35" i="136" s="1"/>
  <c r="AM40" i="136"/>
  <c r="AN40" i="136" s="1"/>
  <c r="AO40" i="136"/>
  <c r="AM37" i="136"/>
  <c r="AN37" i="136" s="1"/>
  <c r="AM39" i="136"/>
  <c r="AN39" i="136" s="1"/>
  <c r="AM41" i="136"/>
  <c r="AN41" i="136" s="1"/>
  <c r="AO46" i="103"/>
  <c r="AM46" i="103"/>
  <c r="AN46" i="103" s="1"/>
  <c r="AM48" i="103"/>
  <c r="AN48" i="103" s="1"/>
  <c r="AO48" i="103"/>
  <c r="AM50" i="103"/>
  <c r="AN50" i="103" s="1"/>
  <c r="AO50" i="103"/>
  <c r="AO49" i="103"/>
  <c r="AM49" i="103"/>
  <c r="AN49" i="103" s="1"/>
  <c r="AO51" i="103"/>
  <c r="AM51" i="103"/>
  <c r="AN51" i="103" s="1"/>
  <c r="AO42" i="103"/>
  <c r="AM42" i="103"/>
  <c r="AN42" i="103" s="1"/>
  <c r="AO44" i="103"/>
  <c r="AM44" i="103"/>
  <c r="AN44" i="103" s="1"/>
  <c r="AR42" i="103" s="1"/>
  <c r="AO45" i="103"/>
  <c r="AO43" i="103"/>
  <c r="AP32" i="136" l="1"/>
  <c r="AP22" i="136"/>
  <c r="AQ12" i="136"/>
  <c r="AP12" i="136"/>
  <c r="AP42" i="103"/>
  <c r="AQ42" i="103"/>
  <c r="AK21" i="134"/>
  <c r="AG21" i="134"/>
  <c r="AH21" i="134" s="1"/>
  <c r="AO21" i="134" s="1"/>
  <c r="AK20" i="134"/>
  <c r="AG20" i="134"/>
  <c r="AH20" i="134" s="1"/>
  <c r="AK19" i="134"/>
  <c r="AG19" i="134"/>
  <c r="AH19" i="134" s="1"/>
  <c r="AK18" i="134"/>
  <c r="AG18" i="134"/>
  <c r="AH18" i="134" s="1"/>
  <c r="AK17" i="134"/>
  <c r="AG17" i="134"/>
  <c r="AH17" i="134" s="1"/>
  <c r="AK16" i="134"/>
  <c r="AG16" i="134"/>
  <c r="AH16" i="134" s="1"/>
  <c r="AK15" i="134"/>
  <c r="AG15" i="134"/>
  <c r="AH15" i="134" s="1"/>
  <c r="AK14" i="134"/>
  <c r="AG14" i="134"/>
  <c r="AH14" i="134" s="1"/>
  <c r="AK13" i="134"/>
  <c r="AG13" i="134"/>
  <c r="AH13" i="134" s="1"/>
  <c r="AR12" i="134"/>
  <c r="AK12" i="134"/>
  <c r="AG12" i="134"/>
  <c r="AH12" i="134" s="1"/>
  <c r="N12" i="134"/>
  <c r="O12" i="134" s="1"/>
  <c r="L12" i="134"/>
  <c r="K12" i="134"/>
  <c r="F12" i="134"/>
  <c r="C12" i="134"/>
  <c r="I6" i="134"/>
  <c r="K32" i="133"/>
  <c r="AU12" i="136" l="1"/>
  <c r="AV12" i="136" s="1"/>
  <c r="AS12" i="136"/>
  <c r="AS22" i="136"/>
  <c r="AU22" i="136"/>
  <c r="AV22" i="136" s="1"/>
  <c r="AU32" i="136"/>
  <c r="AV32" i="136" s="1"/>
  <c r="AS32" i="136"/>
  <c r="AS42" i="103"/>
  <c r="AU42" i="103"/>
  <c r="AV42" i="103" s="1"/>
  <c r="AO12" i="134"/>
  <c r="AM12" i="134"/>
  <c r="AN12" i="134" s="1"/>
  <c r="AO13" i="134"/>
  <c r="AM13" i="134"/>
  <c r="AN13" i="134" s="1"/>
  <c r="AM14" i="134"/>
  <c r="AN14" i="134" s="1"/>
  <c r="AO14" i="134"/>
  <c r="AM18" i="134"/>
  <c r="AN18" i="134" s="1"/>
  <c r="AO18" i="134"/>
  <c r="AM15" i="134"/>
  <c r="AN15" i="134" s="1"/>
  <c r="AO15" i="134"/>
  <c r="AM19" i="134"/>
  <c r="AN19" i="134" s="1"/>
  <c r="AO19" i="134"/>
  <c r="AO16" i="134"/>
  <c r="AM16" i="134"/>
  <c r="AN16" i="134" s="1"/>
  <c r="AO20" i="134"/>
  <c r="AM20" i="134"/>
  <c r="AN20" i="134" s="1"/>
  <c r="AO17" i="134"/>
  <c r="AM17" i="134"/>
  <c r="AN17" i="134" s="1"/>
  <c r="AM21" i="134"/>
  <c r="AN21" i="134" s="1"/>
  <c r="AW22" i="136" l="1"/>
  <c r="AT22" i="136"/>
  <c r="AT32" i="136"/>
  <c r="AW32" i="136"/>
  <c r="AT12" i="136"/>
  <c r="AW12" i="136"/>
  <c r="AT42" i="103"/>
  <c r="AW42" i="103"/>
  <c r="AP12" i="134"/>
  <c r="AQ12" i="134"/>
  <c r="AU12" i="134" l="1"/>
  <c r="AV12" i="134" s="1"/>
  <c r="AS12" i="134"/>
  <c r="AW12" i="134" l="1"/>
  <c r="AT12" i="134"/>
  <c r="AK41" i="133" l="1"/>
  <c r="AG41" i="133"/>
  <c r="AH41" i="133" s="1"/>
  <c r="AK40" i="133"/>
  <c r="AG40" i="133"/>
  <c r="AH40" i="133" s="1"/>
  <c r="AM40" i="133" s="1"/>
  <c r="AN40" i="133" s="1"/>
  <c r="AK39" i="133"/>
  <c r="AG39" i="133"/>
  <c r="AH39" i="133" s="1"/>
  <c r="AK38" i="133"/>
  <c r="AG38" i="133"/>
  <c r="AH38" i="133" s="1"/>
  <c r="AK37" i="133"/>
  <c r="AG37" i="133"/>
  <c r="AH37" i="133" s="1"/>
  <c r="AK36" i="133"/>
  <c r="AG36" i="133"/>
  <c r="AH36" i="133" s="1"/>
  <c r="AM36" i="133" s="1"/>
  <c r="AN36" i="133" s="1"/>
  <c r="AK35" i="133"/>
  <c r="AG35" i="133"/>
  <c r="AH35" i="133" s="1"/>
  <c r="AK34" i="133"/>
  <c r="AG34" i="133"/>
  <c r="AH34" i="133" s="1"/>
  <c r="AK33" i="133"/>
  <c r="AG33" i="133"/>
  <c r="AH33" i="133" s="1"/>
  <c r="AR32" i="133"/>
  <c r="AK32" i="133"/>
  <c r="AG32" i="133"/>
  <c r="AH32" i="133" s="1"/>
  <c r="N32" i="133"/>
  <c r="O32" i="133" s="1"/>
  <c r="L32" i="133"/>
  <c r="F32" i="133"/>
  <c r="C32" i="133"/>
  <c r="AK31" i="133"/>
  <c r="AG31" i="133"/>
  <c r="AH31" i="133" s="1"/>
  <c r="AK30" i="133"/>
  <c r="AG30" i="133"/>
  <c r="AH30" i="133" s="1"/>
  <c r="AK29" i="133"/>
  <c r="AG29" i="133"/>
  <c r="AH29" i="133" s="1"/>
  <c r="AK28" i="133"/>
  <c r="AG28" i="133"/>
  <c r="AH28" i="133" s="1"/>
  <c r="AK27" i="133"/>
  <c r="AG27" i="133"/>
  <c r="AH27" i="133" s="1"/>
  <c r="AK26" i="133"/>
  <c r="AG26" i="133"/>
  <c r="AH26" i="133" s="1"/>
  <c r="AK25" i="133"/>
  <c r="AG25" i="133"/>
  <c r="AH25" i="133" s="1"/>
  <c r="AK24" i="133"/>
  <c r="AG24" i="133"/>
  <c r="AH24" i="133" s="1"/>
  <c r="AK23" i="133"/>
  <c r="AG23" i="133"/>
  <c r="AH23" i="133" s="1"/>
  <c r="AK22" i="133"/>
  <c r="AG22" i="133"/>
  <c r="AH22" i="133" s="1"/>
  <c r="N22" i="133"/>
  <c r="O22" i="133" s="1"/>
  <c r="L22" i="133"/>
  <c r="K22" i="133"/>
  <c r="F22" i="133"/>
  <c r="C22" i="133"/>
  <c r="AK21" i="133"/>
  <c r="AG21" i="133"/>
  <c r="AH21" i="133" s="1"/>
  <c r="AK20" i="133"/>
  <c r="AG20" i="133"/>
  <c r="AH20" i="133" s="1"/>
  <c r="AK19" i="133"/>
  <c r="AG19" i="133"/>
  <c r="AH19" i="133" s="1"/>
  <c r="AK18" i="133"/>
  <c r="AG18" i="133"/>
  <c r="AH18" i="133" s="1"/>
  <c r="AK17" i="133"/>
  <c r="AG17" i="133"/>
  <c r="AH17" i="133" s="1"/>
  <c r="AK16" i="133"/>
  <c r="AG16" i="133"/>
  <c r="AH16" i="133" s="1"/>
  <c r="AK15" i="133"/>
  <c r="AG15" i="133"/>
  <c r="AH15" i="133" s="1"/>
  <c r="AK14" i="133"/>
  <c r="AG14" i="133"/>
  <c r="AH14" i="133" s="1"/>
  <c r="AK13" i="133"/>
  <c r="AG13" i="133"/>
  <c r="AH13" i="133" s="1"/>
  <c r="AR12" i="133"/>
  <c r="AK12" i="133"/>
  <c r="AG12" i="133"/>
  <c r="AH12" i="133" s="1"/>
  <c r="N12" i="133"/>
  <c r="O12" i="133" s="1"/>
  <c r="L12" i="133"/>
  <c r="K12" i="133"/>
  <c r="F12" i="133"/>
  <c r="C12" i="133"/>
  <c r="I6" i="133"/>
  <c r="AK41" i="132"/>
  <c r="AG41" i="132"/>
  <c r="AH41" i="132" s="1"/>
  <c r="AK40" i="132"/>
  <c r="AG40" i="132"/>
  <c r="AH40" i="132" s="1"/>
  <c r="AK39" i="132"/>
  <c r="AG39" i="132"/>
  <c r="AH39" i="132" s="1"/>
  <c r="AK38" i="132"/>
  <c r="AG38" i="132"/>
  <c r="AH38" i="132" s="1"/>
  <c r="AK37" i="132"/>
  <c r="AG37" i="132"/>
  <c r="AH37" i="132" s="1"/>
  <c r="AK36" i="132"/>
  <c r="AG36" i="132"/>
  <c r="AH36" i="132" s="1"/>
  <c r="AK35" i="132"/>
  <c r="AG35" i="132"/>
  <c r="AH35" i="132" s="1"/>
  <c r="AK34" i="132"/>
  <c r="AG34" i="132"/>
  <c r="AH34" i="132" s="1"/>
  <c r="AK33" i="132"/>
  <c r="AG33" i="132"/>
  <c r="AH33" i="132" s="1"/>
  <c r="AR32" i="132"/>
  <c r="AQ32" i="132"/>
  <c r="AK32" i="132"/>
  <c r="AG32" i="132"/>
  <c r="AH32" i="132" s="1"/>
  <c r="N32" i="132"/>
  <c r="O32" i="132" s="1"/>
  <c r="L32" i="132"/>
  <c r="K32" i="132"/>
  <c r="F32" i="132"/>
  <c r="C32" i="132"/>
  <c r="AK31" i="132"/>
  <c r="AG31" i="132"/>
  <c r="AH31" i="132" s="1"/>
  <c r="AK30" i="132"/>
  <c r="AG30" i="132"/>
  <c r="AH30" i="132" s="1"/>
  <c r="AK29" i="132"/>
  <c r="AG29" i="132"/>
  <c r="AH29" i="132" s="1"/>
  <c r="AK28" i="132"/>
  <c r="AG28" i="132"/>
  <c r="AH28" i="132" s="1"/>
  <c r="AK27" i="132"/>
  <c r="AG27" i="132"/>
  <c r="AH27" i="132" s="1"/>
  <c r="AK26" i="132"/>
  <c r="AG26" i="132"/>
  <c r="AH26" i="132" s="1"/>
  <c r="AK25" i="132"/>
  <c r="AG25" i="132"/>
  <c r="AH25" i="132" s="1"/>
  <c r="AK24" i="132"/>
  <c r="AG24" i="132"/>
  <c r="AH24" i="132" s="1"/>
  <c r="AK23" i="132"/>
  <c r="AG23" i="132"/>
  <c r="AH23" i="132" s="1"/>
  <c r="AR22" i="132"/>
  <c r="AQ22" i="132"/>
  <c r="AK22" i="132"/>
  <c r="AG22" i="132"/>
  <c r="AH22" i="132" s="1"/>
  <c r="N22" i="132"/>
  <c r="O22" i="132" s="1"/>
  <c r="L22" i="132"/>
  <c r="K22" i="132"/>
  <c r="F22" i="132"/>
  <c r="C22" i="132"/>
  <c r="AK21" i="132"/>
  <c r="AG21" i="132"/>
  <c r="AH21" i="132" s="1"/>
  <c r="AK20" i="132"/>
  <c r="AG20" i="132"/>
  <c r="AH20" i="132" s="1"/>
  <c r="AK19" i="132"/>
  <c r="AG19" i="132"/>
  <c r="AH19" i="132" s="1"/>
  <c r="AK18" i="132"/>
  <c r="AG18" i="132"/>
  <c r="AH18" i="132" s="1"/>
  <c r="AK17" i="132"/>
  <c r="AG17" i="132"/>
  <c r="AH17" i="132" s="1"/>
  <c r="AK16" i="132"/>
  <c r="AG16" i="132"/>
  <c r="AH16" i="132" s="1"/>
  <c r="AK15" i="132"/>
  <c r="AG15" i="132"/>
  <c r="AH15" i="132" s="1"/>
  <c r="AK14" i="132"/>
  <c r="AG14" i="132"/>
  <c r="AH14" i="132" s="1"/>
  <c r="AK13" i="132"/>
  <c r="AG13" i="132"/>
  <c r="AH13" i="132" s="1"/>
  <c r="AR12" i="132"/>
  <c r="AK12" i="132"/>
  <c r="AG12" i="132"/>
  <c r="AH12" i="132" s="1"/>
  <c r="N12" i="132"/>
  <c r="O12" i="132" s="1"/>
  <c r="L12" i="132"/>
  <c r="K12" i="132"/>
  <c r="F12" i="132"/>
  <c r="C12" i="132"/>
  <c r="I6" i="132"/>
  <c r="AO38" i="133" l="1"/>
  <c r="AM38" i="133"/>
  <c r="AN38" i="133" s="1"/>
  <c r="AM32" i="133"/>
  <c r="AN32" i="133" s="1"/>
  <c r="AO32" i="133"/>
  <c r="AO35" i="133"/>
  <c r="AM35" i="133"/>
  <c r="AN35" i="133" s="1"/>
  <c r="AO39" i="133"/>
  <c r="AM39" i="133"/>
  <c r="AN39" i="133" s="1"/>
  <c r="AO33" i="133"/>
  <c r="AM33" i="133"/>
  <c r="AN33" i="133" s="1"/>
  <c r="AO37" i="133"/>
  <c r="AM37" i="133"/>
  <c r="AN37" i="133" s="1"/>
  <c r="AO34" i="133"/>
  <c r="AM34" i="133"/>
  <c r="AN34" i="133" s="1"/>
  <c r="AO41" i="133"/>
  <c r="AM41" i="133"/>
  <c r="AN41" i="133" s="1"/>
  <c r="AO36" i="133"/>
  <c r="AO40" i="133"/>
  <c r="AO27" i="133"/>
  <c r="AM27" i="133"/>
  <c r="AN27" i="133" s="1"/>
  <c r="AO28" i="133"/>
  <c r="AM28" i="133"/>
  <c r="AN28" i="133" s="1"/>
  <c r="AO25" i="133"/>
  <c r="AM25" i="133"/>
  <c r="AN25" i="133" s="1"/>
  <c r="AM30" i="133"/>
  <c r="AN30" i="133" s="1"/>
  <c r="AO30" i="133"/>
  <c r="AO23" i="133"/>
  <c r="AM23" i="133"/>
  <c r="AN23" i="133" s="1"/>
  <c r="AO24" i="133"/>
  <c r="AM24" i="133"/>
  <c r="AN24" i="133" s="1"/>
  <c r="AM22" i="133"/>
  <c r="AN22" i="133" s="1"/>
  <c r="AQ22" i="133" s="1"/>
  <c r="AO22" i="133"/>
  <c r="AO29" i="133"/>
  <c r="AM29" i="133"/>
  <c r="AN29" i="133" s="1"/>
  <c r="AM26" i="133"/>
  <c r="AN26" i="133" s="1"/>
  <c r="AO26" i="133"/>
  <c r="AO31" i="133"/>
  <c r="AM31" i="133"/>
  <c r="AN31" i="133" s="1"/>
  <c r="AM18" i="133"/>
  <c r="AN18" i="133" s="1"/>
  <c r="AO18" i="133"/>
  <c r="AO15" i="133"/>
  <c r="AM15" i="133"/>
  <c r="AN15" i="133" s="1"/>
  <c r="AO19" i="133"/>
  <c r="AM19" i="133"/>
  <c r="AN19" i="133" s="1"/>
  <c r="AO12" i="133"/>
  <c r="AM12" i="133"/>
  <c r="AN12" i="133" s="1"/>
  <c r="AM14" i="133"/>
  <c r="AN14" i="133" s="1"/>
  <c r="AO14" i="133"/>
  <c r="AO16" i="133"/>
  <c r="AM16" i="133"/>
  <c r="AN16" i="133" s="1"/>
  <c r="AO20" i="133"/>
  <c r="AM20" i="133"/>
  <c r="AN20" i="133" s="1"/>
  <c r="AO13" i="133"/>
  <c r="AM13" i="133"/>
  <c r="AN13" i="133" s="1"/>
  <c r="AO17" i="133"/>
  <c r="AM17" i="133"/>
  <c r="AN17" i="133" s="1"/>
  <c r="AO21" i="133"/>
  <c r="AM21" i="133"/>
  <c r="AN21" i="133" s="1"/>
  <c r="AM25" i="132"/>
  <c r="AN25" i="132" s="1"/>
  <c r="AO25" i="132"/>
  <c r="AO35" i="132"/>
  <c r="AM35" i="132"/>
  <c r="AN35" i="132" s="1"/>
  <c r="AO20" i="132"/>
  <c r="AM20" i="132"/>
  <c r="AN20" i="132" s="1"/>
  <c r="AM29" i="132"/>
  <c r="AN29" i="132" s="1"/>
  <c r="AO29" i="132"/>
  <c r="AO17" i="132"/>
  <c r="AM17" i="132"/>
  <c r="AN17" i="132" s="1"/>
  <c r="AO38" i="132"/>
  <c r="AM38" i="132"/>
  <c r="AN38" i="132" s="1"/>
  <c r="AO30" i="132"/>
  <c r="AM30" i="132"/>
  <c r="AN30" i="132" s="1"/>
  <c r="AM18" i="132"/>
  <c r="AN18" i="132" s="1"/>
  <c r="AO18" i="132"/>
  <c r="AM32" i="132"/>
  <c r="AN32" i="132" s="1"/>
  <c r="AO32" i="132"/>
  <c r="AO39" i="132"/>
  <c r="AM39" i="132"/>
  <c r="AN39" i="132" s="1"/>
  <c r="AO23" i="132"/>
  <c r="AM23" i="132"/>
  <c r="AN23" i="132" s="1"/>
  <c r="AO27" i="132"/>
  <c r="AM27" i="132"/>
  <c r="AN27" i="132" s="1"/>
  <c r="AO31" i="132"/>
  <c r="AM31" i="132"/>
  <c r="AN31" i="132" s="1"/>
  <c r="AO15" i="132"/>
  <c r="AM15" i="132"/>
  <c r="AN15" i="132" s="1"/>
  <c r="AO19" i="132"/>
  <c r="AM19" i="132"/>
  <c r="AN19" i="132" s="1"/>
  <c r="AM36" i="132"/>
  <c r="AN36" i="132" s="1"/>
  <c r="AO36" i="132"/>
  <c r="AM40" i="132"/>
  <c r="AN40" i="132" s="1"/>
  <c r="AO40" i="132"/>
  <c r="AO16" i="132"/>
  <c r="AM16" i="132"/>
  <c r="AN16" i="132" s="1"/>
  <c r="AO22" i="132"/>
  <c r="AM22" i="132"/>
  <c r="AN22" i="132" s="1"/>
  <c r="AO13" i="132"/>
  <c r="AM13" i="132"/>
  <c r="AN13" i="132" s="1"/>
  <c r="AO21" i="132"/>
  <c r="AM21" i="132"/>
  <c r="AN21" i="132" s="1"/>
  <c r="AO34" i="132"/>
  <c r="AM34" i="132"/>
  <c r="AN34" i="132" s="1"/>
  <c r="AO26" i="132"/>
  <c r="AM26" i="132"/>
  <c r="AN26" i="132" s="1"/>
  <c r="AM14" i="132"/>
  <c r="AN14" i="132" s="1"/>
  <c r="AO14" i="132"/>
  <c r="AO12" i="132"/>
  <c r="AM12" i="132"/>
  <c r="AN12" i="132" s="1"/>
  <c r="AO24" i="132"/>
  <c r="AM24" i="132"/>
  <c r="AN24" i="132" s="1"/>
  <c r="AO28" i="132"/>
  <c r="AM28" i="132"/>
  <c r="AN28" i="132" s="1"/>
  <c r="AO33" i="132"/>
  <c r="AM33" i="132"/>
  <c r="AN33" i="132" s="1"/>
  <c r="AO37" i="132"/>
  <c r="AM37" i="132"/>
  <c r="AN37" i="132" s="1"/>
  <c r="AO41" i="132"/>
  <c r="AM41" i="132"/>
  <c r="AN41" i="132" s="1"/>
  <c r="AR22" i="133" l="1"/>
  <c r="AQ32" i="133"/>
  <c r="AP32" i="133"/>
  <c r="AP22" i="133"/>
  <c r="AQ12" i="133"/>
  <c r="AP12" i="133"/>
  <c r="AP22" i="132"/>
  <c r="AQ12" i="132"/>
  <c r="AP12" i="132"/>
  <c r="AP32" i="132"/>
  <c r="AU32" i="133" l="1"/>
  <c r="AV32" i="133" s="1"/>
  <c r="AS32" i="133"/>
  <c r="AU22" i="133"/>
  <c r="AV22" i="133" s="1"/>
  <c r="AS22" i="133"/>
  <c r="AU12" i="133"/>
  <c r="AV12" i="133" s="1"/>
  <c r="AS12" i="133"/>
  <c r="AU32" i="132"/>
  <c r="AV32" i="132" s="1"/>
  <c r="AS32" i="132"/>
  <c r="AU12" i="132"/>
  <c r="AV12" i="132" s="1"/>
  <c r="AS12" i="132"/>
  <c r="AU22" i="132"/>
  <c r="AV22" i="132" s="1"/>
  <c r="AS22" i="132"/>
  <c r="AT32" i="133" l="1"/>
  <c r="AW32" i="133"/>
  <c r="AT22" i="133"/>
  <c r="AW22" i="133"/>
  <c r="AW12" i="133"/>
  <c r="AT12" i="133"/>
  <c r="AW22" i="132"/>
  <c r="AT22" i="132"/>
  <c r="AT12" i="132"/>
  <c r="AW12" i="132"/>
  <c r="AT32" i="132"/>
  <c r="AW32" i="132"/>
  <c r="AK51" i="131" l="1"/>
  <c r="AG51" i="131"/>
  <c r="AH51" i="131" s="1"/>
  <c r="AK50" i="131"/>
  <c r="AG50" i="131"/>
  <c r="AH50" i="131" s="1"/>
  <c r="AK49" i="131"/>
  <c r="AG49" i="131"/>
  <c r="AH49" i="131" s="1"/>
  <c r="AK48" i="131"/>
  <c r="AG48" i="131"/>
  <c r="AH48" i="131" s="1"/>
  <c r="AK47" i="131"/>
  <c r="AG47" i="131"/>
  <c r="AH47" i="131" s="1"/>
  <c r="AK46" i="131"/>
  <c r="AG46" i="131"/>
  <c r="AH46" i="131" s="1"/>
  <c r="AK45" i="131"/>
  <c r="AG45" i="131"/>
  <c r="AH45" i="131" s="1"/>
  <c r="AK44" i="131"/>
  <c r="AG44" i="131"/>
  <c r="AH44" i="131" s="1"/>
  <c r="AK43" i="131"/>
  <c r="AG43" i="131"/>
  <c r="AH43" i="131" s="1"/>
  <c r="AR42" i="131"/>
  <c r="AK42" i="131"/>
  <c r="AG42" i="131"/>
  <c r="AH42" i="131" s="1"/>
  <c r="N42" i="131"/>
  <c r="O42" i="131" s="1"/>
  <c r="L42" i="131"/>
  <c r="K42" i="131"/>
  <c r="F42" i="131"/>
  <c r="C42" i="131"/>
  <c r="AK41" i="131"/>
  <c r="AG41" i="131"/>
  <c r="AH41" i="131" s="1"/>
  <c r="AK40" i="131"/>
  <c r="AG40" i="131"/>
  <c r="AH40" i="131" s="1"/>
  <c r="AK39" i="131"/>
  <c r="AG39" i="131"/>
  <c r="AH39" i="131" s="1"/>
  <c r="AK38" i="131"/>
  <c r="AG38" i="131"/>
  <c r="AH38" i="131" s="1"/>
  <c r="AK37" i="131"/>
  <c r="AG37" i="131"/>
  <c r="AH37" i="131" s="1"/>
  <c r="AK36" i="131"/>
  <c r="AG36" i="131"/>
  <c r="AH36" i="131" s="1"/>
  <c r="AK35" i="131"/>
  <c r="AG35" i="131"/>
  <c r="AH35" i="131" s="1"/>
  <c r="AK34" i="131"/>
  <c r="AG34" i="131"/>
  <c r="AH34" i="131" s="1"/>
  <c r="AK33" i="131"/>
  <c r="AG33" i="131"/>
  <c r="AH33" i="131" s="1"/>
  <c r="AR32" i="131"/>
  <c r="AQ32" i="131"/>
  <c r="AK32" i="131"/>
  <c r="AG32" i="131"/>
  <c r="AH32" i="131" s="1"/>
  <c r="N32" i="131"/>
  <c r="O32" i="131" s="1"/>
  <c r="L32" i="131"/>
  <c r="K32" i="131"/>
  <c r="F32" i="131"/>
  <c r="C32" i="131"/>
  <c r="AK31" i="131"/>
  <c r="AG31" i="131"/>
  <c r="AH31" i="131" s="1"/>
  <c r="AK30" i="131"/>
  <c r="AG30" i="131"/>
  <c r="AH30" i="131" s="1"/>
  <c r="AK29" i="131"/>
  <c r="AG29" i="131"/>
  <c r="AH29" i="131" s="1"/>
  <c r="AK28" i="131"/>
  <c r="AG28" i="131"/>
  <c r="AH28" i="131" s="1"/>
  <c r="AK27" i="131"/>
  <c r="AG27" i="131"/>
  <c r="AH27" i="131" s="1"/>
  <c r="AK26" i="131"/>
  <c r="AG26" i="131"/>
  <c r="AH26" i="131" s="1"/>
  <c r="AK25" i="131"/>
  <c r="AG25" i="131"/>
  <c r="AH25" i="131" s="1"/>
  <c r="AK24" i="131"/>
  <c r="AG24" i="131"/>
  <c r="AH24" i="131" s="1"/>
  <c r="AK23" i="131"/>
  <c r="AG23" i="131"/>
  <c r="AH23" i="131" s="1"/>
  <c r="AR22" i="131"/>
  <c r="AQ22" i="131"/>
  <c r="AK22" i="131"/>
  <c r="AG22" i="131"/>
  <c r="AH22" i="131" s="1"/>
  <c r="N22" i="131"/>
  <c r="O22" i="131" s="1"/>
  <c r="L22" i="131"/>
  <c r="K22" i="131"/>
  <c r="F22" i="131"/>
  <c r="C22" i="131"/>
  <c r="AK21" i="131"/>
  <c r="AG21" i="131"/>
  <c r="AH21" i="131" s="1"/>
  <c r="AK20" i="131"/>
  <c r="AG20" i="131"/>
  <c r="AH20" i="131" s="1"/>
  <c r="AK19" i="131"/>
  <c r="AG19" i="131"/>
  <c r="AH19" i="131" s="1"/>
  <c r="AK18" i="131"/>
  <c r="AG18" i="131"/>
  <c r="AH18" i="131" s="1"/>
  <c r="AK17" i="131"/>
  <c r="AG17" i="131"/>
  <c r="AH17" i="131" s="1"/>
  <c r="AK16" i="131"/>
  <c r="AG16" i="131"/>
  <c r="AH16" i="131" s="1"/>
  <c r="AK15" i="131"/>
  <c r="AG15" i="131"/>
  <c r="AH15" i="131" s="1"/>
  <c r="AK14" i="131"/>
  <c r="AG14" i="131"/>
  <c r="AH14" i="131" s="1"/>
  <c r="AK13" i="131"/>
  <c r="AG13" i="131"/>
  <c r="AH13" i="131" s="1"/>
  <c r="AK12" i="131"/>
  <c r="AG12" i="131"/>
  <c r="AH12" i="131" s="1"/>
  <c r="N12" i="131"/>
  <c r="O12" i="131" s="1"/>
  <c r="L12" i="131"/>
  <c r="K12" i="131"/>
  <c r="F12" i="131"/>
  <c r="C12" i="131"/>
  <c r="I6" i="131"/>
  <c r="AM33" i="131" l="1"/>
  <c r="AN33" i="131" s="1"/>
  <c r="AO33" i="131"/>
  <c r="AM37" i="131"/>
  <c r="AN37" i="131" s="1"/>
  <c r="AO37" i="131"/>
  <c r="AM41" i="131"/>
  <c r="AN41" i="131" s="1"/>
  <c r="AO41" i="131"/>
  <c r="AO46" i="131"/>
  <c r="AM46" i="131"/>
  <c r="AN46" i="131" s="1"/>
  <c r="AO50" i="131"/>
  <c r="AM50" i="131"/>
  <c r="AN50" i="131" s="1"/>
  <c r="AO24" i="131"/>
  <c r="AM24" i="131"/>
  <c r="AN24" i="131" s="1"/>
  <c r="AO12" i="131"/>
  <c r="AM12" i="131"/>
  <c r="AN12" i="131" s="1"/>
  <c r="AO25" i="131"/>
  <c r="AM25" i="131"/>
  <c r="AN25" i="131" s="1"/>
  <c r="AO17" i="131"/>
  <c r="AM17" i="131"/>
  <c r="AN17" i="131" s="1"/>
  <c r="AO43" i="131"/>
  <c r="AM43" i="131"/>
  <c r="AN43" i="131" s="1"/>
  <c r="AO28" i="131"/>
  <c r="AM28" i="131"/>
  <c r="AN28" i="131" s="1"/>
  <c r="AM22" i="131"/>
  <c r="AN22" i="131" s="1"/>
  <c r="AO22" i="131"/>
  <c r="AO16" i="131"/>
  <c r="AM16" i="131"/>
  <c r="AN16" i="131" s="1"/>
  <c r="AO29" i="131"/>
  <c r="AM29" i="131"/>
  <c r="AN29" i="131" s="1"/>
  <c r="AO13" i="131"/>
  <c r="AM13" i="131"/>
  <c r="AN13" i="131" s="1"/>
  <c r="AO21" i="131"/>
  <c r="AM21" i="131"/>
  <c r="AN21" i="131" s="1"/>
  <c r="AO34" i="131"/>
  <c r="AM34" i="131"/>
  <c r="AN34" i="131" s="1"/>
  <c r="AO38" i="131"/>
  <c r="AM38" i="131"/>
  <c r="AN38" i="131" s="1"/>
  <c r="AO47" i="131"/>
  <c r="AM47" i="131"/>
  <c r="AN47" i="131" s="1"/>
  <c r="AO51" i="131"/>
  <c r="AM51" i="131"/>
  <c r="AN51" i="131" s="1"/>
  <c r="AM26" i="131"/>
  <c r="AN26" i="131" s="1"/>
  <c r="AO26" i="131"/>
  <c r="AM30" i="131"/>
  <c r="AN30" i="131" s="1"/>
  <c r="AO30" i="131"/>
  <c r="AO14" i="131"/>
  <c r="AM14" i="131"/>
  <c r="AN14" i="131" s="1"/>
  <c r="AO18" i="131"/>
  <c r="AM18" i="131"/>
  <c r="AN18" i="131" s="1"/>
  <c r="AO32" i="131"/>
  <c r="AM32" i="131"/>
  <c r="AN32" i="131" s="1"/>
  <c r="AO35" i="131"/>
  <c r="AM35" i="131"/>
  <c r="AN35" i="131" s="1"/>
  <c r="AO39" i="131"/>
  <c r="AM39" i="131"/>
  <c r="AN39" i="131" s="1"/>
  <c r="AM44" i="131"/>
  <c r="AN44" i="131" s="1"/>
  <c r="AO44" i="131"/>
  <c r="AM48" i="131"/>
  <c r="AN48" i="131" s="1"/>
  <c r="AO48" i="131"/>
  <c r="AO31" i="131"/>
  <c r="AM31" i="131"/>
  <c r="AN31" i="131" s="1"/>
  <c r="AO42" i="131"/>
  <c r="AM42" i="131"/>
  <c r="AN42" i="131" s="1"/>
  <c r="AO20" i="131"/>
  <c r="AM20" i="131"/>
  <c r="AN20" i="131" s="1"/>
  <c r="AO23" i="131"/>
  <c r="AM23" i="131"/>
  <c r="AN23" i="131" s="1"/>
  <c r="AO27" i="131"/>
  <c r="AM27" i="131"/>
  <c r="AN27" i="131" s="1"/>
  <c r="AM15" i="131"/>
  <c r="AN15" i="131" s="1"/>
  <c r="AO15" i="131"/>
  <c r="AM19" i="131"/>
  <c r="AN19" i="131" s="1"/>
  <c r="AO19" i="131"/>
  <c r="AO36" i="131"/>
  <c r="AM36" i="131"/>
  <c r="AN36" i="131" s="1"/>
  <c r="AO40" i="131"/>
  <c r="AM40" i="131"/>
  <c r="AN40" i="131" s="1"/>
  <c r="AO45" i="131"/>
  <c r="AM45" i="131"/>
  <c r="AN45" i="131" s="1"/>
  <c r="AO49" i="131"/>
  <c r="AM49" i="131"/>
  <c r="AN49" i="131" s="1"/>
  <c r="AQ12" i="131" l="1"/>
  <c r="AQ42" i="131"/>
  <c r="AP42" i="131"/>
  <c r="AP32" i="131"/>
  <c r="AR12" i="131"/>
  <c r="AP12" i="131"/>
  <c r="AP22" i="131"/>
  <c r="AS32" i="131" l="1"/>
  <c r="AU32" i="131"/>
  <c r="AV32" i="131" s="1"/>
  <c r="AU42" i="131"/>
  <c r="AV42" i="131" s="1"/>
  <c r="AS42" i="131"/>
  <c r="AU22" i="131"/>
  <c r="AV22" i="131" s="1"/>
  <c r="AS22" i="131"/>
  <c r="AU12" i="131"/>
  <c r="AV12" i="131" s="1"/>
  <c r="AS12" i="131"/>
  <c r="AT22" i="131" l="1"/>
  <c r="AW22" i="131"/>
  <c r="AW42" i="131"/>
  <c r="AT42" i="131"/>
  <c r="AW12" i="131"/>
  <c r="AT12" i="131"/>
  <c r="AT32" i="131"/>
  <c r="AW32" i="131"/>
  <c r="C52" i="130" l="1"/>
  <c r="AK71" i="130"/>
  <c r="AG71" i="130"/>
  <c r="AH71" i="130" s="1"/>
  <c r="AK70" i="130"/>
  <c r="AG70" i="130"/>
  <c r="AH70" i="130" s="1"/>
  <c r="AK69" i="130"/>
  <c r="AG69" i="130"/>
  <c r="AH69" i="130" s="1"/>
  <c r="AK68" i="130"/>
  <c r="AG68" i="130"/>
  <c r="AH68" i="130" s="1"/>
  <c r="AK67" i="130"/>
  <c r="AG67" i="130"/>
  <c r="AH67" i="130" s="1"/>
  <c r="AK66" i="130"/>
  <c r="AG66" i="130"/>
  <c r="AH66" i="130" s="1"/>
  <c r="AK65" i="130"/>
  <c r="AG65" i="130"/>
  <c r="AH65" i="130" s="1"/>
  <c r="AK64" i="130"/>
  <c r="AG64" i="130"/>
  <c r="AH64" i="130" s="1"/>
  <c r="AK63" i="130"/>
  <c r="AG63" i="130"/>
  <c r="AH63" i="130" s="1"/>
  <c r="AK62" i="130"/>
  <c r="AG62" i="130"/>
  <c r="AH62" i="130" s="1"/>
  <c r="N62" i="130"/>
  <c r="O62" i="130" s="1"/>
  <c r="L62" i="130"/>
  <c r="K62" i="130"/>
  <c r="F62" i="130"/>
  <c r="C62" i="130"/>
  <c r="AK61" i="130"/>
  <c r="AG61" i="130"/>
  <c r="AH61" i="130" s="1"/>
  <c r="AK60" i="130"/>
  <c r="AG60" i="130"/>
  <c r="AH60" i="130" s="1"/>
  <c r="AK59" i="130"/>
  <c r="AG59" i="130"/>
  <c r="AH59" i="130" s="1"/>
  <c r="AK58" i="130"/>
  <c r="AG58" i="130"/>
  <c r="AH58" i="130" s="1"/>
  <c r="AK57" i="130"/>
  <c r="AG57" i="130"/>
  <c r="AH57" i="130" s="1"/>
  <c r="AK56" i="130"/>
  <c r="AG56" i="130"/>
  <c r="AH56" i="130" s="1"/>
  <c r="AK55" i="130"/>
  <c r="AG55" i="130"/>
  <c r="AH55" i="130" s="1"/>
  <c r="AK54" i="130"/>
  <c r="AG54" i="130"/>
  <c r="AH54" i="130" s="1"/>
  <c r="AK53" i="130"/>
  <c r="AG53" i="130"/>
  <c r="AH53" i="130" s="1"/>
  <c r="AR52" i="130"/>
  <c r="AK52" i="130"/>
  <c r="AG52" i="130"/>
  <c r="AH52" i="130" s="1"/>
  <c r="N52" i="130"/>
  <c r="O52" i="130" s="1"/>
  <c r="L52" i="130"/>
  <c r="K52" i="130"/>
  <c r="F52" i="130"/>
  <c r="AK51" i="130"/>
  <c r="AG51" i="130"/>
  <c r="AH51" i="130" s="1"/>
  <c r="AK50" i="130"/>
  <c r="AG50" i="130"/>
  <c r="AH50" i="130" s="1"/>
  <c r="AM50" i="130" s="1"/>
  <c r="AN50" i="130" s="1"/>
  <c r="AK49" i="130"/>
  <c r="AG49" i="130"/>
  <c r="AH49" i="130" s="1"/>
  <c r="AO49" i="130" s="1"/>
  <c r="AK48" i="130"/>
  <c r="AG48" i="130"/>
  <c r="AH48" i="130" s="1"/>
  <c r="AK47" i="130"/>
  <c r="AG47" i="130"/>
  <c r="AH47" i="130" s="1"/>
  <c r="AK46" i="130"/>
  <c r="AH46" i="130"/>
  <c r="AM46" i="130" s="1"/>
  <c r="AN46" i="130" s="1"/>
  <c r="AG46" i="130"/>
  <c r="AK45" i="130"/>
  <c r="AG45" i="130"/>
  <c r="AH45" i="130" s="1"/>
  <c r="AO45" i="130" s="1"/>
  <c r="AK44" i="130"/>
  <c r="AG44" i="130"/>
  <c r="AH44" i="130" s="1"/>
  <c r="AK43" i="130"/>
  <c r="AG43" i="130"/>
  <c r="AH43" i="130" s="1"/>
  <c r="AR42" i="130"/>
  <c r="AK42" i="130"/>
  <c r="AG42" i="130"/>
  <c r="AH42" i="130" s="1"/>
  <c r="AM42" i="130" s="1"/>
  <c r="AN42" i="130" s="1"/>
  <c r="N42" i="130"/>
  <c r="O42" i="130" s="1"/>
  <c r="L42" i="130"/>
  <c r="K42" i="130"/>
  <c r="F42" i="130"/>
  <c r="C42" i="130"/>
  <c r="AK41" i="130"/>
  <c r="AG41" i="130"/>
  <c r="AH41" i="130" s="1"/>
  <c r="AK40" i="130"/>
  <c r="AG40" i="130"/>
  <c r="AH40" i="130" s="1"/>
  <c r="AK39" i="130"/>
  <c r="AH39" i="130"/>
  <c r="AO39" i="130" s="1"/>
  <c r="AG39" i="130"/>
  <c r="AK38" i="130"/>
  <c r="AG38" i="130"/>
  <c r="AH38" i="130" s="1"/>
  <c r="AK37" i="130"/>
  <c r="AG37" i="130"/>
  <c r="AH37" i="130" s="1"/>
  <c r="AK36" i="130"/>
  <c r="AG36" i="130"/>
  <c r="AH36" i="130" s="1"/>
  <c r="AK35" i="130"/>
  <c r="AG35" i="130"/>
  <c r="AH35" i="130" s="1"/>
  <c r="AK34" i="130"/>
  <c r="AG34" i="130"/>
  <c r="AH34" i="130" s="1"/>
  <c r="AK33" i="130"/>
  <c r="AG33" i="130"/>
  <c r="AH33" i="130" s="1"/>
  <c r="AR32" i="130"/>
  <c r="AQ32" i="130"/>
  <c r="AK32" i="130"/>
  <c r="AG32" i="130"/>
  <c r="AH32" i="130" s="1"/>
  <c r="N32" i="130"/>
  <c r="O32" i="130" s="1"/>
  <c r="L32" i="130"/>
  <c r="K32" i="130"/>
  <c r="F32" i="130"/>
  <c r="C32" i="130"/>
  <c r="AK31" i="130"/>
  <c r="AG31" i="130"/>
  <c r="AH31" i="130" s="1"/>
  <c r="AK30" i="130"/>
  <c r="AH30" i="130"/>
  <c r="AO30" i="130" s="1"/>
  <c r="AG30" i="130"/>
  <c r="AK29" i="130"/>
  <c r="AG29" i="130"/>
  <c r="AH29" i="130" s="1"/>
  <c r="AK28" i="130"/>
  <c r="AG28" i="130"/>
  <c r="AH28" i="130" s="1"/>
  <c r="AK27" i="130"/>
  <c r="AG27" i="130"/>
  <c r="AH27" i="130" s="1"/>
  <c r="AK26" i="130"/>
  <c r="AG26" i="130"/>
  <c r="AH26" i="130" s="1"/>
  <c r="AO26" i="130" s="1"/>
  <c r="AK25" i="130"/>
  <c r="AG25" i="130"/>
  <c r="AH25" i="130" s="1"/>
  <c r="AK24" i="130"/>
  <c r="AG24" i="130"/>
  <c r="AH24" i="130" s="1"/>
  <c r="AK23" i="130"/>
  <c r="AG23" i="130"/>
  <c r="AH23" i="130" s="1"/>
  <c r="AR22" i="130"/>
  <c r="AQ22" i="130"/>
  <c r="AK22" i="130"/>
  <c r="AG22" i="130"/>
  <c r="AH22" i="130" s="1"/>
  <c r="N22" i="130"/>
  <c r="O22" i="130" s="1"/>
  <c r="L22" i="130"/>
  <c r="K22" i="130"/>
  <c r="F22" i="130"/>
  <c r="C22" i="130"/>
  <c r="AK21" i="130"/>
  <c r="AG21" i="130"/>
  <c r="AH21" i="130" s="1"/>
  <c r="AK20" i="130"/>
  <c r="AG20" i="130"/>
  <c r="AH20" i="130" s="1"/>
  <c r="AK19" i="130"/>
  <c r="AG19" i="130"/>
  <c r="AH19" i="130" s="1"/>
  <c r="AK18" i="130"/>
  <c r="AG18" i="130"/>
  <c r="AH18" i="130" s="1"/>
  <c r="AK17" i="130"/>
  <c r="AG17" i="130"/>
  <c r="AH17" i="130" s="1"/>
  <c r="AK16" i="130"/>
  <c r="AG16" i="130"/>
  <c r="AH16" i="130" s="1"/>
  <c r="AK15" i="130"/>
  <c r="AG15" i="130"/>
  <c r="AH15" i="130" s="1"/>
  <c r="AK14" i="130"/>
  <c r="AG14" i="130"/>
  <c r="AH14" i="130" s="1"/>
  <c r="AK13" i="130"/>
  <c r="AG13" i="130"/>
  <c r="AH13" i="130" s="1"/>
  <c r="AK12" i="130"/>
  <c r="AG12" i="130"/>
  <c r="AH12" i="130" s="1"/>
  <c r="N12" i="130"/>
  <c r="O12" i="130" s="1"/>
  <c r="L12" i="130"/>
  <c r="K12" i="130"/>
  <c r="F12" i="130"/>
  <c r="C12" i="130"/>
  <c r="I6" i="130"/>
  <c r="AM39" i="130" l="1"/>
  <c r="AN39" i="130" s="1"/>
  <c r="AO68" i="130"/>
  <c r="AM68" i="130"/>
  <c r="AN68" i="130" s="1"/>
  <c r="AM65" i="130"/>
  <c r="AN65" i="130" s="1"/>
  <c r="AO65" i="130"/>
  <c r="AO69" i="130"/>
  <c r="AM69" i="130"/>
  <c r="AN69" i="130" s="1"/>
  <c r="AM62" i="130"/>
  <c r="AN62" i="130" s="1"/>
  <c r="AO62" i="130"/>
  <c r="AM70" i="130"/>
  <c r="AN70" i="130" s="1"/>
  <c r="AO70" i="130"/>
  <c r="AM66" i="130"/>
  <c r="AN66" i="130" s="1"/>
  <c r="AO66" i="130"/>
  <c r="AO63" i="130"/>
  <c r="AM63" i="130"/>
  <c r="AN63" i="130" s="1"/>
  <c r="AR62" i="130" s="1"/>
  <c r="AO71" i="130"/>
  <c r="AM71" i="130"/>
  <c r="AN71" i="130" s="1"/>
  <c r="AO64" i="130"/>
  <c r="AM64" i="130"/>
  <c r="AN64" i="130" s="1"/>
  <c r="AO67" i="130"/>
  <c r="AM67" i="130"/>
  <c r="AN67" i="130" s="1"/>
  <c r="AO55" i="130"/>
  <c r="AM55" i="130"/>
  <c r="AN55" i="130" s="1"/>
  <c r="AO59" i="130"/>
  <c r="AM59" i="130"/>
  <c r="AN59" i="130" s="1"/>
  <c r="AO58" i="130"/>
  <c r="AM58" i="130"/>
  <c r="AN58" i="130" s="1"/>
  <c r="AM52" i="130"/>
  <c r="AN52" i="130" s="1"/>
  <c r="AO52" i="130"/>
  <c r="AO54" i="130"/>
  <c r="AM54" i="130"/>
  <c r="AN54" i="130" s="1"/>
  <c r="AM56" i="130"/>
  <c r="AN56" i="130" s="1"/>
  <c r="AO56" i="130"/>
  <c r="AO53" i="130"/>
  <c r="AM53" i="130"/>
  <c r="AN53" i="130" s="1"/>
  <c r="AO57" i="130"/>
  <c r="AM57" i="130"/>
  <c r="AN57" i="130" s="1"/>
  <c r="AO61" i="130"/>
  <c r="AM61" i="130"/>
  <c r="AN61" i="130" s="1"/>
  <c r="AM60" i="130"/>
  <c r="AN60" i="130" s="1"/>
  <c r="AO60" i="130"/>
  <c r="AO48" i="130"/>
  <c r="AM48" i="130"/>
  <c r="AN48" i="130" s="1"/>
  <c r="AO51" i="130"/>
  <c r="AM51" i="130"/>
  <c r="AN51" i="130" s="1"/>
  <c r="AO43" i="130"/>
  <c r="AM43" i="130"/>
  <c r="AN43" i="130" s="1"/>
  <c r="AO44" i="130"/>
  <c r="AM44" i="130"/>
  <c r="AN44" i="130" s="1"/>
  <c r="AO47" i="130"/>
  <c r="AM47" i="130"/>
  <c r="AN47" i="130" s="1"/>
  <c r="AO42" i="130"/>
  <c r="AM45" i="130"/>
  <c r="AN45" i="130" s="1"/>
  <c r="AO46" i="130"/>
  <c r="AM49" i="130"/>
  <c r="AN49" i="130" s="1"/>
  <c r="AO50" i="130"/>
  <c r="AO41" i="130"/>
  <c r="AM41" i="130"/>
  <c r="AN41" i="130" s="1"/>
  <c r="AO19" i="130"/>
  <c r="AM19" i="130"/>
  <c r="AN19" i="130" s="1"/>
  <c r="AO24" i="130"/>
  <c r="AM24" i="130"/>
  <c r="AN24" i="130" s="1"/>
  <c r="AM32" i="130"/>
  <c r="AN32" i="130" s="1"/>
  <c r="AO32" i="130"/>
  <c r="AO20" i="130"/>
  <c r="AM20" i="130"/>
  <c r="AN20" i="130" s="1"/>
  <c r="AO28" i="130"/>
  <c r="AM28" i="130"/>
  <c r="AN28" i="130" s="1"/>
  <c r="AO22" i="130"/>
  <c r="AM22" i="130"/>
  <c r="AN22" i="130" s="1"/>
  <c r="AM25" i="130"/>
  <c r="AN25" i="130" s="1"/>
  <c r="AO25" i="130"/>
  <c r="AM36" i="130"/>
  <c r="AN36" i="130" s="1"/>
  <c r="AO36" i="130"/>
  <c r="AO12" i="130"/>
  <c r="AM12" i="130"/>
  <c r="AN12" i="130" s="1"/>
  <c r="AR12" i="130" s="1"/>
  <c r="AO13" i="130"/>
  <c r="AM13" i="130"/>
  <c r="AN13" i="130" s="1"/>
  <c r="AM21" i="130"/>
  <c r="AN21" i="130" s="1"/>
  <c r="AO21" i="130"/>
  <c r="AO34" i="130"/>
  <c r="AM34" i="130"/>
  <c r="AN34" i="130" s="1"/>
  <c r="AO15" i="130"/>
  <c r="AM15" i="130"/>
  <c r="AN15" i="130" s="1"/>
  <c r="AO31" i="130"/>
  <c r="AM31" i="130"/>
  <c r="AN31" i="130" s="1"/>
  <c r="AO16" i="130"/>
  <c r="AM16" i="130"/>
  <c r="AN16" i="130" s="1"/>
  <c r="AM17" i="130"/>
  <c r="AN17" i="130" s="1"/>
  <c r="AO17" i="130"/>
  <c r="AM29" i="130"/>
  <c r="AN29" i="130" s="1"/>
  <c r="AO29" i="130"/>
  <c r="AO33" i="130"/>
  <c r="AM33" i="130"/>
  <c r="AN33" i="130" s="1"/>
  <c r="AO37" i="130"/>
  <c r="AM37" i="130"/>
  <c r="AN37" i="130" s="1"/>
  <c r="AM40" i="130"/>
  <c r="AN40" i="130" s="1"/>
  <c r="AO40" i="130"/>
  <c r="AO23" i="130"/>
  <c r="AM23" i="130"/>
  <c r="AN23" i="130" s="1"/>
  <c r="AO38" i="130"/>
  <c r="AM38" i="130"/>
  <c r="AN38" i="130" s="1"/>
  <c r="AO27" i="130"/>
  <c r="AM27" i="130"/>
  <c r="AN27" i="130" s="1"/>
  <c r="AM35" i="130"/>
  <c r="AN35" i="130" s="1"/>
  <c r="AO35" i="130"/>
  <c r="AM14" i="130"/>
  <c r="AN14" i="130" s="1"/>
  <c r="AO14" i="130"/>
  <c r="AM18" i="130"/>
  <c r="AN18" i="130" s="1"/>
  <c r="AO18" i="130"/>
  <c r="AM26" i="130"/>
  <c r="AN26" i="130" s="1"/>
  <c r="AM30" i="130"/>
  <c r="AN30" i="130" s="1"/>
  <c r="AP42" i="130" l="1"/>
  <c r="AU42" i="130" s="1"/>
  <c r="AV42" i="130" s="1"/>
  <c r="AQ62" i="130"/>
  <c r="AP62" i="130"/>
  <c r="AQ52" i="130"/>
  <c r="AP52" i="130"/>
  <c r="AQ42" i="130"/>
  <c r="AS42" i="130" s="1"/>
  <c r="AP32" i="130"/>
  <c r="AP22" i="130"/>
  <c r="AQ12" i="130"/>
  <c r="AP12" i="130"/>
  <c r="AU62" i="130" l="1"/>
  <c r="AV62" i="130" s="1"/>
  <c r="AS62" i="130"/>
  <c r="AU52" i="130"/>
  <c r="AV52" i="130" s="1"/>
  <c r="AS52" i="130"/>
  <c r="AT42" i="130"/>
  <c r="AW42" i="130"/>
  <c r="AS12" i="130"/>
  <c r="AU12" i="130"/>
  <c r="AV12" i="130" s="1"/>
  <c r="AU22" i="130"/>
  <c r="AV22" i="130" s="1"/>
  <c r="AS22" i="130"/>
  <c r="AU32" i="130"/>
  <c r="AV32" i="130" s="1"/>
  <c r="AS32" i="130"/>
  <c r="AT62" i="130" l="1"/>
  <c r="AW62" i="130"/>
  <c r="AT52" i="130"/>
  <c r="AW52" i="130"/>
  <c r="AT32" i="130"/>
  <c r="AW32" i="130"/>
  <c r="AW12" i="130"/>
  <c r="AT12" i="130"/>
  <c r="AW22" i="130"/>
  <c r="AT22" i="130"/>
  <c r="AK41" i="129" l="1"/>
  <c r="AG41" i="129"/>
  <c r="AH41" i="129" s="1"/>
  <c r="AK40" i="129"/>
  <c r="AG40" i="129"/>
  <c r="AH40" i="129" s="1"/>
  <c r="AK39" i="129"/>
  <c r="AG39" i="129"/>
  <c r="AH39" i="129" s="1"/>
  <c r="AK38" i="129"/>
  <c r="AG38" i="129"/>
  <c r="AH38" i="129" s="1"/>
  <c r="AK37" i="129"/>
  <c r="AG37" i="129"/>
  <c r="AH37" i="129" s="1"/>
  <c r="AK36" i="129"/>
  <c r="AG36" i="129"/>
  <c r="AH36" i="129" s="1"/>
  <c r="AK35" i="129"/>
  <c r="AG35" i="129"/>
  <c r="AH35" i="129" s="1"/>
  <c r="AK34" i="129"/>
  <c r="AG34" i="129"/>
  <c r="AH34" i="129" s="1"/>
  <c r="AK33" i="129"/>
  <c r="AG33" i="129"/>
  <c r="AH33" i="129" s="1"/>
  <c r="AR32" i="129"/>
  <c r="AQ32" i="129"/>
  <c r="AK32" i="129"/>
  <c r="AG32" i="129"/>
  <c r="AH32" i="129" s="1"/>
  <c r="N32" i="129"/>
  <c r="O32" i="129" s="1"/>
  <c r="L32" i="129"/>
  <c r="K32" i="129"/>
  <c r="F32" i="129"/>
  <c r="C32" i="129"/>
  <c r="AK31" i="129"/>
  <c r="AG31" i="129"/>
  <c r="AH31" i="129" s="1"/>
  <c r="AK30" i="129"/>
  <c r="AH30" i="129"/>
  <c r="AM30" i="129" s="1"/>
  <c r="AN30" i="129" s="1"/>
  <c r="AG30" i="129"/>
  <c r="AK29" i="129"/>
  <c r="AG29" i="129"/>
  <c r="AH29" i="129" s="1"/>
  <c r="AK28" i="129"/>
  <c r="AG28" i="129"/>
  <c r="AH28" i="129" s="1"/>
  <c r="AK27" i="129"/>
  <c r="AG27" i="129"/>
  <c r="AH27" i="129" s="1"/>
  <c r="AK26" i="129"/>
  <c r="AG26" i="129"/>
  <c r="AH26" i="129" s="1"/>
  <c r="AM26" i="129" s="1"/>
  <c r="AN26" i="129" s="1"/>
  <c r="AK25" i="129"/>
  <c r="AG25" i="129"/>
  <c r="AH25" i="129" s="1"/>
  <c r="AK24" i="129"/>
  <c r="AG24" i="129"/>
  <c r="AH24" i="129" s="1"/>
  <c r="AK23" i="129"/>
  <c r="AG23" i="129"/>
  <c r="AH23" i="129" s="1"/>
  <c r="AR22" i="129"/>
  <c r="AQ22" i="129"/>
  <c r="AK22" i="129"/>
  <c r="AH22" i="129"/>
  <c r="AM22" i="129" s="1"/>
  <c r="AN22" i="129" s="1"/>
  <c r="AG22" i="129"/>
  <c r="O22" i="129"/>
  <c r="N22" i="129"/>
  <c r="L22" i="129"/>
  <c r="K22" i="129"/>
  <c r="F22" i="129"/>
  <c r="C22" i="129"/>
  <c r="AK21" i="129"/>
  <c r="AG21" i="129"/>
  <c r="AH21" i="129" s="1"/>
  <c r="AK20" i="129"/>
  <c r="AG20" i="129"/>
  <c r="AH20" i="129" s="1"/>
  <c r="AM19" i="129"/>
  <c r="AN19" i="129" s="1"/>
  <c r="AK19" i="129"/>
  <c r="AH19" i="129"/>
  <c r="AO19" i="129" s="1"/>
  <c r="AG19" i="129"/>
  <c r="AK18" i="129"/>
  <c r="AG18" i="129"/>
  <c r="AH18" i="129" s="1"/>
  <c r="AK17" i="129"/>
  <c r="AG17" i="129"/>
  <c r="AH17" i="129" s="1"/>
  <c r="AK16" i="129"/>
  <c r="AH16" i="129"/>
  <c r="AO16" i="129" s="1"/>
  <c r="AG16" i="129"/>
  <c r="AK15" i="129"/>
  <c r="AH15" i="129"/>
  <c r="AO15" i="129" s="1"/>
  <c r="AG15" i="129"/>
  <c r="AK14" i="129"/>
  <c r="AG14" i="129"/>
  <c r="AH14" i="129" s="1"/>
  <c r="AK13" i="129"/>
  <c r="AG13" i="129"/>
  <c r="AH13" i="129" s="1"/>
  <c r="AK12" i="129"/>
  <c r="AG12" i="129"/>
  <c r="AH12" i="129" s="1"/>
  <c r="N12" i="129"/>
  <c r="O12" i="129" s="1"/>
  <c r="L12" i="129"/>
  <c r="K12" i="129"/>
  <c r="F12" i="129"/>
  <c r="C12" i="129"/>
  <c r="I6" i="129"/>
  <c r="AO20" i="129" l="1"/>
  <c r="AM20" i="129"/>
  <c r="AN20" i="129" s="1"/>
  <c r="AM16" i="129"/>
  <c r="AN16" i="129" s="1"/>
  <c r="AM15" i="129"/>
  <c r="AN15" i="129" s="1"/>
  <c r="AM12" i="129"/>
  <c r="AN12" i="129" s="1"/>
  <c r="AO12" i="129"/>
  <c r="AO24" i="129"/>
  <c r="AM24" i="129"/>
  <c r="AN24" i="129" s="1"/>
  <c r="AO17" i="129"/>
  <c r="AM17" i="129"/>
  <c r="AN17" i="129" s="1"/>
  <c r="AO33" i="129"/>
  <c r="AM33" i="129"/>
  <c r="AN33" i="129" s="1"/>
  <c r="AO41" i="129"/>
  <c r="AM41" i="129"/>
  <c r="AN41" i="129" s="1"/>
  <c r="AO13" i="129"/>
  <c r="AM13" i="129"/>
  <c r="AN13" i="129" s="1"/>
  <c r="AR12" i="129" s="1"/>
  <c r="AO18" i="129"/>
  <c r="AM18" i="129"/>
  <c r="AN18" i="129" s="1"/>
  <c r="AO23" i="129"/>
  <c r="AM23" i="129"/>
  <c r="AN23" i="129" s="1"/>
  <c r="AO34" i="129"/>
  <c r="AM34" i="129"/>
  <c r="AN34" i="129" s="1"/>
  <c r="AO38" i="129"/>
  <c r="AM38" i="129"/>
  <c r="AN38" i="129" s="1"/>
  <c r="AO14" i="129"/>
  <c r="AM14" i="129"/>
  <c r="AN14" i="129" s="1"/>
  <c r="AO27" i="129"/>
  <c r="AM27" i="129"/>
  <c r="AN27" i="129" s="1"/>
  <c r="AO39" i="129"/>
  <c r="AM39" i="129"/>
  <c r="AN39" i="129" s="1"/>
  <c r="AO21" i="129"/>
  <c r="AM21" i="129"/>
  <c r="AN21" i="129" s="1"/>
  <c r="AO28" i="129"/>
  <c r="AM28" i="129"/>
  <c r="AN28" i="129" s="1"/>
  <c r="AO31" i="129"/>
  <c r="AM31" i="129"/>
  <c r="AN31" i="129" s="1"/>
  <c r="AM32" i="129"/>
  <c r="AN32" i="129" s="1"/>
  <c r="AO32" i="129"/>
  <c r="AO35" i="129"/>
  <c r="AM35" i="129"/>
  <c r="AN35" i="129" s="1"/>
  <c r="AO25" i="129"/>
  <c r="AM25" i="129"/>
  <c r="AN25" i="129" s="1"/>
  <c r="AM36" i="129"/>
  <c r="AN36" i="129" s="1"/>
  <c r="AO36" i="129"/>
  <c r="AM40" i="129"/>
  <c r="AN40" i="129" s="1"/>
  <c r="AO40" i="129"/>
  <c r="AO29" i="129"/>
  <c r="AM29" i="129"/>
  <c r="AN29" i="129" s="1"/>
  <c r="AO37" i="129"/>
  <c r="AM37" i="129"/>
  <c r="AN37" i="129" s="1"/>
  <c r="AO22" i="129"/>
  <c r="AO26" i="129"/>
  <c r="AO30" i="129"/>
  <c r="AQ12" i="129" l="1"/>
  <c r="AP22" i="129"/>
  <c r="AP12" i="129"/>
  <c r="AS12" i="129" s="1"/>
  <c r="AU22" i="129"/>
  <c r="AV22" i="129" s="1"/>
  <c r="AS22" i="129"/>
  <c r="AP32" i="129"/>
  <c r="AU12" i="129" l="1"/>
  <c r="AV12" i="129" s="1"/>
  <c r="AW12" i="129" s="1"/>
  <c r="AU32" i="129"/>
  <c r="AV32" i="129" s="1"/>
  <c r="AS32" i="129"/>
  <c r="AT12" i="129"/>
  <c r="AT22" i="129"/>
  <c r="AW22" i="129"/>
  <c r="AT32" i="129" l="1"/>
  <c r="AW32" i="129"/>
  <c r="AK41" i="128" l="1"/>
  <c r="AG41" i="128"/>
  <c r="AH41" i="128" s="1"/>
  <c r="AK40" i="128"/>
  <c r="AG40" i="128"/>
  <c r="AH40" i="128" s="1"/>
  <c r="AK39" i="128"/>
  <c r="AG39" i="128"/>
  <c r="AH39" i="128" s="1"/>
  <c r="AK38" i="128"/>
  <c r="AG38" i="128"/>
  <c r="AH38" i="128" s="1"/>
  <c r="AK37" i="128"/>
  <c r="AG37" i="128"/>
  <c r="AH37" i="128" s="1"/>
  <c r="AK36" i="128"/>
  <c r="AG36" i="128"/>
  <c r="AH36" i="128" s="1"/>
  <c r="AK35" i="128"/>
  <c r="AG35" i="128"/>
  <c r="AH35" i="128" s="1"/>
  <c r="AK34" i="128"/>
  <c r="AG34" i="128"/>
  <c r="AH34" i="128" s="1"/>
  <c r="AK33" i="128"/>
  <c r="AG33" i="128"/>
  <c r="AH33" i="128" s="1"/>
  <c r="AR32" i="128"/>
  <c r="AQ32" i="128"/>
  <c r="AK32" i="128"/>
  <c r="AG32" i="128"/>
  <c r="AH32" i="128" s="1"/>
  <c r="N32" i="128"/>
  <c r="O32" i="128" s="1"/>
  <c r="L32" i="128"/>
  <c r="K32" i="128"/>
  <c r="F32" i="128"/>
  <c r="C32" i="128"/>
  <c r="AK31" i="128"/>
  <c r="AG31" i="128"/>
  <c r="AH31" i="128" s="1"/>
  <c r="AK30" i="128"/>
  <c r="AG30" i="128"/>
  <c r="AH30" i="128" s="1"/>
  <c r="AK29" i="128"/>
  <c r="AG29" i="128"/>
  <c r="AH29" i="128" s="1"/>
  <c r="AK28" i="128"/>
  <c r="AG28" i="128"/>
  <c r="AH28" i="128" s="1"/>
  <c r="AK27" i="128"/>
  <c r="AG27" i="128"/>
  <c r="AH27" i="128" s="1"/>
  <c r="AK26" i="128"/>
  <c r="AG26" i="128"/>
  <c r="AH26" i="128" s="1"/>
  <c r="AK25" i="128"/>
  <c r="AG25" i="128"/>
  <c r="AH25" i="128" s="1"/>
  <c r="AK24" i="128"/>
  <c r="AG24" i="128"/>
  <c r="AH24" i="128" s="1"/>
  <c r="AK23" i="128"/>
  <c r="AG23" i="128"/>
  <c r="AH23" i="128" s="1"/>
  <c r="AR22" i="128"/>
  <c r="AQ22" i="128"/>
  <c r="AK22" i="128"/>
  <c r="AG22" i="128"/>
  <c r="AH22" i="128" s="1"/>
  <c r="N22" i="128"/>
  <c r="O22" i="128" s="1"/>
  <c r="L22" i="128"/>
  <c r="K22" i="128"/>
  <c r="F22" i="128"/>
  <c r="C22" i="128"/>
  <c r="AK21" i="128"/>
  <c r="AG21" i="128"/>
  <c r="AH21" i="128" s="1"/>
  <c r="AK20" i="128"/>
  <c r="AG20" i="128"/>
  <c r="AH20" i="128" s="1"/>
  <c r="AK19" i="128"/>
  <c r="AG19" i="128"/>
  <c r="AH19" i="128" s="1"/>
  <c r="AK18" i="128"/>
  <c r="AG18" i="128"/>
  <c r="AH18" i="128" s="1"/>
  <c r="AK17" i="128"/>
  <c r="AG17" i="128"/>
  <c r="AH17" i="128" s="1"/>
  <c r="AK16" i="128"/>
  <c r="AG16" i="128"/>
  <c r="AH16" i="128" s="1"/>
  <c r="AK15" i="128"/>
  <c r="AG15" i="128"/>
  <c r="AH15" i="128" s="1"/>
  <c r="AK14" i="128"/>
  <c r="AG14" i="128"/>
  <c r="AH14" i="128" s="1"/>
  <c r="AK13" i="128"/>
  <c r="AG13" i="128"/>
  <c r="AH13" i="128" s="1"/>
  <c r="AK12" i="128"/>
  <c r="AG12" i="128"/>
  <c r="AH12" i="128" s="1"/>
  <c r="N12" i="128"/>
  <c r="O12" i="128" s="1"/>
  <c r="L12" i="128"/>
  <c r="K12" i="128"/>
  <c r="F12" i="128"/>
  <c r="C12" i="128"/>
  <c r="I6" i="128"/>
  <c r="AK61" i="127"/>
  <c r="AG61" i="127"/>
  <c r="AH61" i="127" s="1"/>
  <c r="AK60" i="127"/>
  <c r="AG60" i="127"/>
  <c r="AH60" i="127" s="1"/>
  <c r="AK59" i="127"/>
  <c r="AH59" i="127"/>
  <c r="AO59" i="127" s="1"/>
  <c r="AG59" i="127"/>
  <c r="AK58" i="127"/>
  <c r="AG58" i="127"/>
  <c r="AH58" i="127" s="1"/>
  <c r="AK57" i="127"/>
  <c r="AG57" i="127"/>
  <c r="AH57" i="127" s="1"/>
  <c r="AK56" i="127"/>
  <c r="AG56" i="127"/>
  <c r="AH56" i="127" s="1"/>
  <c r="AO56" i="127" s="1"/>
  <c r="AK55" i="127"/>
  <c r="AG55" i="127"/>
  <c r="AH55" i="127" s="1"/>
  <c r="AO55" i="127" s="1"/>
  <c r="AK54" i="127"/>
  <c r="AG54" i="127"/>
  <c r="AH54" i="127" s="1"/>
  <c r="AK53" i="127"/>
  <c r="AG53" i="127"/>
  <c r="AH53" i="127" s="1"/>
  <c r="AK52" i="127"/>
  <c r="AG52" i="127"/>
  <c r="AH52" i="127" s="1"/>
  <c r="N52" i="127"/>
  <c r="O52" i="127" s="1"/>
  <c r="L52" i="127"/>
  <c r="K52" i="127"/>
  <c r="F52" i="127"/>
  <c r="C52" i="127"/>
  <c r="AK51" i="127"/>
  <c r="AG51" i="127"/>
  <c r="AH51" i="127" s="1"/>
  <c r="AK50" i="127"/>
  <c r="AG50" i="127"/>
  <c r="AH50" i="127" s="1"/>
  <c r="AM50" i="127" s="1"/>
  <c r="AN50" i="127" s="1"/>
  <c r="AK49" i="127"/>
  <c r="AG49" i="127"/>
  <c r="AH49" i="127" s="1"/>
  <c r="AK48" i="127"/>
  <c r="AG48" i="127"/>
  <c r="AH48" i="127" s="1"/>
  <c r="AK47" i="127"/>
  <c r="AG47" i="127"/>
  <c r="AH47" i="127" s="1"/>
  <c r="AK46" i="127"/>
  <c r="AG46" i="127"/>
  <c r="AH46" i="127" s="1"/>
  <c r="AM46" i="127" s="1"/>
  <c r="AN46" i="127" s="1"/>
  <c r="AK45" i="127"/>
  <c r="AG45" i="127"/>
  <c r="AH45" i="127" s="1"/>
  <c r="AK44" i="127"/>
  <c r="AG44" i="127"/>
  <c r="AH44" i="127" s="1"/>
  <c r="AK43" i="127"/>
  <c r="AG43" i="127"/>
  <c r="AH43" i="127" s="1"/>
  <c r="AK42" i="127"/>
  <c r="AG42" i="127"/>
  <c r="AH42" i="127" s="1"/>
  <c r="AM42" i="127" s="1"/>
  <c r="AN42" i="127" s="1"/>
  <c r="N42" i="127"/>
  <c r="O42" i="127" s="1"/>
  <c r="L42" i="127"/>
  <c r="K42" i="127"/>
  <c r="F42" i="127"/>
  <c r="C42" i="127"/>
  <c r="AK41" i="127"/>
  <c r="AG41" i="127"/>
  <c r="AH41" i="127" s="1"/>
  <c r="AK40" i="127"/>
  <c r="AH40" i="127"/>
  <c r="AM40" i="127" s="1"/>
  <c r="AN40" i="127" s="1"/>
  <c r="AG40" i="127"/>
  <c r="AK39" i="127"/>
  <c r="AG39" i="127"/>
  <c r="AH39" i="127" s="1"/>
  <c r="AK38" i="127"/>
  <c r="AG38" i="127"/>
  <c r="AH38" i="127" s="1"/>
  <c r="AK37" i="127"/>
  <c r="AG37" i="127"/>
  <c r="AH37" i="127" s="1"/>
  <c r="AK36" i="127"/>
  <c r="AG36" i="127"/>
  <c r="AH36" i="127" s="1"/>
  <c r="AM36" i="127" s="1"/>
  <c r="AN36" i="127" s="1"/>
  <c r="AK35" i="127"/>
  <c r="AG35" i="127"/>
  <c r="AH35" i="127" s="1"/>
  <c r="AK34" i="127"/>
  <c r="AG34" i="127"/>
  <c r="AH34" i="127" s="1"/>
  <c r="AK33" i="127"/>
  <c r="AG33" i="127"/>
  <c r="AH33" i="127" s="1"/>
  <c r="AR32" i="127"/>
  <c r="AQ32" i="127"/>
  <c r="AK32" i="127"/>
  <c r="AG32" i="127"/>
  <c r="AH32" i="127" s="1"/>
  <c r="N32" i="127"/>
  <c r="O32" i="127" s="1"/>
  <c r="L32" i="127"/>
  <c r="K32" i="127"/>
  <c r="F32" i="127"/>
  <c r="C32" i="127"/>
  <c r="AK31" i="127"/>
  <c r="AG31" i="127"/>
  <c r="AH31" i="127" s="1"/>
  <c r="AK30" i="127"/>
  <c r="AG30" i="127"/>
  <c r="AH30" i="127" s="1"/>
  <c r="AK29" i="127"/>
  <c r="AG29" i="127"/>
  <c r="AH29" i="127" s="1"/>
  <c r="AK28" i="127"/>
  <c r="AG28" i="127"/>
  <c r="AH28" i="127" s="1"/>
  <c r="AK27" i="127"/>
  <c r="AG27" i="127"/>
  <c r="AH27" i="127" s="1"/>
  <c r="AK26" i="127"/>
  <c r="AG26" i="127"/>
  <c r="AH26" i="127" s="1"/>
  <c r="AK25" i="127"/>
  <c r="AG25" i="127"/>
  <c r="AH25" i="127" s="1"/>
  <c r="AK24" i="127"/>
  <c r="AG24" i="127"/>
  <c r="AH24" i="127" s="1"/>
  <c r="AK23" i="127"/>
  <c r="AG23" i="127"/>
  <c r="AH23" i="127" s="1"/>
  <c r="AR22" i="127"/>
  <c r="AQ22" i="127"/>
  <c r="AK22" i="127"/>
  <c r="AG22" i="127"/>
  <c r="AH22" i="127" s="1"/>
  <c r="N22" i="127"/>
  <c r="O22" i="127" s="1"/>
  <c r="L22" i="127"/>
  <c r="K22" i="127"/>
  <c r="F22" i="127"/>
  <c r="C22" i="127"/>
  <c r="AK21" i="127"/>
  <c r="AG21" i="127"/>
  <c r="AH21" i="127" s="1"/>
  <c r="AK20" i="127"/>
  <c r="AG20" i="127"/>
  <c r="AH20" i="127" s="1"/>
  <c r="AK19" i="127"/>
  <c r="AG19" i="127"/>
  <c r="AH19" i="127" s="1"/>
  <c r="AK18" i="127"/>
  <c r="AG18" i="127"/>
  <c r="AH18" i="127" s="1"/>
  <c r="AK17" i="127"/>
  <c r="AG17" i="127"/>
  <c r="AH17" i="127" s="1"/>
  <c r="AK16" i="127"/>
  <c r="AG16" i="127"/>
  <c r="AH16" i="127" s="1"/>
  <c r="AK15" i="127"/>
  <c r="AG15" i="127"/>
  <c r="AH15" i="127" s="1"/>
  <c r="AK14" i="127"/>
  <c r="AG14" i="127"/>
  <c r="AH14" i="127" s="1"/>
  <c r="AK13" i="127"/>
  <c r="AG13" i="127"/>
  <c r="AH13" i="127" s="1"/>
  <c r="AK12" i="127"/>
  <c r="AG12" i="127"/>
  <c r="AH12" i="127" s="1"/>
  <c r="N12" i="127"/>
  <c r="O12" i="127" s="1"/>
  <c r="L12" i="127"/>
  <c r="K12" i="127"/>
  <c r="F12" i="127"/>
  <c r="C12" i="127"/>
  <c r="I6" i="127"/>
  <c r="AO60" i="127" l="1"/>
  <c r="AM60" i="127"/>
  <c r="AN60" i="127" s="1"/>
  <c r="AM14" i="128"/>
  <c r="AN14" i="128" s="1"/>
  <c r="AR12" i="128" s="1"/>
  <c r="AO14" i="128"/>
  <c r="AM18" i="128"/>
  <c r="AN18" i="128" s="1"/>
  <c r="AO18" i="128"/>
  <c r="AM32" i="128"/>
  <c r="AN32" i="128" s="1"/>
  <c r="AO32" i="128"/>
  <c r="AO35" i="128"/>
  <c r="AM35" i="128"/>
  <c r="AN35" i="128" s="1"/>
  <c r="AO39" i="128"/>
  <c r="AM39" i="128"/>
  <c r="AN39" i="128" s="1"/>
  <c r="AO17" i="128"/>
  <c r="AM17" i="128"/>
  <c r="AN17" i="128" s="1"/>
  <c r="AO21" i="128"/>
  <c r="AM21" i="128"/>
  <c r="AN21" i="128" s="1"/>
  <c r="AO34" i="128"/>
  <c r="AM34" i="128"/>
  <c r="AN34" i="128" s="1"/>
  <c r="AO38" i="128"/>
  <c r="AM38" i="128"/>
  <c r="AN38" i="128" s="1"/>
  <c r="AO26" i="128"/>
  <c r="AM26" i="128"/>
  <c r="AN26" i="128" s="1"/>
  <c r="AO30" i="128"/>
  <c r="AM30" i="128"/>
  <c r="AN30" i="128" s="1"/>
  <c r="AO23" i="128"/>
  <c r="AM23" i="128"/>
  <c r="AN23" i="128" s="1"/>
  <c r="AO27" i="128"/>
  <c r="AM27" i="128"/>
  <c r="AN27" i="128" s="1"/>
  <c r="AO31" i="128"/>
  <c r="AM31" i="128"/>
  <c r="AN31" i="128" s="1"/>
  <c r="AO15" i="128"/>
  <c r="AM15" i="128"/>
  <c r="AN15" i="128" s="1"/>
  <c r="AO19" i="128"/>
  <c r="AM19" i="128"/>
  <c r="AN19" i="128" s="1"/>
  <c r="AM36" i="128"/>
  <c r="AN36" i="128" s="1"/>
  <c r="AO36" i="128"/>
  <c r="AM40" i="128"/>
  <c r="AN40" i="128" s="1"/>
  <c r="AO40" i="128"/>
  <c r="AO13" i="128"/>
  <c r="AM13" i="128"/>
  <c r="AN13" i="128" s="1"/>
  <c r="AO12" i="128"/>
  <c r="AM12" i="128"/>
  <c r="AN12" i="128" s="1"/>
  <c r="AO24" i="128"/>
  <c r="AM24" i="128"/>
  <c r="AN24" i="128" s="1"/>
  <c r="AO28" i="128"/>
  <c r="AM28" i="128"/>
  <c r="AN28" i="128" s="1"/>
  <c r="AO16" i="128"/>
  <c r="AM16" i="128"/>
  <c r="AN16" i="128" s="1"/>
  <c r="AO20" i="128"/>
  <c r="AM20" i="128"/>
  <c r="AN20" i="128" s="1"/>
  <c r="AO41" i="128"/>
  <c r="AM41" i="128"/>
  <c r="AN41" i="128" s="1"/>
  <c r="AO33" i="128"/>
  <c r="AM33" i="128"/>
  <c r="AN33" i="128" s="1"/>
  <c r="AO37" i="128"/>
  <c r="AM37" i="128"/>
  <c r="AN37" i="128" s="1"/>
  <c r="AO22" i="128"/>
  <c r="AM22" i="128"/>
  <c r="AN22" i="128" s="1"/>
  <c r="AM25" i="128"/>
  <c r="AN25" i="128" s="1"/>
  <c r="AO25" i="128"/>
  <c r="AM29" i="128"/>
  <c r="AN29" i="128" s="1"/>
  <c r="AO29" i="128"/>
  <c r="AM56" i="127"/>
  <c r="AN56" i="127" s="1"/>
  <c r="AO61" i="127"/>
  <c r="AM61" i="127"/>
  <c r="AN61" i="127" s="1"/>
  <c r="AM53" i="127"/>
  <c r="AN53" i="127" s="1"/>
  <c r="AO53" i="127"/>
  <c r="AM52" i="127"/>
  <c r="AN52" i="127" s="1"/>
  <c r="AR52" i="127" s="1"/>
  <c r="AO52" i="127"/>
  <c r="AO58" i="127"/>
  <c r="AM58" i="127"/>
  <c r="AN58" i="127" s="1"/>
  <c r="AO54" i="127"/>
  <c r="AM54" i="127"/>
  <c r="AN54" i="127" s="1"/>
  <c r="AM57" i="127"/>
  <c r="AN57" i="127" s="1"/>
  <c r="AO57" i="127"/>
  <c r="AM55" i="127"/>
  <c r="AN55" i="127" s="1"/>
  <c r="AM59" i="127"/>
  <c r="AN59" i="127" s="1"/>
  <c r="AM48" i="127"/>
  <c r="AN48" i="127" s="1"/>
  <c r="AO48" i="127"/>
  <c r="AO45" i="127"/>
  <c r="AM45" i="127"/>
  <c r="AN45" i="127" s="1"/>
  <c r="AO49" i="127"/>
  <c r="AM49" i="127"/>
  <c r="AN49" i="127" s="1"/>
  <c r="AO43" i="127"/>
  <c r="AM43" i="127"/>
  <c r="AN43" i="127" s="1"/>
  <c r="AR42" i="127" s="1"/>
  <c r="AO47" i="127"/>
  <c r="AM47" i="127"/>
  <c r="AN47" i="127" s="1"/>
  <c r="AM44" i="127"/>
  <c r="AN44" i="127" s="1"/>
  <c r="AO44" i="127"/>
  <c r="AO51" i="127"/>
  <c r="AM51" i="127"/>
  <c r="AN51" i="127" s="1"/>
  <c r="AO42" i="127"/>
  <c r="AO46" i="127"/>
  <c r="AO50" i="127"/>
  <c r="AO38" i="127"/>
  <c r="AM38" i="127"/>
  <c r="AN38" i="127" s="1"/>
  <c r="AM18" i="127"/>
  <c r="AN18" i="127" s="1"/>
  <c r="AO18" i="127"/>
  <c r="AO35" i="127"/>
  <c r="AM35" i="127"/>
  <c r="AN35" i="127" s="1"/>
  <c r="AO23" i="127"/>
  <c r="AM23" i="127"/>
  <c r="AN23" i="127" s="1"/>
  <c r="AO27" i="127"/>
  <c r="AM27" i="127"/>
  <c r="AN27" i="127" s="1"/>
  <c r="AO31" i="127"/>
  <c r="AM31" i="127"/>
  <c r="AN31" i="127" s="1"/>
  <c r="AO39" i="127"/>
  <c r="AM39" i="127"/>
  <c r="AN39" i="127" s="1"/>
  <c r="AO26" i="127"/>
  <c r="AM26" i="127"/>
  <c r="AN26" i="127" s="1"/>
  <c r="AO30" i="127"/>
  <c r="AM30" i="127"/>
  <c r="AN30" i="127" s="1"/>
  <c r="AM14" i="127"/>
  <c r="AN14" i="127" s="1"/>
  <c r="AO14" i="127"/>
  <c r="AM32" i="127"/>
  <c r="AN32" i="127" s="1"/>
  <c r="AO32" i="127"/>
  <c r="AO15" i="127"/>
  <c r="AM15" i="127"/>
  <c r="AN15" i="127" s="1"/>
  <c r="AO19" i="127"/>
  <c r="AM19" i="127"/>
  <c r="AN19" i="127" s="1"/>
  <c r="AO24" i="127"/>
  <c r="AM24" i="127"/>
  <c r="AN24" i="127" s="1"/>
  <c r="AO16" i="127"/>
  <c r="AM16" i="127"/>
  <c r="AN16" i="127" s="1"/>
  <c r="AO28" i="127"/>
  <c r="AM28" i="127"/>
  <c r="AN28" i="127" s="1"/>
  <c r="AO12" i="127"/>
  <c r="AM12" i="127"/>
  <c r="AN12" i="127" s="1"/>
  <c r="AO20" i="127"/>
  <c r="AM20" i="127"/>
  <c r="AN20" i="127" s="1"/>
  <c r="AO33" i="127"/>
  <c r="AM33" i="127"/>
  <c r="AN33" i="127" s="1"/>
  <c r="AO22" i="127"/>
  <c r="AM22" i="127"/>
  <c r="AN22" i="127" s="1"/>
  <c r="AM25" i="127"/>
  <c r="AN25" i="127" s="1"/>
  <c r="AO25" i="127"/>
  <c r="AM29" i="127"/>
  <c r="AN29" i="127" s="1"/>
  <c r="AO29" i="127"/>
  <c r="AO37" i="127"/>
  <c r="AM37" i="127"/>
  <c r="AN37" i="127" s="1"/>
  <c r="AO13" i="127"/>
  <c r="AM13" i="127"/>
  <c r="AN13" i="127" s="1"/>
  <c r="AO17" i="127"/>
  <c r="AM17" i="127"/>
  <c r="AN17" i="127" s="1"/>
  <c r="AO21" i="127"/>
  <c r="AM21" i="127"/>
  <c r="AN21" i="127" s="1"/>
  <c r="AO34" i="127"/>
  <c r="AM34" i="127"/>
  <c r="AN34" i="127" s="1"/>
  <c r="AO41" i="127"/>
  <c r="AM41" i="127"/>
  <c r="AN41" i="127" s="1"/>
  <c r="AO36" i="127"/>
  <c r="AO40" i="127"/>
  <c r="AQ42" i="127" l="1"/>
  <c r="AR12" i="127"/>
  <c r="AP22" i="128"/>
  <c r="AQ12" i="128"/>
  <c r="AP12" i="128"/>
  <c r="AP32" i="128"/>
  <c r="AP52" i="127"/>
  <c r="AQ52" i="127"/>
  <c r="AP42" i="127"/>
  <c r="AP22" i="127"/>
  <c r="AP32" i="127"/>
  <c r="AQ12" i="127"/>
  <c r="AP12" i="127"/>
  <c r="AU12" i="128" l="1"/>
  <c r="AV12" i="128" s="1"/>
  <c r="AS12" i="128"/>
  <c r="AU22" i="128"/>
  <c r="AV22" i="128" s="1"/>
  <c r="AS22" i="128"/>
  <c r="AU32" i="128"/>
  <c r="AV32" i="128" s="1"/>
  <c r="AS32" i="128"/>
  <c r="AS52" i="127"/>
  <c r="AU52" i="127"/>
  <c r="AV52" i="127" s="1"/>
  <c r="AU42" i="127"/>
  <c r="AV42" i="127" s="1"/>
  <c r="AS42" i="127"/>
  <c r="AU22" i="127"/>
  <c r="AV22" i="127" s="1"/>
  <c r="AS22" i="127"/>
  <c r="AU32" i="127"/>
  <c r="AV32" i="127" s="1"/>
  <c r="AS32" i="127"/>
  <c r="AU12" i="127"/>
  <c r="AV12" i="127" s="1"/>
  <c r="AS12" i="127"/>
  <c r="AT32" i="128" l="1"/>
  <c r="AW32" i="128"/>
  <c r="AW22" i="128"/>
  <c r="AT22" i="128"/>
  <c r="AW12" i="128"/>
  <c r="AT12" i="128"/>
  <c r="AT52" i="127"/>
  <c r="AW52" i="127"/>
  <c r="AT42" i="127"/>
  <c r="AW42" i="127"/>
  <c r="AW22" i="127"/>
  <c r="AT22" i="127"/>
  <c r="AW12" i="127"/>
  <c r="AT12" i="127"/>
  <c r="AT32" i="127"/>
  <c r="AW32" i="127"/>
  <c r="AH44" i="126" l="1"/>
  <c r="AH45" i="126"/>
  <c r="AK51" i="126"/>
  <c r="AG51" i="126"/>
  <c r="AH51" i="126" s="1"/>
  <c r="AK50" i="126"/>
  <c r="AH50" i="126"/>
  <c r="AO50" i="126" s="1"/>
  <c r="AG50" i="126"/>
  <c r="AK49" i="126"/>
  <c r="AG49" i="126"/>
  <c r="AH49" i="126" s="1"/>
  <c r="AK48" i="126"/>
  <c r="AG48" i="126"/>
  <c r="AH48" i="126" s="1"/>
  <c r="AK47" i="126"/>
  <c r="AG47" i="126"/>
  <c r="AH47" i="126" s="1"/>
  <c r="AK46" i="126"/>
  <c r="AG46" i="126"/>
  <c r="AH46" i="126" s="1"/>
  <c r="AO46" i="126" s="1"/>
  <c r="AK45" i="126"/>
  <c r="AK44" i="126"/>
  <c r="AK43" i="126"/>
  <c r="AG43" i="126"/>
  <c r="AH43" i="126" s="1"/>
  <c r="AQ42" i="126"/>
  <c r="AK42" i="126"/>
  <c r="AG42" i="126"/>
  <c r="AH42" i="126" s="1"/>
  <c r="AO42" i="126" s="1"/>
  <c r="N42" i="126"/>
  <c r="O42" i="126" s="1"/>
  <c r="L42" i="126"/>
  <c r="K42" i="126"/>
  <c r="F42" i="126"/>
  <c r="C42" i="126"/>
  <c r="AM47" i="126" l="1"/>
  <c r="AN47" i="126" s="1"/>
  <c r="AO47" i="126"/>
  <c r="AO44" i="126"/>
  <c r="AM44" i="126"/>
  <c r="AN44" i="126" s="1"/>
  <c r="AO48" i="126"/>
  <c r="AM48" i="126"/>
  <c r="AN48" i="126" s="1"/>
  <c r="AO45" i="126"/>
  <c r="AM45" i="126"/>
  <c r="AN45" i="126" s="1"/>
  <c r="AO49" i="126"/>
  <c r="AM49" i="126"/>
  <c r="AN49" i="126" s="1"/>
  <c r="AM51" i="126"/>
  <c r="AN51" i="126" s="1"/>
  <c r="AO51" i="126"/>
  <c r="AM43" i="126"/>
  <c r="AN43" i="126" s="1"/>
  <c r="AO43" i="126"/>
  <c r="AM42" i="126"/>
  <c r="AN42" i="126" s="1"/>
  <c r="AM46" i="126"/>
  <c r="AN46" i="126" s="1"/>
  <c r="AM50" i="126"/>
  <c r="AN50" i="126" s="1"/>
  <c r="AR42" i="126" l="1"/>
  <c r="AP42" i="126"/>
  <c r="AS42" i="126" l="1"/>
  <c r="AU42" i="126"/>
  <c r="AV42" i="126" s="1"/>
  <c r="AT42" i="126" l="1"/>
  <c r="AW42" i="126"/>
  <c r="AK41" i="126" l="1"/>
  <c r="AG41" i="126"/>
  <c r="AH41" i="126" s="1"/>
  <c r="AO41" i="126" s="1"/>
  <c r="AK40" i="126"/>
  <c r="AG40" i="126"/>
  <c r="AH40" i="126" s="1"/>
  <c r="AK39" i="126"/>
  <c r="AG39" i="126"/>
  <c r="AH39" i="126" s="1"/>
  <c r="AK38" i="126"/>
  <c r="AG38" i="126"/>
  <c r="AH38" i="126" s="1"/>
  <c r="AK37" i="126"/>
  <c r="AG37" i="126"/>
  <c r="AH37" i="126" s="1"/>
  <c r="AO37" i="126" s="1"/>
  <c r="AK36" i="126"/>
  <c r="AG36" i="126"/>
  <c r="AH36" i="126" s="1"/>
  <c r="AK35" i="126"/>
  <c r="AG35" i="126"/>
  <c r="AH35" i="126" s="1"/>
  <c r="AK34" i="126"/>
  <c r="AG34" i="126"/>
  <c r="AH34" i="126" s="1"/>
  <c r="AK33" i="126"/>
  <c r="AH33" i="126"/>
  <c r="AO33" i="126" s="1"/>
  <c r="AG33" i="126"/>
  <c r="AR32" i="126"/>
  <c r="AQ32" i="126"/>
  <c r="AK32" i="126"/>
  <c r="AG32" i="126"/>
  <c r="AH32" i="126" s="1"/>
  <c r="N32" i="126"/>
  <c r="O32" i="126" s="1"/>
  <c r="L32" i="126"/>
  <c r="K32" i="126"/>
  <c r="F32" i="126"/>
  <c r="C32" i="126"/>
  <c r="AK31" i="126"/>
  <c r="AG31" i="126"/>
  <c r="AH31" i="126" s="1"/>
  <c r="AK30" i="126"/>
  <c r="AG30" i="126"/>
  <c r="AH30" i="126" s="1"/>
  <c r="AO30" i="126" s="1"/>
  <c r="AK29" i="126"/>
  <c r="AG29" i="126"/>
  <c r="AH29" i="126" s="1"/>
  <c r="AK28" i="126"/>
  <c r="AG28" i="126"/>
  <c r="AH28" i="126" s="1"/>
  <c r="AK27" i="126"/>
  <c r="AG27" i="126"/>
  <c r="AH27" i="126" s="1"/>
  <c r="AK26" i="126"/>
  <c r="AH26" i="126"/>
  <c r="AO26" i="126" s="1"/>
  <c r="AG26" i="126"/>
  <c r="AK25" i="126"/>
  <c r="AG25" i="126"/>
  <c r="AH25" i="126" s="1"/>
  <c r="AK24" i="126"/>
  <c r="AG24" i="126"/>
  <c r="AH24" i="126" s="1"/>
  <c r="AK23" i="126"/>
  <c r="AG23" i="126"/>
  <c r="AH23" i="126" s="1"/>
  <c r="AR22" i="126"/>
  <c r="AQ22" i="126"/>
  <c r="AK22" i="126"/>
  <c r="AG22" i="126"/>
  <c r="AH22" i="126" s="1"/>
  <c r="AO22" i="126" s="1"/>
  <c r="N22" i="126"/>
  <c r="O22" i="126" s="1"/>
  <c r="L22" i="126"/>
  <c r="K22" i="126"/>
  <c r="F22" i="126"/>
  <c r="C22" i="126"/>
  <c r="AK21" i="126"/>
  <c r="AG21" i="126"/>
  <c r="AH21" i="126" s="1"/>
  <c r="AK20" i="126"/>
  <c r="AG20" i="126"/>
  <c r="AH20" i="126" s="1"/>
  <c r="AK19" i="126"/>
  <c r="AG19" i="126"/>
  <c r="AH19" i="126" s="1"/>
  <c r="AO19" i="126" s="1"/>
  <c r="AK18" i="126"/>
  <c r="AG18" i="126"/>
  <c r="AH18" i="126" s="1"/>
  <c r="AK17" i="126"/>
  <c r="AG17" i="126"/>
  <c r="AH17" i="126" s="1"/>
  <c r="AK16" i="126"/>
  <c r="AG16" i="126"/>
  <c r="AH16" i="126" s="1"/>
  <c r="AK15" i="126"/>
  <c r="AG15" i="126"/>
  <c r="AH15" i="126" s="1"/>
  <c r="AK14" i="126"/>
  <c r="AG14" i="126"/>
  <c r="AH14" i="126" s="1"/>
  <c r="AK13" i="126"/>
  <c r="AG13" i="126"/>
  <c r="AH13" i="126" s="1"/>
  <c r="AK12" i="126"/>
  <c r="AG12" i="126"/>
  <c r="AH12" i="126" s="1"/>
  <c r="N12" i="126"/>
  <c r="O12" i="126" s="1"/>
  <c r="L12" i="126"/>
  <c r="K12" i="126"/>
  <c r="F12" i="126"/>
  <c r="C12" i="126"/>
  <c r="I6" i="126"/>
  <c r="AM31" i="126" l="1"/>
  <c r="AN31" i="126" s="1"/>
  <c r="AO31" i="126"/>
  <c r="AO38" i="126"/>
  <c r="AM38" i="126"/>
  <c r="AN38" i="126" s="1"/>
  <c r="AO28" i="126"/>
  <c r="AM28" i="126"/>
  <c r="AN28" i="126" s="1"/>
  <c r="AO35" i="126"/>
  <c r="AM35" i="126"/>
  <c r="AN35" i="126" s="1"/>
  <c r="AO21" i="126"/>
  <c r="AM21" i="126"/>
  <c r="AN21" i="126" s="1"/>
  <c r="AM25" i="126"/>
  <c r="AN25" i="126" s="1"/>
  <c r="AO25" i="126"/>
  <c r="AO39" i="126"/>
  <c r="AM39" i="126"/>
  <c r="AN39" i="126" s="1"/>
  <c r="AM23" i="126"/>
  <c r="AN23" i="126" s="1"/>
  <c r="AO23" i="126"/>
  <c r="AO24" i="126"/>
  <c r="AM24" i="126"/>
  <c r="AN24" i="126" s="1"/>
  <c r="AO17" i="126"/>
  <c r="AM17" i="126"/>
  <c r="AN17" i="126" s="1"/>
  <c r="AM14" i="126"/>
  <c r="AN14" i="126" s="1"/>
  <c r="AO14" i="126"/>
  <c r="AM18" i="126"/>
  <c r="AN18" i="126" s="1"/>
  <c r="AO18" i="126"/>
  <c r="AM29" i="126"/>
  <c r="AN29" i="126" s="1"/>
  <c r="AO29" i="126"/>
  <c r="AM36" i="126"/>
  <c r="AN36" i="126" s="1"/>
  <c r="AO36" i="126"/>
  <c r="AM40" i="126"/>
  <c r="AN40" i="126" s="1"/>
  <c r="AO40" i="126"/>
  <c r="AM20" i="126"/>
  <c r="AN20" i="126" s="1"/>
  <c r="AO20" i="126"/>
  <c r="AM32" i="126"/>
  <c r="AN32" i="126" s="1"/>
  <c r="AO32" i="126"/>
  <c r="AO13" i="126"/>
  <c r="AM13" i="126"/>
  <c r="AN13" i="126" s="1"/>
  <c r="AO15" i="126"/>
  <c r="AM15" i="126"/>
  <c r="AN15" i="126" s="1"/>
  <c r="AO12" i="126"/>
  <c r="AM12" i="126"/>
  <c r="AN12" i="126" s="1"/>
  <c r="AO16" i="126"/>
  <c r="AM16" i="126"/>
  <c r="AN16" i="126" s="1"/>
  <c r="AM27" i="126"/>
  <c r="AN27" i="126" s="1"/>
  <c r="AO27" i="126"/>
  <c r="AO34" i="126"/>
  <c r="AM34" i="126"/>
  <c r="AN34" i="126" s="1"/>
  <c r="AM19" i="126"/>
  <c r="AN19" i="126" s="1"/>
  <c r="AM22" i="126"/>
  <c r="AN22" i="126" s="1"/>
  <c r="AM26" i="126"/>
  <c r="AN26" i="126" s="1"/>
  <c r="AM30" i="126"/>
  <c r="AN30" i="126" s="1"/>
  <c r="AM33" i="126"/>
  <c r="AN33" i="126" s="1"/>
  <c r="AM37" i="126"/>
  <c r="AN37" i="126" s="1"/>
  <c r="AM41" i="126"/>
  <c r="AN41" i="126" s="1"/>
  <c r="AK41" i="125"/>
  <c r="AG41" i="125"/>
  <c r="AH41" i="125" s="1"/>
  <c r="AK40" i="125"/>
  <c r="AG40" i="125"/>
  <c r="AH40" i="125" s="1"/>
  <c r="AM40" i="125" s="1"/>
  <c r="AN40" i="125" s="1"/>
  <c r="AK39" i="125"/>
  <c r="AG39" i="125"/>
  <c r="AH39" i="125" s="1"/>
  <c r="AK38" i="125"/>
  <c r="AG38" i="125"/>
  <c r="AH38" i="125" s="1"/>
  <c r="AK37" i="125"/>
  <c r="AG37" i="125"/>
  <c r="AH37" i="125" s="1"/>
  <c r="AK36" i="125"/>
  <c r="AG36" i="125"/>
  <c r="AH36" i="125" s="1"/>
  <c r="AM36" i="125" s="1"/>
  <c r="AN36" i="125" s="1"/>
  <c r="AK35" i="125"/>
  <c r="AG35" i="125"/>
  <c r="AH35" i="125" s="1"/>
  <c r="AK34" i="125"/>
  <c r="AG34" i="125"/>
  <c r="AH34" i="125" s="1"/>
  <c r="AK33" i="125"/>
  <c r="AG33" i="125"/>
  <c r="AH33" i="125" s="1"/>
  <c r="AR32" i="125"/>
  <c r="AQ32" i="125"/>
  <c r="AK32" i="125"/>
  <c r="AG32" i="125"/>
  <c r="AH32" i="125" s="1"/>
  <c r="N32" i="125"/>
  <c r="O32" i="125" s="1"/>
  <c r="L32" i="125"/>
  <c r="K32" i="125"/>
  <c r="F32" i="125"/>
  <c r="C32" i="125"/>
  <c r="AK31" i="125"/>
  <c r="AG31" i="125"/>
  <c r="AH31" i="125" s="1"/>
  <c r="AK30" i="125"/>
  <c r="AG30" i="125"/>
  <c r="AH30" i="125" s="1"/>
  <c r="AO30" i="125" s="1"/>
  <c r="AK29" i="125"/>
  <c r="AG29" i="125"/>
  <c r="AH29" i="125" s="1"/>
  <c r="AK28" i="125"/>
  <c r="AG28" i="125"/>
  <c r="AH28" i="125" s="1"/>
  <c r="AK27" i="125"/>
  <c r="AG27" i="125"/>
  <c r="AH27" i="125" s="1"/>
  <c r="AK26" i="125"/>
  <c r="AH26" i="125"/>
  <c r="AO26" i="125" s="1"/>
  <c r="AG26" i="125"/>
  <c r="AK25" i="125"/>
  <c r="AG25" i="125"/>
  <c r="AH25" i="125" s="1"/>
  <c r="AK24" i="125"/>
  <c r="AG24" i="125"/>
  <c r="AH24" i="125" s="1"/>
  <c r="AK23" i="125"/>
  <c r="AG23" i="125"/>
  <c r="AH23" i="125" s="1"/>
  <c r="AR22" i="125"/>
  <c r="AQ22" i="125"/>
  <c r="AK22" i="125"/>
  <c r="AG22" i="125"/>
  <c r="AH22" i="125" s="1"/>
  <c r="N22" i="125"/>
  <c r="O22" i="125" s="1"/>
  <c r="L22" i="125"/>
  <c r="K22" i="125"/>
  <c r="F22" i="125"/>
  <c r="C22" i="125"/>
  <c r="AK21" i="125"/>
  <c r="AG21" i="125"/>
  <c r="AH21" i="125" s="1"/>
  <c r="AK20" i="125"/>
  <c r="AG20" i="125"/>
  <c r="AH20" i="125" s="1"/>
  <c r="AK19" i="125"/>
  <c r="AG19" i="125"/>
  <c r="AH19" i="125" s="1"/>
  <c r="AK18" i="125"/>
  <c r="AG18" i="125"/>
  <c r="AH18" i="125" s="1"/>
  <c r="AK17" i="125"/>
  <c r="AG17" i="125"/>
  <c r="AH17" i="125" s="1"/>
  <c r="AK16" i="125"/>
  <c r="AG16" i="125"/>
  <c r="AH16" i="125" s="1"/>
  <c r="AK15" i="125"/>
  <c r="AG15" i="125"/>
  <c r="AH15" i="125" s="1"/>
  <c r="AK14" i="125"/>
  <c r="AG14" i="125"/>
  <c r="AH14" i="125" s="1"/>
  <c r="AK13" i="125"/>
  <c r="AG13" i="125"/>
  <c r="AH13" i="125" s="1"/>
  <c r="AK12" i="125"/>
  <c r="AG12" i="125"/>
  <c r="AH12" i="125" s="1"/>
  <c r="N12" i="125"/>
  <c r="O12" i="125" s="1"/>
  <c r="L12" i="125"/>
  <c r="K12" i="125"/>
  <c r="F12" i="125"/>
  <c r="C12" i="125"/>
  <c r="I6" i="125"/>
  <c r="AR12" i="126" l="1"/>
  <c r="AP22" i="126"/>
  <c r="AQ12" i="126"/>
  <c r="AP12" i="126"/>
  <c r="AP32" i="126"/>
  <c r="AO28" i="125"/>
  <c r="AM28" i="125"/>
  <c r="AN28" i="125" s="1"/>
  <c r="AO39" i="125"/>
  <c r="AM39" i="125"/>
  <c r="AN39" i="125" s="1"/>
  <c r="AO24" i="125"/>
  <c r="AM24" i="125"/>
  <c r="AN24" i="125" s="1"/>
  <c r="AO20" i="125"/>
  <c r="AM20" i="125"/>
  <c r="AN20" i="125" s="1"/>
  <c r="AO31" i="125"/>
  <c r="AM31" i="125"/>
  <c r="AN31" i="125" s="1"/>
  <c r="AO16" i="125"/>
  <c r="AM16" i="125"/>
  <c r="AN16" i="125" s="1"/>
  <c r="AR12" i="125" s="1"/>
  <c r="AO12" i="125"/>
  <c r="AM12" i="125"/>
  <c r="AN12" i="125" s="1"/>
  <c r="AM32" i="125"/>
  <c r="AN32" i="125" s="1"/>
  <c r="AO32" i="125"/>
  <c r="AO35" i="125"/>
  <c r="AM35" i="125"/>
  <c r="AN35" i="125" s="1"/>
  <c r="AO22" i="125"/>
  <c r="AM22" i="125"/>
  <c r="AN22" i="125" s="1"/>
  <c r="AM25" i="125"/>
  <c r="AN25" i="125" s="1"/>
  <c r="AO25" i="125"/>
  <c r="AO13" i="125"/>
  <c r="AM13" i="125"/>
  <c r="AN13" i="125" s="1"/>
  <c r="AO17" i="125"/>
  <c r="AM17" i="125"/>
  <c r="AN17" i="125" s="1"/>
  <c r="AO21" i="125"/>
  <c r="AM21" i="125"/>
  <c r="AN21" i="125" s="1"/>
  <c r="AM29" i="125"/>
  <c r="AN29" i="125" s="1"/>
  <c r="AO29" i="125"/>
  <c r="AO33" i="125"/>
  <c r="AM33" i="125"/>
  <c r="AN33" i="125" s="1"/>
  <c r="AM14" i="125"/>
  <c r="AN14" i="125" s="1"/>
  <c r="AO14" i="125"/>
  <c r="AM18" i="125"/>
  <c r="AN18" i="125" s="1"/>
  <c r="AO18" i="125"/>
  <c r="AO37" i="125"/>
  <c r="AM37" i="125"/>
  <c r="AN37" i="125" s="1"/>
  <c r="AO23" i="125"/>
  <c r="AM23" i="125"/>
  <c r="AN23" i="125" s="1"/>
  <c r="AO34" i="125"/>
  <c r="AM34" i="125"/>
  <c r="AN34" i="125" s="1"/>
  <c r="AO41" i="125"/>
  <c r="AM41" i="125"/>
  <c r="AN41" i="125" s="1"/>
  <c r="AO15" i="125"/>
  <c r="AM15" i="125"/>
  <c r="AN15" i="125" s="1"/>
  <c r="AO19" i="125"/>
  <c r="AM19" i="125"/>
  <c r="AN19" i="125" s="1"/>
  <c r="AO27" i="125"/>
  <c r="AM27" i="125"/>
  <c r="AN27" i="125" s="1"/>
  <c r="AO38" i="125"/>
  <c r="AM38" i="125"/>
  <c r="AN38" i="125" s="1"/>
  <c r="AO36" i="125"/>
  <c r="AO40" i="125"/>
  <c r="AM26" i="125"/>
  <c r="AN26" i="125" s="1"/>
  <c r="AM30" i="125"/>
  <c r="AN30" i="125" s="1"/>
  <c r="AS22" i="126" l="1"/>
  <c r="AU22" i="126"/>
  <c r="AV22" i="126" s="1"/>
  <c r="AU32" i="126"/>
  <c r="AV32" i="126" s="1"/>
  <c r="AS32" i="126"/>
  <c r="AU12" i="126"/>
  <c r="AV12" i="126" s="1"/>
  <c r="AS12" i="126"/>
  <c r="AP32" i="125"/>
  <c r="AQ12" i="125"/>
  <c r="AP12" i="125"/>
  <c r="AP22" i="125"/>
  <c r="AW22" i="126" l="1"/>
  <c r="AT22" i="126"/>
  <c r="AW12" i="126"/>
  <c r="AT12" i="126"/>
  <c r="AT32" i="126"/>
  <c r="AW32" i="126"/>
  <c r="AU12" i="125"/>
  <c r="AV12" i="125" s="1"/>
  <c r="AS12" i="125"/>
  <c r="AU32" i="125"/>
  <c r="AV32" i="125" s="1"/>
  <c r="AS32" i="125"/>
  <c r="AU22" i="125"/>
  <c r="AV22" i="125" s="1"/>
  <c r="AS22" i="125"/>
  <c r="AT32" i="125" l="1"/>
  <c r="AW32" i="125"/>
  <c r="AW22" i="125"/>
  <c r="AT22" i="125"/>
  <c r="AW12" i="125"/>
  <c r="AT12" i="125"/>
  <c r="AG14" i="124" l="1"/>
  <c r="AG15" i="124"/>
  <c r="AG16" i="124"/>
  <c r="AG17" i="124"/>
  <c r="AK41" i="124" l="1"/>
  <c r="AG41" i="124"/>
  <c r="AH41" i="124" s="1"/>
  <c r="AK40" i="124"/>
  <c r="AG40" i="124"/>
  <c r="AH40" i="124" s="1"/>
  <c r="AM40" i="124" s="1"/>
  <c r="AN40" i="124" s="1"/>
  <c r="AK39" i="124"/>
  <c r="AG39" i="124"/>
  <c r="AH39" i="124" s="1"/>
  <c r="AK38" i="124"/>
  <c r="AG38" i="124"/>
  <c r="AH38" i="124" s="1"/>
  <c r="AK37" i="124"/>
  <c r="AG37" i="124"/>
  <c r="AH37" i="124" s="1"/>
  <c r="AK36" i="124"/>
  <c r="AG36" i="124"/>
  <c r="AH36" i="124" s="1"/>
  <c r="AM36" i="124" s="1"/>
  <c r="AN36" i="124" s="1"/>
  <c r="AK35" i="124"/>
  <c r="AG35" i="124"/>
  <c r="AH35" i="124" s="1"/>
  <c r="AK34" i="124"/>
  <c r="AG34" i="124"/>
  <c r="AH34" i="124" s="1"/>
  <c r="AK33" i="124"/>
  <c r="AG33" i="124"/>
  <c r="AH33" i="124" s="1"/>
  <c r="AR32" i="124"/>
  <c r="AQ32" i="124"/>
  <c r="AK32" i="124"/>
  <c r="AH32" i="124"/>
  <c r="AM32" i="124" s="1"/>
  <c r="AN32" i="124" s="1"/>
  <c r="AG32" i="124"/>
  <c r="N32" i="124"/>
  <c r="O32" i="124" s="1"/>
  <c r="L32" i="124"/>
  <c r="K32" i="124"/>
  <c r="F32" i="124"/>
  <c r="C32" i="124"/>
  <c r="AK31" i="124"/>
  <c r="AG31" i="124"/>
  <c r="AH31" i="124" s="1"/>
  <c r="AK30" i="124"/>
  <c r="AG30" i="124"/>
  <c r="AH30" i="124" s="1"/>
  <c r="AK29" i="124"/>
  <c r="AG29" i="124"/>
  <c r="AH29" i="124" s="1"/>
  <c r="AK28" i="124"/>
  <c r="AG28" i="124"/>
  <c r="AH28" i="124" s="1"/>
  <c r="AK27" i="124"/>
  <c r="AG27" i="124"/>
  <c r="AH27" i="124" s="1"/>
  <c r="AK26" i="124"/>
  <c r="AG26" i="124"/>
  <c r="AH26" i="124" s="1"/>
  <c r="AK25" i="124"/>
  <c r="AG25" i="124"/>
  <c r="AH25" i="124" s="1"/>
  <c r="AK24" i="124"/>
  <c r="AG24" i="124"/>
  <c r="AH24" i="124" s="1"/>
  <c r="AK23" i="124"/>
  <c r="AG23" i="124"/>
  <c r="AH23" i="124" s="1"/>
  <c r="AR22" i="124"/>
  <c r="AQ22" i="124"/>
  <c r="AK22" i="124"/>
  <c r="AG22" i="124"/>
  <c r="AH22" i="124" s="1"/>
  <c r="N22" i="124"/>
  <c r="O22" i="124" s="1"/>
  <c r="L22" i="124"/>
  <c r="K22" i="124"/>
  <c r="F22" i="124"/>
  <c r="C22" i="124"/>
  <c r="AK21" i="124"/>
  <c r="AG21" i="124"/>
  <c r="AH21" i="124" s="1"/>
  <c r="AK20" i="124"/>
  <c r="AG20" i="124"/>
  <c r="AH20" i="124" s="1"/>
  <c r="AK19" i="124"/>
  <c r="AG19" i="124"/>
  <c r="AH19" i="124" s="1"/>
  <c r="AK18" i="124"/>
  <c r="AG18" i="124"/>
  <c r="AH18" i="124" s="1"/>
  <c r="AK17" i="124"/>
  <c r="AH17" i="124"/>
  <c r="AK16" i="124"/>
  <c r="AH16" i="124"/>
  <c r="AK15" i="124"/>
  <c r="AH15" i="124"/>
  <c r="AK14" i="124"/>
  <c r="AH14" i="124"/>
  <c r="AK13" i="124"/>
  <c r="AG13" i="124"/>
  <c r="AH13" i="124" s="1"/>
  <c r="AK12" i="124"/>
  <c r="AG12" i="124"/>
  <c r="AH12" i="124" s="1"/>
  <c r="N12" i="124"/>
  <c r="O12" i="124" s="1"/>
  <c r="L12" i="124"/>
  <c r="K12" i="124"/>
  <c r="F12" i="124"/>
  <c r="C12" i="124"/>
  <c r="I6" i="124"/>
  <c r="AK41" i="123"/>
  <c r="AG41" i="123"/>
  <c r="AH41" i="123" s="1"/>
  <c r="AK40" i="123"/>
  <c r="AG40" i="123"/>
  <c r="AH40" i="123" s="1"/>
  <c r="AM40" i="123" s="1"/>
  <c r="AN40" i="123" s="1"/>
  <c r="AK39" i="123"/>
  <c r="AG39" i="123"/>
  <c r="AH39" i="123" s="1"/>
  <c r="AK38" i="123"/>
  <c r="AG38" i="123"/>
  <c r="AH38" i="123" s="1"/>
  <c r="AK37" i="123"/>
  <c r="AG37" i="123"/>
  <c r="AH37" i="123" s="1"/>
  <c r="AK36" i="123"/>
  <c r="AH36" i="123"/>
  <c r="AM36" i="123" s="1"/>
  <c r="AN36" i="123" s="1"/>
  <c r="AG36" i="123"/>
  <c r="AK35" i="123"/>
  <c r="AG35" i="123"/>
  <c r="AH35" i="123" s="1"/>
  <c r="AK34" i="123"/>
  <c r="AG34" i="123"/>
  <c r="AH34" i="123" s="1"/>
  <c r="AK33" i="123"/>
  <c r="AG33" i="123"/>
  <c r="AH33" i="123" s="1"/>
  <c r="AR32" i="123"/>
  <c r="AQ32" i="123"/>
  <c r="AK32" i="123"/>
  <c r="AH32" i="123"/>
  <c r="AM32" i="123" s="1"/>
  <c r="AN32" i="123" s="1"/>
  <c r="AG32" i="123"/>
  <c r="N32" i="123"/>
  <c r="O32" i="123" s="1"/>
  <c r="L32" i="123"/>
  <c r="K32" i="123"/>
  <c r="F32" i="123"/>
  <c r="C32" i="123"/>
  <c r="AK31" i="123"/>
  <c r="AG31" i="123"/>
  <c r="AH31" i="123" s="1"/>
  <c r="AK30" i="123"/>
  <c r="AG30" i="123"/>
  <c r="AH30" i="123" s="1"/>
  <c r="AK29" i="123"/>
  <c r="AG29" i="123"/>
  <c r="AH29" i="123" s="1"/>
  <c r="AK28" i="123"/>
  <c r="AG28" i="123"/>
  <c r="AH28" i="123" s="1"/>
  <c r="AK27" i="123"/>
  <c r="AG27" i="123"/>
  <c r="AH27" i="123" s="1"/>
  <c r="AK26" i="123"/>
  <c r="AG26" i="123"/>
  <c r="AH26" i="123" s="1"/>
  <c r="AK25" i="123"/>
  <c r="AG25" i="123"/>
  <c r="AH25" i="123" s="1"/>
  <c r="AK24" i="123"/>
  <c r="AG24" i="123"/>
  <c r="AH24" i="123" s="1"/>
  <c r="AK23" i="123"/>
  <c r="AG23" i="123"/>
  <c r="AH23" i="123" s="1"/>
  <c r="AR22" i="123"/>
  <c r="AQ22" i="123"/>
  <c r="AK22" i="123"/>
  <c r="AG22" i="123"/>
  <c r="AH22" i="123" s="1"/>
  <c r="N22" i="123"/>
  <c r="O22" i="123" s="1"/>
  <c r="L22" i="123"/>
  <c r="K22" i="123"/>
  <c r="F22" i="123"/>
  <c r="C22" i="123"/>
  <c r="AK21" i="123"/>
  <c r="AG21" i="123"/>
  <c r="AH21" i="123" s="1"/>
  <c r="AK20" i="123"/>
  <c r="AG20" i="123"/>
  <c r="AH20" i="123" s="1"/>
  <c r="AK19" i="123"/>
  <c r="AG19" i="123"/>
  <c r="AH19" i="123" s="1"/>
  <c r="AK18" i="123"/>
  <c r="AG18" i="123"/>
  <c r="AH18" i="123" s="1"/>
  <c r="AK17" i="123"/>
  <c r="AG17" i="123"/>
  <c r="AH17" i="123" s="1"/>
  <c r="AK16" i="123"/>
  <c r="AG16" i="123"/>
  <c r="AH16" i="123" s="1"/>
  <c r="AK15" i="123"/>
  <c r="AG15" i="123"/>
  <c r="AH15" i="123" s="1"/>
  <c r="AK14" i="123"/>
  <c r="AG14" i="123"/>
  <c r="AH14" i="123" s="1"/>
  <c r="AK13" i="123"/>
  <c r="AG13" i="123"/>
  <c r="AH13" i="123" s="1"/>
  <c r="AR12" i="123"/>
  <c r="AK12" i="123"/>
  <c r="AG12" i="123"/>
  <c r="AH12" i="123" s="1"/>
  <c r="N12" i="123"/>
  <c r="O12" i="123" s="1"/>
  <c r="L12" i="123"/>
  <c r="K12" i="123"/>
  <c r="F12" i="123"/>
  <c r="C12" i="123"/>
  <c r="I6" i="123"/>
  <c r="AO15" i="124" l="1"/>
  <c r="AM15" i="124"/>
  <c r="AN15" i="124" s="1"/>
  <c r="AO19" i="124"/>
  <c r="AM19" i="124"/>
  <c r="AN19" i="124" s="1"/>
  <c r="AO39" i="124"/>
  <c r="AM39" i="124"/>
  <c r="AN39" i="124" s="1"/>
  <c r="AO12" i="124"/>
  <c r="AM12" i="124"/>
  <c r="AN12" i="124" s="1"/>
  <c r="AR12" i="124" s="1"/>
  <c r="AO24" i="124"/>
  <c r="AM24" i="124"/>
  <c r="AN24" i="124" s="1"/>
  <c r="AO28" i="124"/>
  <c r="AM28" i="124"/>
  <c r="AN28" i="124" s="1"/>
  <c r="AO20" i="124"/>
  <c r="AM20" i="124"/>
  <c r="AN20" i="124" s="1"/>
  <c r="AO23" i="124"/>
  <c r="AM23" i="124"/>
  <c r="AN23" i="124" s="1"/>
  <c r="AO27" i="124"/>
  <c r="AM27" i="124"/>
  <c r="AN27" i="124" s="1"/>
  <c r="AO35" i="124"/>
  <c r="AM35" i="124"/>
  <c r="AN35" i="124" s="1"/>
  <c r="AO16" i="124"/>
  <c r="AM16" i="124"/>
  <c r="AN16" i="124" s="1"/>
  <c r="AM29" i="124"/>
  <c r="AN29" i="124" s="1"/>
  <c r="AO29" i="124"/>
  <c r="AO31" i="124"/>
  <c r="AM31" i="124"/>
  <c r="AN31" i="124" s="1"/>
  <c r="AO22" i="124"/>
  <c r="AM22" i="124"/>
  <c r="AN22" i="124" s="1"/>
  <c r="AM25" i="124"/>
  <c r="AN25" i="124" s="1"/>
  <c r="AO25" i="124"/>
  <c r="AO33" i="124"/>
  <c r="AM33" i="124"/>
  <c r="AN33" i="124" s="1"/>
  <c r="AP32" i="124" s="1"/>
  <c r="AO13" i="124"/>
  <c r="AM13" i="124"/>
  <c r="AN13" i="124" s="1"/>
  <c r="AO17" i="124"/>
  <c r="AM17" i="124"/>
  <c r="AN17" i="124" s="1"/>
  <c r="AO21" i="124"/>
  <c r="AM21" i="124"/>
  <c r="AN21" i="124" s="1"/>
  <c r="AO37" i="124"/>
  <c r="AM37" i="124"/>
  <c r="AN37" i="124" s="1"/>
  <c r="AO26" i="124"/>
  <c r="AM26" i="124"/>
  <c r="AN26" i="124" s="1"/>
  <c r="AO30" i="124"/>
  <c r="AM30" i="124"/>
  <c r="AN30" i="124" s="1"/>
  <c r="AO34" i="124"/>
  <c r="AM34" i="124"/>
  <c r="AN34" i="124" s="1"/>
  <c r="AO41" i="124"/>
  <c r="AM41" i="124"/>
  <c r="AN41" i="124" s="1"/>
  <c r="AM14" i="124"/>
  <c r="AN14" i="124" s="1"/>
  <c r="AO14" i="124"/>
  <c r="AM18" i="124"/>
  <c r="AN18" i="124" s="1"/>
  <c r="AO18" i="124"/>
  <c r="AO38" i="124"/>
  <c r="AM38" i="124"/>
  <c r="AN38" i="124" s="1"/>
  <c r="AO32" i="124"/>
  <c r="AO36" i="124"/>
  <c r="AO40" i="124"/>
  <c r="AO17" i="123"/>
  <c r="AM17" i="123"/>
  <c r="AN17" i="123" s="1"/>
  <c r="AO37" i="123"/>
  <c r="AM37" i="123"/>
  <c r="AN37" i="123" s="1"/>
  <c r="AO26" i="123"/>
  <c r="AM26" i="123"/>
  <c r="AN26" i="123" s="1"/>
  <c r="AM14" i="123"/>
  <c r="AN14" i="123" s="1"/>
  <c r="AO14" i="123"/>
  <c r="AM18" i="123"/>
  <c r="AN18" i="123" s="1"/>
  <c r="AO18" i="123"/>
  <c r="AO38" i="123"/>
  <c r="AM38" i="123"/>
  <c r="AN38" i="123" s="1"/>
  <c r="AO23" i="123"/>
  <c r="AM23" i="123"/>
  <c r="AN23" i="123" s="1"/>
  <c r="AO27" i="123"/>
  <c r="AM27" i="123"/>
  <c r="AN27" i="123" s="1"/>
  <c r="AO31" i="123"/>
  <c r="AM31" i="123"/>
  <c r="AN31" i="123" s="1"/>
  <c r="AO15" i="123"/>
  <c r="AM15" i="123"/>
  <c r="AN15" i="123" s="1"/>
  <c r="AO19" i="123"/>
  <c r="AM19" i="123"/>
  <c r="AN19" i="123" s="1"/>
  <c r="AO39" i="123"/>
  <c r="AM39" i="123"/>
  <c r="AN39" i="123" s="1"/>
  <c r="AO35" i="123"/>
  <c r="AM35" i="123"/>
  <c r="AN35" i="123" s="1"/>
  <c r="AO12" i="123"/>
  <c r="AM12" i="123"/>
  <c r="AN12" i="123" s="1"/>
  <c r="AO24" i="123"/>
  <c r="AM24" i="123"/>
  <c r="AN24" i="123" s="1"/>
  <c r="AO28" i="123"/>
  <c r="AM28" i="123"/>
  <c r="AN28" i="123" s="1"/>
  <c r="AO13" i="123"/>
  <c r="AM13" i="123"/>
  <c r="AN13" i="123" s="1"/>
  <c r="AO21" i="123"/>
  <c r="AM21" i="123"/>
  <c r="AN21" i="123" s="1"/>
  <c r="AO30" i="123"/>
  <c r="AM30" i="123"/>
  <c r="AN30" i="123" s="1"/>
  <c r="AO16" i="123"/>
  <c r="AM16" i="123"/>
  <c r="AN16" i="123" s="1"/>
  <c r="AO20" i="123"/>
  <c r="AM20" i="123"/>
  <c r="AN20" i="123" s="1"/>
  <c r="AO22" i="123"/>
  <c r="AM22" i="123"/>
  <c r="AN22" i="123" s="1"/>
  <c r="AM25" i="123"/>
  <c r="AN25" i="123" s="1"/>
  <c r="AO25" i="123"/>
  <c r="AM29" i="123"/>
  <c r="AN29" i="123" s="1"/>
  <c r="AO29" i="123"/>
  <c r="AO33" i="123"/>
  <c r="AM33" i="123"/>
  <c r="AN33" i="123" s="1"/>
  <c r="AP32" i="123" s="1"/>
  <c r="AO34" i="123"/>
  <c r="AM34" i="123"/>
  <c r="AN34" i="123" s="1"/>
  <c r="AO41" i="123"/>
  <c r="AM41" i="123"/>
  <c r="AN41" i="123" s="1"/>
  <c r="AO32" i="123"/>
  <c r="AO36" i="123"/>
  <c r="AO40" i="123"/>
  <c r="AU32" i="124" l="1"/>
  <c r="AV32" i="124" s="1"/>
  <c r="AS32" i="124"/>
  <c r="AP22" i="124"/>
  <c r="AQ12" i="124"/>
  <c r="AP12" i="124"/>
  <c r="AP22" i="123"/>
  <c r="AQ12" i="123"/>
  <c r="AP12" i="123"/>
  <c r="AU32" i="123"/>
  <c r="AV32" i="123" s="1"/>
  <c r="AS32" i="123"/>
  <c r="AU12" i="124" l="1"/>
  <c r="AV12" i="124" s="1"/>
  <c r="AS12" i="124"/>
  <c r="AU22" i="124"/>
  <c r="AV22" i="124" s="1"/>
  <c r="AS22" i="124"/>
  <c r="AT32" i="124"/>
  <c r="AW32" i="124"/>
  <c r="AU22" i="123"/>
  <c r="AV22" i="123" s="1"/>
  <c r="AS22" i="123"/>
  <c r="AU12" i="123"/>
  <c r="AV12" i="123" s="1"/>
  <c r="AS12" i="123"/>
  <c r="AT32" i="123"/>
  <c r="AW32" i="123"/>
  <c r="AW12" i="124" l="1"/>
  <c r="AT12" i="124"/>
  <c r="AW22" i="124"/>
  <c r="AT22" i="124"/>
  <c r="AW22" i="123"/>
  <c r="AT22" i="123"/>
  <c r="AW12" i="123"/>
  <c r="AT12" i="123"/>
  <c r="AK41" i="122" l="1"/>
  <c r="AG41" i="122"/>
  <c r="AH41" i="122" s="1"/>
  <c r="AK40" i="122"/>
  <c r="AG40" i="122"/>
  <c r="AH40" i="122" s="1"/>
  <c r="AM40" i="122" s="1"/>
  <c r="AN40" i="122" s="1"/>
  <c r="AK39" i="122"/>
  <c r="AG39" i="122"/>
  <c r="AH39" i="122" s="1"/>
  <c r="AK38" i="122"/>
  <c r="AG38" i="122"/>
  <c r="AH38" i="122" s="1"/>
  <c r="AK37" i="122"/>
  <c r="AG37" i="122"/>
  <c r="AH37" i="122" s="1"/>
  <c r="AK36" i="122"/>
  <c r="AG36" i="122"/>
  <c r="AH36" i="122" s="1"/>
  <c r="AM36" i="122" s="1"/>
  <c r="AN36" i="122" s="1"/>
  <c r="AK35" i="122"/>
  <c r="AG35" i="122"/>
  <c r="AH35" i="122" s="1"/>
  <c r="AK34" i="122"/>
  <c r="AG34" i="122"/>
  <c r="AH34" i="122" s="1"/>
  <c r="AK33" i="122"/>
  <c r="AG33" i="122"/>
  <c r="AH33" i="122" s="1"/>
  <c r="AR32" i="122"/>
  <c r="AQ32" i="122"/>
  <c r="AK32" i="122"/>
  <c r="AG32" i="122"/>
  <c r="AH32" i="122" s="1"/>
  <c r="N32" i="122"/>
  <c r="O32" i="122" s="1"/>
  <c r="L32" i="122"/>
  <c r="K32" i="122"/>
  <c r="F32" i="122"/>
  <c r="C32" i="122"/>
  <c r="AK31" i="122"/>
  <c r="AG31" i="122"/>
  <c r="AH31" i="122" s="1"/>
  <c r="AK30" i="122"/>
  <c r="AG30" i="122"/>
  <c r="AH30" i="122" s="1"/>
  <c r="AK29" i="122"/>
  <c r="AG29" i="122"/>
  <c r="AH29" i="122" s="1"/>
  <c r="AK28" i="122"/>
  <c r="AG28" i="122"/>
  <c r="AH28" i="122" s="1"/>
  <c r="AK27" i="122"/>
  <c r="AG27" i="122"/>
  <c r="AH27" i="122" s="1"/>
  <c r="AK26" i="122"/>
  <c r="AG26" i="122"/>
  <c r="AH26" i="122" s="1"/>
  <c r="AK25" i="122"/>
  <c r="AG25" i="122"/>
  <c r="AH25" i="122" s="1"/>
  <c r="AK24" i="122"/>
  <c r="AG24" i="122"/>
  <c r="AH24" i="122" s="1"/>
  <c r="AK23" i="122"/>
  <c r="AG23" i="122"/>
  <c r="AH23" i="122" s="1"/>
  <c r="AR22" i="122"/>
  <c r="AQ22" i="122"/>
  <c r="AK22" i="122"/>
  <c r="AG22" i="122"/>
  <c r="AH22" i="122" s="1"/>
  <c r="N22" i="122"/>
  <c r="O22" i="122" s="1"/>
  <c r="L22" i="122"/>
  <c r="K22" i="122"/>
  <c r="F22" i="122"/>
  <c r="C22" i="122"/>
  <c r="AK21" i="122"/>
  <c r="AG21" i="122"/>
  <c r="AH21" i="122" s="1"/>
  <c r="AK20" i="122"/>
  <c r="AG20" i="122"/>
  <c r="AH20" i="122" s="1"/>
  <c r="AK19" i="122"/>
  <c r="AG19" i="122"/>
  <c r="AH19" i="122" s="1"/>
  <c r="AK18" i="122"/>
  <c r="AG18" i="122"/>
  <c r="AH18" i="122" s="1"/>
  <c r="AK17" i="122"/>
  <c r="AG17" i="122"/>
  <c r="AH17" i="122" s="1"/>
  <c r="AK16" i="122"/>
  <c r="AG16" i="122"/>
  <c r="AH16" i="122" s="1"/>
  <c r="AK15" i="122"/>
  <c r="AG15" i="122"/>
  <c r="AH15" i="122" s="1"/>
  <c r="AK14" i="122"/>
  <c r="AG14" i="122"/>
  <c r="AH14" i="122" s="1"/>
  <c r="AK13" i="122"/>
  <c r="AG13" i="122"/>
  <c r="AH13" i="122" s="1"/>
  <c r="AK12" i="122"/>
  <c r="AG12" i="122"/>
  <c r="AH12" i="122" s="1"/>
  <c r="N12" i="122"/>
  <c r="O12" i="122" s="1"/>
  <c r="L12" i="122"/>
  <c r="K12" i="122"/>
  <c r="F12" i="122"/>
  <c r="C12" i="122"/>
  <c r="I6" i="122"/>
  <c r="AO16" i="122" l="1"/>
  <c r="AM16" i="122"/>
  <c r="AN16" i="122" s="1"/>
  <c r="AO38" i="122"/>
  <c r="AM38" i="122"/>
  <c r="AN38" i="122" s="1"/>
  <c r="AM14" i="122"/>
  <c r="AN14" i="122" s="1"/>
  <c r="AO14" i="122"/>
  <c r="AM18" i="122"/>
  <c r="AN18" i="122" s="1"/>
  <c r="AO18" i="122"/>
  <c r="AM32" i="122"/>
  <c r="AN32" i="122" s="1"/>
  <c r="AO32" i="122"/>
  <c r="AO35" i="122"/>
  <c r="AM35" i="122"/>
  <c r="AN35" i="122" s="1"/>
  <c r="AO23" i="122"/>
  <c r="AM23" i="122"/>
  <c r="AN23" i="122" s="1"/>
  <c r="AO27" i="122"/>
  <c r="AM27" i="122"/>
  <c r="AN27" i="122" s="1"/>
  <c r="AO31" i="122"/>
  <c r="AM31" i="122"/>
  <c r="AN31" i="122" s="1"/>
  <c r="AO39" i="122"/>
  <c r="AM39" i="122"/>
  <c r="AN39" i="122" s="1"/>
  <c r="AO20" i="122"/>
  <c r="AM20" i="122"/>
  <c r="AN20" i="122" s="1"/>
  <c r="AO15" i="122"/>
  <c r="AM15" i="122"/>
  <c r="AN15" i="122" s="1"/>
  <c r="AR12" i="122" s="1"/>
  <c r="AO19" i="122"/>
  <c r="AM19" i="122"/>
  <c r="AN19" i="122" s="1"/>
  <c r="AO12" i="122"/>
  <c r="AM12" i="122"/>
  <c r="AN12" i="122" s="1"/>
  <c r="AO24" i="122"/>
  <c r="AM24" i="122"/>
  <c r="AN24" i="122" s="1"/>
  <c r="AO28" i="122"/>
  <c r="AM28" i="122"/>
  <c r="AN28" i="122" s="1"/>
  <c r="AO33" i="122"/>
  <c r="AM33" i="122"/>
  <c r="AN33" i="122" s="1"/>
  <c r="AO22" i="122"/>
  <c r="AM22" i="122"/>
  <c r="AN22" i="122" s="1"/>
  <c r="AM25" i="122"/>
  <c r="AN25" i="122" s="1"/>
  <c r="AO25" i="122"/>
  <c r="AM29" i="122"/>
  <c r="AN29" i="122" s="1"/>
  <c r="AO29" i="122"/>
  <c r="AO37" i="122"/>
  <c r="AM37" i="122"/>
  <c r="AN37" i="122" s="1"/>
  <c r="AO13" i="122"/>
  <c r="AM13" i="122"/>
  <c r="AN13" i="122" s="1"/>
  <c r="AO21" i="122"/>
  <c r="AM21" i="122"/>
  <c r="AN21" i="122" s="1"/>
  <c r="AO34" i="122"/>
  <c r="AM34" i="122"/>
  <c r="AN34" i="122" s="1"/>
  <c r="AO41" i="122"/>
  <c r="AM41" i="122"/>
  <c r="AN41" i="122" s="1"/>
  <c r="AO17" i="122"/>
  <c r="AM17" i="122"/>
  <c r="AN17" i="122" s="1"/>
  <c r="AO26" i="122"/>
  <c r="AM26" i="122"/>
  <c r="AN26" i="122" s="1"/>
  <c r="AO30" i="122"/>
  <c r="AM30" i="122"/>
  <c r="AN30" i="122" s="1"/>
  <c r="AO36" i="122"/>
  <c r="AO40" i="122"/>
  <c r="AP32" i="122" l="1"/>
  <c r="AP22" i="122"/>
  <c r="AQ12" i="122"/>
  <c r="AP12" i="122"/>
  <c r="AU32" i="122"/>
  <c r="AV32" i="122" s="1"/>
  <c r="AS32" i="122"/>
  <c r="AU22" i="122" l="1"/>
  <c r="AV22" i="122" s="1"/>
  <c r="AS22" i="122"/>
  <c r="AT32" i="122"/>
  <c r="AW32" i="122"/>
  <c r="AU12" i="122"/>
  <c r="AV12" i="122" s="1"/>
  <c r="AS12" i="122"/>
  <c r="AW22" i="122" l="1"/>
  <c r="AT22" i="122"/>
  <c r="AW12" i="122"/>
  <c r="AT12" i="122"/>
  <c r="AK91" i="121" l="1"/>
  <c r="AG91" i="121"/>
  <c r="AH91" i="121" s="1"/>
  <c r="AO91" i="121" s="1"/>
  <c r="AK90" i="121"/>
  <c r="AG90" i="121"/>
  <c r="AH90" i="121" s="1"/>
  <c r="AK89" i="121"/>
  <c r="AG89" i="121"/>
  <c r="AH89" i="121" s="1"/>
  <c r="AK88" i="121"/>
  <c r="AG88" i="121"/>
  <c r="AH88" i="121" s="1"/>
  <c r="AK87" i="121"/>
  <c r="AG87" i="121"/>
  <c r="AH87" i="121" s="1"/>
  <c r="AK86" i="121"/>
  <c r="AG86" i="121"/>
  <c r="AH86" i="121" s="1"/>
  <c r="AK85" i="121"/>
  <c r="AG85" i="121"/>
  <c r="AH85" i="121" s="1"/>
  <c r="AK84" i="121"/>
  <c r="AG84" i="121"/>
  <c r="AH84" i="121" s="1"/>
  <c r="AK83" i="121"/>
  <c r="AG83" i="121"/>
  <c r="AH83" i="121" s="1"/>
  <c r="AR82" i="121"/>
  <c r="AK82" i="121"/>
  <c r="AG82" i="121"/>
  <c r="AH82" i="121" s="1"/>
  <c r="N82" i="121"/>
  <c r="O82" i="121" s="1"/>
  <c r="L82" i="121"/>
  <c r="K82" i="121"/>
  <c r="F82" i="121"/>
  <c r="C82" i="121"/>
  <c r="AK81" i="121"/>
  <c r="AG81" i="121"/>
  <c r="AH81" i="121" s="1"/>
  <c r="AK80" i="121"/>
  <c r="AG80" i="121"/>
  <c r="AH80" i="121" s="1"/>
  <c r="AK79" i="121"/>
  <c r="AG79" i="121"/>
  <c r="AH79" i="121" s="1"/>
  <c r="AK78" i="121"/>
  <c r="AG78" i="121"/>
  <c r="AH78" i="121" s="1"/>
  <c r="AK77" i="121"/>
  <c r="AG77" i="121"/>
  <c r="AH77" i="121" s="1"/>
  <c r="AK76" i="121"/>
  <c r="AG76" i="121"/>
  <c r="AH76" i="121" s="1"/>
  <c r="AK75" i="121"/>
  <c r="AG75" i="121"/>
  <c r="AH75" i="121" s="1"/>
  <c r="AK74" i="121"/>
  <c r="AG74" i="121"/>
  <c r="AH74" i="121" s="1"/>
  <c r="AK73" i="121"/>
  <c r="AG73" i="121"/>
  <c r="AH73" i="121" s="1"/>
  <c r="AK72" i="121"/>
  <c r="AG72" i="121"/>
  <c r="AH72" i="121" s="1"/>
  <c r="N72" i="121"/>
  <c r="O72" i="121" s="1"/>
  <c r="L72" i="121"/>
  <c r="K72" i="121"/>
  <c r="F72" i="121"/>
  <c r="C72" i="121"/>
  <c r="AK71" i="121"/>
  <c r="AG71" i="121"/>
  <c r="AH71" i="121" s="1"/>
  <c r="AK70" i="121"/>
  <c r="AH70" i="121"/>
  <c r="AM70" i="121" s="1"/>
  <c r="AN70" i="121" s="1"/>
  <c r="AG70" i="121"/>
  <c r="AK69" i="121"/>
  <c r="AG69" i="121"/>
  <c r="AH69" i="121" s="1"/>
  <c r="AK68" i="121"/>
  <c r="AG68" i="121"/>
  <c r="AH68" i="121" s="1"/>
  <c r="AK67" i="121"/>
  <c r="AG67" i="121"/>
  <c r="AH67" i="121" s="1"/>
  <c r="AK66" i="121"/>
  <c r="AG66" i="121"/>
  <c r="AH66" i="121" s="1"/>
  <c r="AM66" i="121" s="1"/>
  <c r="AN66" i="121" s="1"/>
  <c r="AK65" i="121"/>
  <c r="AG65" i="121"/>
  <c r="AH65" i="121" s="1"/>
  <c r="AK64" i="121"/>
  <c r="AG64" i="121"/>
  <c r="AH64" i="121" s="1"/>
  <c r="AK63" i="121"/>
  <c r="AG63" i="121"/>
  <c r="AH63" i="121" s="1"/>
  <c r="AK62" i="121"/>
  <c r="AG62" i="121"/>
  <c r="AH62" i="121" s="1"/>
  <c r="N62" i="121"/>
  <c r="O62" i="121" s="1"/>
  <c r="L62" i="121"/>
  <c r="K62" i="121"/>
  <c r="F62" i="121"/>
  <c r="C62" i="121"/>
  <c r="AK61" i="121"/>
  <c r="AG61" i="121"/>
  <c r="AH61" i="121" s="1"/>
  <c r="AK60" i="121"/>
  <c r="AG60" i="121"/>
  <c r="AH60" i="121" s="1"/>
  <c r="AM60" i="121" s="1"/>
  <c r="AN60" i="121" s="1"/>
  <c r="AK59" i="121"/>
  <c r="AG59" i="121"/>
  <c r="AH59" i="121" s="1"/>
  <c r="AK58" i="121"/>
  <c r="AG58" i="121"/>
  <c r="AH58" i="121" s="1"/>
  <c r="AK57" i="121"/>
  <c r="AG57" i="121"/>
  <c r="AH57" i="121" s="1"/>
  <c r="AK56" i="121"/>
  <c r="AH56" i="121"/>
  <c r="AM56" i="121" s="1"/>
  <c r="AN56" i="121" s="1"/>
  <c r="AG56" i="121"/>
  <c r="AK55" i="121"/>
  <c r="AG55" i="121"/>
  <c r="AH55" i="121" s="1"/>
  <c r="AK54" i="121"/>
  <c r="AG54" i="121"/>
  <c r="AH54" i="121" s="1"/>
  <c r="AK53" i="121"/>
  <c r="AG53" i="121"/>
  <c r="AH53" i="121" s="1"/>
  <c r="AK52" i="121"/>
  <c r="AG52" i="121"/>
  <c r="AH52" i="121" s="1"/>
  <c r="AM52" i="121" s="1"/>
  <c r="AN52" i="121" s="1"/>
  <c r="N52" i="121"/>
  <c r="O52" i="121" s="1"/>
  <c r="L52" i="121"/>
  <c r="K52" i="121"/>
  <c r="F52" i="121"/>
  <c r="C52" i="121"/>
  <c r="AK51" i="121"/>
  <c r="AG51" i="121"/>
  <c r="AH51" i="121" s="1"/>
  <c r="AK50" i="121"/>
  <c r="AG50" i="121"/>
  <c r="AH50" i="121" s="1"/>
  <c r="AK49" i="121"/>
  <c r="AG49" i="121"/>
  <c r="AH49" i="121" s="1"/>
  <c r="AK48" i="121"/>
  <c r="AG48" i="121"/>
  <c r="AH48" i="121" s="1"/>
  <c r="AK47" i="121"/>
  <c r="AG47" i="121"/>
  <c r="AH47" i="121" s="1"/>
  <c r="AK46" i="121"/>
  <c r="AG46" i="121"/>
  <c r="AH46" i="121" s="1"/>
  <c r="AK45" i="121"/>
  <c r="AG45" i="121"/>
  <c r="AH45" i="121" s="1"/>
  <c r="AK44" i="121"/>
  <c r="AG44" i="121"/>
  <c r="AH44" i="121" s="1"/>
  <c r="AK43" i="121"/>
  <c r="AG43" i="121"/>
  <c r="AH43" i="121" s="1"/>
  <c r="AK42" i="121"/>
  <c r="AG42" i="121"/>
  <c r="AH42" i="121" s="1"/>
  <c r="N42" i="121"/>
  <c r="O42" i="121" s="1"/>
  <c r="L42" i="121"/>
  <c r="K42" i="121"/>
  <c r="F42" i="121"/>
  <c r="C42" i="121"/>
  <c r="AK41" i="121"/>
  <c r="AG41" i="121"/>
  <c r="AH41" i="121" s="1"/>
  <c r="AK40" i="121"/>
  <c r="AG40" i="121"/>
  <c r="AH40" i="121" s="1"/>
  <c r="AK39" i="121"/>
  <c r="AG39" i="121"/>
  <c r="AH39" i="121" s="1"/>
  <c r="AK38" i="121"/>
  <c r="AG38" i="121"/>
  <c r="AH38" i="121" s="1"/>
  <c r="AK37" i="121"/>
  <c r="AG37" i="121"/>
  <c r="AH37" i="121" s="1"/>
  <c r="AK36" i="121"/>
  <c r="AG36" i="121"/>
  <c r="AH36" i="121" s="1"/>
  <c r="AK35" i="121"/>
  <c r="AG35" i="121"/>
  <c r="AH35" i="121" s="1"/>
  <c r="AK34" i="121"/>
  <c r="AG34" i="121"/>
  <c r="AH34" i="121" s="1"/>
  <c r="AK33" i="121"/>
  <c r="AG33" i="121"/>
  <c r="AH33" i="121" s="1"/>
  <c r="AK32" i="121"/>
  <c r="AG32" i="121"/>
  <c r="AH32" i="121" s="1"/>
  <c r="N32" i="121"/>
  <c r="O32" i="121" s="1"/>
  <c r="L32" i="121"/>
  <c r="K32" i="121"/>
  <c r="F32" i="121"/>
  <c r="C32" i="121"/>
  <c r="AK31" i="121"/>
  <c r="AG31" i="121"/>
  <c r="AH31" i="121" s="1"/>
  <c r="AK30" i="121"/>
  <c r="AG30" i="121"/>
  <c r="AH30" i="121" s="1"/>
  <c r="AK29" i="121"/>
  <c r="AG29" i="121"/>
  <c r="AH29" i="121" s="1"/>
  <c r="AK28" i="121"/>
  <c r="AG28" i="121"/>
  <c r="AH28" i="121" s="1"/>
  <c r="AK27" i="121"/>
  <c r="AG27" i="121"/>
  <c r="AH27" i="121" s="1"/>
  <c r="AK26" i="121"/>
  <c r="AG26" i="121"/>
  <c r="AH26" i="121" s="1"/>
  <c r="AK25" i="121"/>
  <c r="AG25" i="121"/>
  <c r="AH25" i="121" s="1"/>
  <c r="AK24" i="121"/>
  <c r="AG24" i="121"/>
  <c r="AH24" i="121" s="1"/>
  <c r="AK23" i="121"/>
  <c r="AG23" i="121"/>
  <c r="AH23" i="121" s="1"/>
  <c r="AK22" i="121"/>
  <c r="AG22" i="121"/>
  <c r="AH22" i="121" s="1"/>
  <c r="N22" i="121"/>
  <c r="O22" i="121" s="1"/>
  <c r="L22" i="121"/>
  <c r="K22" i="121"/>
  <c r="F22" i="121"/>
  <c r="C22" i="121"/>
  <c r="AK21" i="121"/>
  <c r="AG21" i="121"/>
  <c r="AH21" i="121" s="1"/>
  <c r="AK20" i="121"/>
  <c r="AG20" i="121"/>
  <c r="AH20" i="121" s="1"/>
  <c r="AK19" i="121"/>
  <c r="AG19" i="121"/>
  <c r="AH19" i="121" s="1"/>
  <c r="AK18" i="121"/>
  <c r="AG18" i="121"/>
  <c r="AH18" i="121" s="1"/>
  <c r="AK17" i="121"/>
  <c r="AG17" i="121"/>
  <c r="AH17" i="121" s="1"/>
  <c r="AK16" i="121"/>
  <c r="AG16" i="121"/>
  <c r="AH16" i="121" s="1"/>
  <c r="AK15" i="121"/>
  <c r="AG15" i="121"/>
  <c r="AH15" i="121" s="1"/>
  <c r="AK14" i="121"/>
  <c r="AG14" i="121"/>
  <c r="AH14" i="121" s="1"/>
  <c r="AK13" i="121"/>
  <c r="AG13" i="121"/>
  <c r="AH13" i="121" s="1"/>
  <c r="AK12" i="121"/>
  <c r="AG12" i="121"/>
  <c r="AH12" i="121" s="1"/>
  <c r="N12" i="121"/>
  <c r="O12" i="121" s="1"/>
  <c r="L12" i="121"/>
  <c r="K12" i="121"/>
  <c r="F12" i="121"/>
  <c r="C12" i="121"/>
  <c r="I6" i="121"/>
  <c r="AO49" i="121" l="1"/>
  <c r="AM49" i="121"/>
  <c r="AN49" i="121" s="1"/>
  <c r="AO45" i="121"/>
  <c r="AM45" i="121"/>
  <c r="AN45" i="121" s="1"/>
  <c r="AO83" i="121"/>
  <c r="AM83" i="121"/>
  <c r="AN83" i="121" s="1"/>
  <c r="AO85" i="121"/>
  <c r="AM85" i="121"/>
  <c r="AN85" i="121" s="1"/>
  <c r="AO89" i="121"/>
  <c r="AM89" i="121"/>
  <c r="AN89" i="121" s="1"/>
  <c r="AM82" i="121"/>
  <c r="AN82" i="121" s="1"/>
  <c r="AO82" i="121"/>
  <c r="AO87" i="121"/>
  <c r="AM87" i="121"/>
  <c r="AN87" i="121" s="1"/>
  <c r="AO84" i="121"/>
  <c r="AM84" i="121"/>
  <c r="AN84" i="121" s="1"/>
  <c r="AM86" i="121"/>
  <c r="AN86" i="121" s="1"/>
  <c r="AO86" i="121"/>
  <c r="AM90" i="121"/>
  <c r="AN90" i="121" s="1"/>
  <c r="AO90" i="121"/>
  <c r="AO88" i="121"/>
  <c r="AM88" i="121"/>
  <c r="AN88" i="121" s="1"/>
  <c r="AM91" i="121"/>
  <c r="AN91" i="121" s="1"/>
  <c r="AO75" i="121"/>
  <c r="AM75" i="121"/>
  <c r="AN75" i="121" s="1"/>
  <c r="AO79" i="121"/>
  <c r="AM79" i="121"/>
  <c r="AN79" i="121" s="1"/>
  <c r="AO74" i="121"/>
  <c r="AM74" i="121"/>
  <c r="AN74" i="121" s="1"/>
  <c r="AM72" i="121"/>
  <c r="AN72" i="121" s="1"/>
  <c r="AO72" i="121"/>
  <c r="AM80" i="121"/>
  <c r="AN80" i="121" s="1"/>
  <c r="AO80" i="121"/>
  <c r="AO78" i="121"/>
  <c r="AM78" i="121"/>
  <c r="AN78" i="121" s="1"/>
  <c r="AM76" i="121"/>
  <c r="AN76" i="121" s="1"/>
  <c r="AO76" i="121"/>
  <c r="AO73" i="121"/>
  <c r="AM73" i="121"/>
  <c r="AN73" i="121" s="1"/>
  <c r="AR72" i="121" s="1"/>
  <c r="AO77" i="121"/>
  <c r="AM77" i="121"/>
  <c r="AN77" i="121" s="1"/>
  <c r="AO81" i="121"/>
  <c r="AM81" i="121"/>
  <c r="AN81" i="121" s="1"/>
  <c r="AO69" i="121"/>
  <c r="AM69" i="121"/>
  <c r="AN69" i="121" s="1"/>
  <c r="AO65" i="121"/>
  <c r="AM65" i="121"/>
  <c r="AN65" i="121" s="1"/>
  <c r="AM62" i="121"/>
  <c r="AN62" i="121" s="1"/>
  <c r="AR62" i="121" s="1"/>
  <c r="AO62" i="121"/>
  <c r="AO67" i="121"/>
  <c r="AM67" i="121"/>
  <c r="AN67" i="121" s="1"/>
  <c r="AO63" i="121"/>
  <c r="AM63" i="121"/>
  <c r="AN63" i="121" s="1"/>
  <c r="AO64" i="121"/>
  <c r="AM64" i="121"/>
  <c r="AN64" i="121" s="1"/>
  <c r="AO71" i="121"/>
  <c r="AM71" i="121"/>
  <c r="AN71" i="121" s="1"/>
  <c r="AO68" i="121"/>
  <c r="AM68" i="121"/>
  <c r="AN68" i="121" s="1"/>
  <c r="AO66" i="121"/>
  <c r="AO70" i="121"/>
  <c r="AO26" i="121"/>
  <c r="AM26" i="121"/>
  <c r="AN26" i="121" s="1"/>
  <c r="AO39" i="121"/>
  <c r="AM39" i="121"/>
  <c r="AN39" i="121" s="1"/>
  <c r="AO13" i="121"/>
  <c r="AM13" i="121"/>
  <c r="AN13" i="121" s="1"/>
  <c r="AO17" i="121"/>
  <c r="AM17" i="121"/>
  <c r="AN17" i="121" s="1"/>
  <c r="AO21" i="121"/>
  <c r="AM21" i="121"/>
  <c r="AN21" i="121" s="1"/>
  <c r="AO47" i="121"/>
  <c r="AM47" i="121"/>
  <c r="AN47" i="121" s="1"/>
  <c r="AM23" i="121"/>
  <c r="AN23" i="121" s="1"/>
  <c r="AO23" i="121"/>
  <c r="AM31" i="121"/>
  <c r="AN31" i="121" s="1"/>
  <c r="AO31" i="121"/>
  <c r="AO40" i="121"/>
  <c r="AM40" i="121"/>
  <c r="AN40" i="121" s="1"/>
  <c r="AO58" i="121"/>
  <c r="AM58" i="121"/>
  <c r="AN58" i="121" s="1"/>
  <c r="AO14" i="121"/>
  <c r="AM14" i="121"/>
  <c r="AN14" i="121" s="1"/>
  <c r="AO18" i="121"/>
  <c r="AM18" i="121"/>
  <c r="AN18" i="121" s="1"/>
  <c r="AO42" i="121"/>
  <c r="AM42" i="121"/>
  <c r="AN42" i="121" s="1"/>
  <c r="AO48" i="121"/>
  <c r="AM48" i="121"/>
  <c r="AN48" i="121" s="1"/>
  <c r="AO55" i="121"/>
  <c r="AM55" i="121"/>
  <c r="AN55" i="121" s="1"/>
  <c r="AO24" i="121"/>
  <c r="AM24" i="121"/>
  <c r="AN24" i="121" s="1"/>
  <c r="AO28" i="121"/>
  <c r="AM28" i="121"/>
  <c r="AN28" i="121" s="1"/>
  <c r="AO33" i="121"/>
  <c r="AM33" i="121"/>
  <c r="AN33" i="121" s="1"/>
  <c r="AO37" i="121"/>
  <c r="AM37" i="121"/>
  <c r="AN37" i="121" s="1"/>
  <c r="AO41" i="121"/>
  <c r="AM41" i="121"/>
  <c r="AN41" i="121" s="1"/>
  <c r="AO51" i="121"/>
  <c r="AM51" i="121"/>
  <c r="AN51" i="121" s="1"/>
  <c r="AO59" i="121"/>
  <c r="AM59" i="121"/>
  <c r="AN59" i="121" s="1"/>
  <c r="AO22" i="121"/>
  <c r="AM22" i="121"/>
  <c r="AN22" i="121" s="1"/>
  <c r="AO35" i="121"/>
  <c r="AM35" i="121"/>
  <c r="AN35" i="121" s="1"/>
  <c r="AO57" i="121"/>
  <c r="AM57" i="121"/>
  <c r="AN57" i="121" s="1"/>
  <c r="AO32" i="121"/>
  <c r="AM32" i="121"/>
  <c r="AN32" i="121" s="1"/>
  <c r="AQ32" i="121" s="1"/>
  <c r="AO54" i="121"/>
  <c r="AM54" i="121"/>
  <c r="AN54" i="121" s="1"/>
  <c r="AR52" i="121" s="1"/>
  <c r="AO61" i="121"/>
  <c r="AM61" i="121"/>
  <c r="AN61" i="121" s="1"/>
  <c r="AM27" i="121"/>
  <c r="AN27" i="121" s="1"/>
  <c r="AO27" i="121"/>
  <c r="AO36" i="121"/>
  <c r="AM36" i="121"/>
  <c r="AN36" i="121" s="1"/>
  <c r="AO50" i="121"/>
  <c r="AM50" i="121"/>
  <c r="AN50" i="121" s="1"/>
  <c r="AO25" i="121"/>
  <c r="AM25" i="121"/>
  <c r="AN25" i="121" s="1"/>
  <c r="AO29" i="121"/>
  <c r="AM29" i="121"/>
  <c r="AN29" i="121" s="1"/>
  <c r="AM34" i="121"/>
  <c r="AN34" i="121" s="1"/>
  <c r="AO34" i="121"/>
  <c r="AM38" i="121"/>
  <c r="AN38" i="121" s="1"/>
  <c r="AO38" i="121"/>
  <c r="AO43" i="121"/>
  <c r="AM43" i="121"/>
  <c r="AN43" i="121" s="1"/>
  <c r="AR42" i="121" s="1"/>
  <c r="AO44" i="121"/>
  <c r="AM44" i="121"/>
  <c r="AN44" i="121" s="1"/>
  <c r="AO15" i="121"/>
  <c r="AM15" i="121"/>
  <c r="AN15" i="121" s="1"/>
  <c r="AO19" i="121"/>
  <c r="AM19" i="121"/>
  <c r="AN19" i="121" s="1"/>
  <c r="AM12" i="121"/>
  <c r="AN12" i="121" s="1"/>
  <c r="AO12" i="121"/>
  <c r="AM16" i="121"/>
  <c r="AN16" i="121" s="1"/>
  <c r="AO16" i="121"/>
  <c r="AM20" i="121"/>
  <c r="AN20" i="121" s="1"/>
  <c r="AO20" i="121"/>
  <c r="AO46" i="121"/>
  <c r="AM46" i="121"/>
  <c r="AN46" i="121" s="1"/>
  <c r="AO53" i="121"/>
  <c r="AM53" i="121"/>
  <c r="AN53" i="121" s="1"/>
  <c r="AQ52" i="121" s="1"/>
  <c r="AO30" i="121"/>
  <c r="AM30" i="121"/>
  <c r="AN30" i="121" s="1"/>
  <c r="AO52" i="121"/>
  <c r="AO56" i="121"/>
  <c r="AO60" i="121"/>
  <c r="AP52" i="121" l="1"/>
  <c r="AU52" i="121" s="1"/>
  <c r="AV52" i="121" s="1"/>
  <c r="AQ82" i="121"/>
  <c r="AP82" i="121"/>
  <c r="AQ72" i="121"/>
  <c r="AP72" i="121"/>
  <c r="AQ62" i="121"/>
  <c r="AP62" i="121"/>
  <c r="AQ42" i="121"/>
  <c r="AP42" i="121"/>
  <c r="AQ22" i="121"/>
  <c r="AP22" i="121"/>
  <c r="AR12" i="121"/>
  <c r="AP32" i="121"/>
  <c r="AR32" i="121"/>
  <c r="AR22" i="121"/>
  <c r="AP12" i="121"/>
  <c r="AQ12" i="121"/>
  <c r="AS52" i="121" l="1"/>
  <c r="AT52" i="121" s="1"/>
  <c r="AU82" i="121"/>
  <c r="AV82" i="121" s="1"/>
  <c r="AS82" i="121"/>
  <c r="AU72" i="121"/>
  <c r="AV72" i="121" s="1"/>
  <c r="AS72" i="121"/>
  <c r="AU62" i="121"/>
  <c r="AV62" i="121" s="1"/>
  <c r="AS62" i="121"/>
  <c r="AU32" i="121"/>
  <c r="AV32" i="121" s="1"/>
  <c r="AS32" i="121"/>
  <c r="AS22" i="121"/>
  <c r="AU22" i="121"/>
  <c r="AV22" i="121" s="1"/>
  <c r="AU42" i="121"/>
  <c r="AV42" i="121" s="1"/>
  <c r="AS42" i="121"/>
  <c r="AU12" i="121"/>
  <c r="AV12" i="121" s="1"/>
  <c r="AS12" i="121"/>
  <c r="AW52" i="121" l="1"/>
  <c r="AT82" i="121"/>
  <c r="AW82" i="121"/>
  <c r="AT72" i="121"/>
  <c r="AW72" i="121"/>
  <c r="AT62" i="121"/>
  <c r="AW62" i="121"/>
  <c r="AT12" i="121"/>
  <c r="AW12" i="121"/>
  <c r="AW42" i="121"/>
  <c r="AT42" i="121"/>
  <c r="AW22" i="121"/>
  <c r="AT22" i="121"/>
  <c r="AW32" i="121"/>
  <c r="AT32" i="121"/>
  <c r="AK61" i="120" l="1"/>
  <c r="AG61" i="120"/>
  <c r="AH61" i="120" s="1"/>
  <c r="AK60" i="120"/>
  <c r="AG60" i="120"/>
  <c r="AH60" i="120" s="1"/>
  <c r="AK59" i="120"/>
  <c r="AG59" i="120"/>
  <c r="AH59" i="120" s="1"/>
  <c r="AK58" i="120"/>
  <c r="AG58" i="120"/>
  <c r="AH58" i="120" s="1"/>
  <c r="AK57" i="120"/>
  <c r="AG57" i="120"/>
  <c r="AH57" i="120" s="1"/>
  <c r="AK56" i="120"/>
  <c r="AG56" i="120"/>
  <c r="AH56" i="120" s="1"/>
  <c r="AK55" i="120"/>
  <c r="AG55" i="120"/>
  <c r="AH55" i="120" s="1"/>
  <c r="AK54" i="120"/>
  <c r="AG54" i="120"/>
  <c r="AH54" i="120" s="1"/>
  <c r="AK53" i="120"/>
  <c r="AG53" i="120"/>
  <c r="AH53" i="120" s="1"/>
  <c r="AR52" i="120"/>
  <c r="AK52" i="120"/>
  <c r="AG52" i="120"/>
  <c r="AH52" i="120" s="1"/>
  <c r="N52" i="120"/>
  <c r="O52" i="120" s="1"/>
  <c r="L52" i="120"/>
  <c r="K52" i="120"/>
  <c r="F52" i="120"/>
  <c r="C52" i="120"/>
  <c r="AK51" i="120"/>
  <c r="AG51" i="120"/>
  <c r="AH51" i="120" s="1"/>
  <c r="AK50" i="120"/>
  <c r="AG50" i="120"/>
  <c r="AH50" i="120" s="1"/>
  <c r="AK49" i="120"/>
  <c r="AG49" i="120"/>
  <c r="AH49" i="120" s="1"/>
  <c r="AO49" i="120" s="1"/>
  <c r="AK48" i="120"/>
  <c r="AG48" i="120"/>
  <c r="AH48" i="120" s="1"/>
  <c r="AK47" i="120"/>
  <c r="AG47" i="120"/>
  <c r="AH47" i="120" s="1"/>
  <c r="AK46" i="120"/>
  <c r="AG46" i="120"/>
  <c r="AH46" i="120" s="1"/>
  <c r="AK45" i="120"/>
  <c r="AG45" i="120"/>
  <c r="AH45" i="120" s="1"/>
  <c r="AO45" i="120" s="1"/>
  <c r="AK44" i="120"/>
  <c r="AG44" i="120"/>
  <c r="AH44" i="120" s="1"/>
  <c r="AK43" i="120"/>
  <c r="AG43" i="120"/>
  <c r="AH43" i="120" s="1"/>
  <c r="AR42" i="120"/>
  <c r="AK42" i="120"/>
  <c r="AG42" i="120"/>
  <c r="AH42" i="120" s="1"/>
  <c r="N42" i="120"/>
  <c r="O42" i="120" s="1"/>
  <c r="L42" i="120"/>
  <c r="K42" i="120"/>
  <c r="F42" i="120"/>
  <c r="C42" i="120"/>
  <c r="AK41" i="120"/>
  <c r="AG41" i="120"/>
  <c r="AH41" i="120" s="1"/>
  <c r="AK40" i="120"/>
  <c r="AG40" i="120"/>
  <c r="AH40" i="120" s="1"/>
  <c r="AK39" i="120"/>
  <c r="AG39" i="120"/>
  <c r="AH39" i="120" s="1"/>
  <c r="AK38" i="120"/>
  <c r="AG38" i="120"/>
  <c r="AH38" i="120" s="1"/>
  <c r="AK37" i="120"/>
  <c r="AG37" i="120"/>
  <c r="AH37" i="120" s="1"/>
  <c r="AK36" i="120"/>
  <c r="AG36" i="120"/>
  <c r="AH36" i="120" s="1"/>
  <c r="AK35" i="120"/>
  <c r="AG35" i="120"/>
  <c r="AH35" i="120" s="1"/>
  <c r="AK34" i="120"/>
  <c r="AG34" i="120"/>
  <c r="AH34" i="120" s="1"/>
  <c r="AK33" i="120"/>
  <c r="AG33" i="120"/>
  <c r="AH33" i="120" s="1"/>
  <c r="AK32" i="120"/>
  <c r="AG32" i="120"/>
  <c r="AH32" i="120" s="1"/>
  <c r="N32" i="120"/>
  <c r="O32" i="120" s="1"/>
  <c r="L32" i="120"/>
  <c r="K32" i="120"/>
  <c r="F32" i="120"/>
  <c r="C32" i="120"/>
  <c r="AK31" i="120"/>
  <c r="AG31" i="120"/>
  <c r="AH31" i="120" s="1"/>
  <c r="AK30" i="120"/>
  <c r="AG30" i="120"/>
  <c r="AH30" i="120" s="1"/>
  <c r="AK29" i="120"/>
  <c r="AG29" i="120"/>
  <c r="AH29" i="120" s="1"/>
  <c r="AK28" i="120"/>
  <c r="AG28" i="120"/>
  <c r="AH28" i="120" s="1"/>
  <c r="AK27" i="120"/>
  <c r="AG27" i="120"/>
  <c r="AH27" i="120" s="1"/>
  <c r="AK26" i="120"/>
  <c r="AG26" i="120"/>
  <c r="AH26" i="120" s="1"/>
  <c r="AK25" i="120"/>
  <c r="AG25" i="120"/>
  <c r="AH25" i="120" s="1"/>
  <c r="AK24" i="120"/>
  <c r="AG24" i="120"/>
  <c r="AH24" i="120" s="1"/>
  <c r="AK23" i="120"/>
  <c r="AG23" i="120"/>
  <c r="AH23" i="120" s="1"/>
  <c r="AK22" i="120"/>
  <c r="AG22" i="120"/>
  <c r="AH22" i="120" s="1"/>
  <c r="N22" i="120"/>
  <c r="O22" i="120" s="1"/>
  <c r="L22" i="120"/>
  <c r="K22" i="120"/>
  <c r="F22" i="120"/>
  <c r="C22" i="120"/>
  <c r="AK21" i="120"/>
  <c r="AG21" i="120"/>
  <c r="AH21" i="120" s="1"/>
  <c r="AK20" i="120"/>
  <c r="AG20" i="120"/>
  <c r="AH20" i="120" s="1"/>
  <c r="AK19" i="120"/>
  <c r="AH19" i="120"/>
  <c r="AO19" i="120" s="1"/>
  <c r="AG19" i="120"/>
  <c r="AK18" i="120"/>
  <c r="AG18" i="120"/>
  <c r="AH18" i="120" s="1"/>
  <c r="AO18" i="120" s="1"/>
  <c r="AK17" i="120"/>
  <c r="AG17" i="120"/>
  <c r="AH17" i="120" s="1"/>
  <c r="AK16" i="120"/>
  <c r="AG16" i="120"/>
  <c r="AH16" i="120" s="1"/>
  <c r="AK15" i="120"/>
  <c r="AG15" i="120"/>
  <c r="AH15" i="120" s="1"/>
  <c r="AO15" i="120" s="1"/>
  <c r="AK14" i="120"/>
  <c r="AG14" i="120"/>
  <c r="AH14" i="120" s="1"/>
  <c r="AK13" i="120"/>
  <c r="AG13" i="120"/>
  <c r="AH13" i="120" s="1"/>
  <c r="AK12" i="120"/>
  <c r="AG12" i="120"/>
  <c r="AH12" i="120" s="1"/>
  <c r="N12" i="120"/>
  <c r="O12" i="120" s="1"/>
  <c r="L12" i="120"/>
  <c r="K12" i="120"/>
  <c r="F12" i="120"/>
  <c r="C12" i="120"/>
  <c r="I6" i="120"/>
  <c r="AO54" i="120" l="1"/>
  <c r="AM54" i="120"/>
  <c r="AN54" i="120" s="1"/>
  <c r="AO58" i="120"/>
  <c r="AM58" i="120"/>
  <c r="AN58" i="120" s="1"/>
  <c r="AM55" i="120"/>
  <c r="AN55" i="120" s="1"/>
  <c r="AO55" i="120"/>
  <c r="AM59" i="120"/>
  <c r="AN59" i="120" s="1"/>
  <c r="AO59" i="120"/>
  <c r="AM52" i="120"/>
  <c r="AN52" i="120" s="1"/>
  <c r="AO52" i="120"/>
  <c r="AM60" i="120"/>
  <c r="AN60" i="120" s="1"/>
  <c r="AO60" i="120"/>
  <c r="AM56" i="120"/>
  <c r="AN56" i="120" s="1"/>
  <c r="AO56" i="120"/>
  <c r="AO53" i="120"/>
  <c r="AM53" i="120"/>
  <c r="AN53" i="120" s="1"/>
  <c r="AO61" i="120"/>
  <c r="AM61" i="120"/>
  <c r="AN61" i="120" s="1"/>
  <c r="AO57" i="120"/>
  <c r="AM57" i="120"/>
  <c r="AN57" i="120" s="1"/>
  <c r="AM46" i="120"/>
  <c r="AN46" i="120" s="1"/>
  <c r="AO46" i="120"/>
  <c r="AM50" i="120"/>
  <c r="AN50" i="120" s="1"/>
  <c r="AO50" i="120"/>
  <c r="AO47" i="120"/>
  <c r="AM47" i="120"/>
  <c r="AN47" i="120" s="1"/>
  <c r="AO48" i="120"/>
  <c r="AM48" i="120"/>
  <c r="AN48" i="120" s="1"/>
  <c r="AM42" i="120"/>
  <c r="AN42" i="120" s="1"/>
  <c r="AO42" i="120"/>
  <c r="AO43" i="120"/>
  <c r="AM43" i="120"/>
  <c r="AN43" i="120" s="1"/>
  <c r="AO44" i="120"/>
  <c r="AM44" i="120"/>
  <c r="AN44" i="120" s="1"/>
  <c r="AO51" i="120"/>
  <c r="AM51" i="120"/>
  <c r="AN51" i="120" s="1"/>
  <c r="AM45" i="120"/>
  <c r="AN45" i="120" s="1"/>
  <c r="AM49" i="120"/>
  <c r="AN49" i="120" s="1"/>
  <c r="AO33" i="120"/>
  <c r="AM33" i="120"/>
  <c r="AN33" i="120" s="1"/>
  <c r="AO37" i="120"/>
  <c r="AM37" i="120"/>
  <c r="AN37" i="120" s="1"/>
  <c r="AO41" i="120"/>
  <c r="AM41" i="120"/>
  <c r="AN41" i="120" s="1"/>
  <c r="AO34" i="120"/>
  <c r="AM34" i="120"/>
  <c r="AN34" i="120" s="1"/>
  <c r="AO38" i="120"/>
  <c r="AM38" i="120"/>
  <c r="AN38" i="120" s="1"/>
  <c r="AO35" i="120"/>
  <c r="AM35" i="120"/>
  <c r="AN35" i="120" s="1"/>
  <c r="AO39" i="120"/>
  <c r="AM39" i="120"/>
  <c r="AN39" i="120" s="1"/>
  <c r="AM32" i="120"/>
  <c r="AN32" i="120" s="1"/>
  <c r="AR32" i="120" s="1"/>
  <c r="AO32" i="120"/>
  <c r="AM36" i="120"/>
  <c r="AN36" i="120" s="1"/>
  <c r="AO36" i="120"/>
  <c r="AM40" i="120"/>
  <c r="AN40" i="120" s="1"/>
  <c r="AO40" i="120"/>
  <c r="AO24" i="120"/>
  <c r="AM24" i="120"/>
  <c r="AN24" i="120" s="1"/>
  <c r="AO28" i="120"/>
  <c r="AM28" i="120"/>
  <c r="AN28" i="120" s="1"/>
  <c r="AO29" i="120"/>
  <c r="AM29" i="120"/>
  <c r="AN29" i="120" s="1"/>
  <c r="AM22" i="120"/>
  <c r="AN22" i="120" s="1"/>
  <c r="AO22" i="120"/>
  <c r="AM30" i="120"/>
  <c r="AN30" i="120" s="1"/>
  <c r="AO30" i="120"/>
  <c r="AO25" i="120"/>
  <c r="AM25" i="120"/>
  <c r="AN25" i="120" s="1"/>
  <c r="AM26" i="120"/>
  <c r="AN26" i="120" s="1"/>
  <c r="AO26" i="120"/>
  <c r="AO23" i="120"/>
  <c r="AM23" i="120"/>
  <c r="AN23" i="120" s="1"/>
  <c r="AR22" i="120" s="1"/>
  <c r="AO27" i="120"/>
  <c r="AM27" i="120"/>
  <c r="AN27" i="120" s="1"/>
  <c r="AO31" i="120"/>
  <c r="AM31" i="120"/>
  <c r="AN31" i="120" s="1"/>
  <c r="AM12" i="120"/>
  <c r="AN12" i="120" s="1"/>
  <c r="AO12" i="120"/>
  <c r="AO16" i="120"/>
  <c r="AM16" i="120"/>
  <c r="AN16" i="120" s="1"/>
  <c r="AM13" i="120"/>
  <c r="AN13" i="120" s="1"/>
  <c r="AO13" i="120"/>
  <c r="AO14" i="120"/>
  <c r="AM14" i="120"/>
  <c r="AN14" i="120" s="1"/>
  <c r="AM21" i="120"/>
  <c r="AN21" i="120" s="1"/>
  <c r="AO21" i="120"/>
  <c r="AM17" i="120"/>
  <c r="AN17" i="120" s="1"/>
  <c r="AO17" i="120"/>
  <c r="AM20" i="120"/>
  <c r="AN20" i="120" s="1"/>
  <c r="AO20" i="120"/>
  <c r="AM15" i="120"/>
  <c r="AN15" i="120" s="1"/>
  <c r="AR12" i="120" s="1"/>
  <c r="AM19" i="120"/>
  <c r="AN19" i="120" s="1"/>
  <c r="AM18" i="120"/>
  <c r="AN18" i="120" s="1"/>
  <c r="AP52" i="120" l="1"/>
  <c r="AQ52" i="120"/>
  <c r="AP42" i="120"/>
  <c r="AQ42" i="120"/>
  <c r="AQ32" i="120"/>
  <c r="AP32" i="120"/>
  <c r="AQ22" i="120"/>
  <c r="AP22" i="120"/>
  <c r="AQ12" i="120"/>
  <c r="AP12" i="120"/>
  <c r="AU52" i="120" l="1"/>
  <c r="AV52" i="120" s="1"/>
  <c r="AS52" i="120"/>
  <c r="AU42" i="120"/>
  <c r="AV42" i="120" s="1"/>
  <c r="AS42" i="120"/>
  <c r="AU32" i="120"/>
  <c r="AV32" i="120" s="1"/>
  <c r="AS32" i="120"/>
  <c r="AU22" i="120"/>
  <c r="AV22" i="120" s="1"/>
  <c r="AS22" i="120"/>
  <c r="AS12" i="120"/>
  <c r="AU12" i="120"/>
  <c r="AV12" i="120" s="1"/>
  <c r="AT52" i="120" l="1"/>
  <c r="AW52" i="120"/>
  <c r="AT42" i="120"/>
  <c r="AW42" i="120"/>
  <c r="AT32" i="120"/>
  <c r="AW32" i="120"/>
  <c r="AT22" i="120"/>
  <c r="AW22" i="120"/>
  <c r="AT12" i="120"/>
  <c r="AW12" i="120"/>
  <c r="AK21" i="119" l="1"/>
  <c r="AG21" i="119"/>
  <c r="AH21" i="119" s="1"/>
  <c r="AK20" i="119"/>
  <c r="AG20" i="119"/>
  <c r="AH20" i="119" s="1"/>
  <c r="AM20" i="119" s="1"/>
  <c r="AN20" i="119" s="1"/>
  <c r="AK19" i="119"/>
  <c r="AG19" i="119"/>
  <c r="AH19" i="119" s="1"/>
  <c r="AK18" i="119"/>
  <c r="AG18" i="119"/>
  <c r="AH18" i="119" s="1"/>
  <c r="AK17" i="119"/>
  <c r="AG17" i="119"/>
  <c r="AH17" i="119" s="1"/>
  <c r="AK16" i="119"/>
  <c r="AG16" i="119"/>
  <c r="AH16" i="119" s="1"/>
  <c r="AM16" i="119" s="1"/>
  <c r="AN16" i="119" s="1"/>
  <c r="AK15" i="119"/>
  <c r="AG15" i="119"/>
  <c r="AH15" i="119" s="1"/>
  <c r="AK14" i="119"/>
  <c r="AG14" i="119"/>
  <c r="AH14" i="119" s="1"/>
  <c r="AK13" i="119"/>
  <c r="AG13" i="119"/>
  <c r="AH13" i="119" s="1"/>
  <c r="AR12" i="119"/>
  <c r="AK12" i="119"/>
  <c r="AG12" i="119"/>
  <c r="AH12" i="119" s="1"/>
  <c r="N12" i="119"/>
  <c r="O12" i="119" s="1"/>
  <c r="L12" i="119"/>
  <c r="K12" i="119"/>
  <c r="F12" i="119"/>
  <c r="C12" i="119"/>
  <c r="I6" i="119"/>
  <c r="AM12" i="119" l="1"/>
  <c r="AN12" i="119" s="1"/>
  <c r="AO12" i="119"/>
  <c r="AO19" i="119"/>
  <c r="AM19" i="119"/>
  <c r="AN19" i="119" s="1"/>
  <c r="AO15" i="119"/>
  <c r="AM15" i="119"/>
  <c r="AN15" i="119" s="1"/>
  <c r="AO17" i="119"/>
  <c r="AM17" i="119"/>
  <c r="AN17" i="119" s="1"/>
  <c r="AO13" i="119"/>
  <c r="AM13" i="119"/>
  <c r="AN13" i="119" s="1"/>
  <c r="AO14" i="119"/>
  <c r="AM14" i="119"/>
  <c r="AN14" i="119" s="1"/>
  <c r="AO21" i="119"/>
  <c r="AM21" i="119"/>
  <c r="AN21" i="119" s="1"/>
  <c r="AO18" i="119"/>
  <c r="AM18" i="119"/>
  <c r="AN18" i="119" s="1"/>
  <c r="AO16" i="119"/>
  <c r="AO20" i="119"/>
  <c r="AQ12" i="119" l="1"/>
  <c r="AP12" i="119"/>
  <c r="AU12" i="119" l="1"/>
  <c r="AV12" i="119" s="1"/>
  <c r="AS12" i="119"/>
  <c r="AT12" i="119" l="1"/>
  <c r="AW12" i="119"/>
  <c r="I6" i="118" l="1"/>
  <c r="AK21" i="118"/>
  <c r="AG21" i="118"/>
  <c r="AH21" i="118" s="1"/>
  <c r="AK20" i="118"/>
  <c r="AG20" i="118"/>
  <c r="AH20" i="118" s="1"/>
  <c r="AK19" i="118"/>
  <c r="AG19" i="118"/>
  <c r="AH19" i="118" s="1"/>
  <c r="AK18" i="118"/>
  <c r="AG18" i="118"/>
  <c r="AH18" i="118" s="1"/>
  <c r="AK17" i="118"/>
  <c r="AG17" i="118"/>
  <c r="AH17" i="118" s="1"/>
  <c r="AK16" i="118"/>
  <c r="AG16" i="118"/>
  <c r="AH16" i="118" s="1"/>
  <c r="AK15" i="118"/>
  <c r="AG15" i="118"/>
  <c r="AH15" i="118" s="1"/>
  <c r="AK14" i="118"/>
  <c r="AG14" i="118"/>
  <c r="AH14" i="118" s="1"/>
  <c r="AK13" i="118"/>
  <c r="AG13" i="118"/>
  <c r="AH13" i="118" s="1"/>
  <c r="AK12" i="118"/>
  <c r="AG12" i="118"/>
  <c r="AH12" i="118" s="1"/>
  <c r="N12" i="118"/>
  <c r="O12" i="118" s="1"/>
  <c r="L12" i="118"/>
  <c r="K12" i="118"/>
  <c r="F12" i="118"/>
  <c r="C12" i="118"/>
  <c r="AO14" i="118" l="1"/>
  <c r="AM14" i="118"/>
  <c r="AN14" i="118" s="1"/>
  <c r="AO18" i="118"/>
  <c r="AM18" i="118"/>
  <c r="AN18" i="118" s="1"/>
  <c r="AO17" i="118"/>
  <c r="AM17" i="118"/>
  <c r="AN17" i="118" s="1"/>
  <c r="AO21" i="118"/>
  <c r="AM21" i="118"/>
  <c r="AN21" i="118" s="1"/>
  <c r="AO15" i="118"/>
  <c r="AM15" i="118"/>
  <c r="AN15" i="118" s="1"/>
  <c r="AR12" i="118" s="1"/>
  <c r="AO19" i="118"/>
  <c r="AM19" i="118"/>
  <c r="AN19" i="118" s="1"/>
  <c r="AM12" i="118"/>
  <c r="AN12" i="118" s="1"/>
  <c r="AO12" i="118"/>
  <c r="AO13" i="118"/>
  <c r="AM13" i="118"/>
  <c r="AN13" i="118" s="1"/>
  <c r="AM16" i="118"/>
  <c r="AN16" i="118" s="1"/>
  <c r="AO16" i="118"/>
  <c r="AM20" i="118"/>
  <c r="AN20" i="118" s="1"/>
  <c r="AO20" i="118"/>
  <c r="AQ12" i="118" l="1"/>
  <c r="AP12" i="118"/>
  <c r="AU12" i="118" l="1"/>
  <c r="AV12" i="118" s="1"/>
  <c r="AS12" i="118"/>
  <c r="AT12" i="118" l="1"/>
  <c r="AW12" i="118"/>
  <c r="AH16" i="109" l="1"/>
  <c r="AH17" i="109"/>
  <c r="AH24" i="109"/>
  <c r="AH25" i="109"/>
  <c r="AH32" i="109"/>
  <c r="AH33" i="109"/>
  <c r="AH40" i="109"/>
  <c r="AH41" i="109"/>
  <c r="AH48" i="109"/>
  <c r="AH49" i="109"/>
  <c r="AH56" i="109"/>
  <c r="AH57" i="109"/>
  <c r="AH64" i="109"/>
  <c r="AH65" i="109"/>
  <c r="AH72" i="109"/>
  <c r="AH73" i="109"/>
  <c r="AH80" i="109"/>
  <c r="AH81" i="109"/>
  <c r="AG12" i="109"/>
  <c r="AH12" i="109" s="1"/>
  <c r="AG13" i="109"/>
  <c r="AH13" i="109" s="1"/>
  <c r="AG14" i="109"/>
  <c r="AH14" i="109" s="1"/>
  <c r="AG15" i="109"/>
  <c r="AH15" i="109" s="1"/>
  <c r="AG16" i="109"/>
  <c r="AG17" i="109"/>
  <c r="AG18" i="109"/>
  <c r="AH18" i="109" s="1"/>
  <c r="AG19" i="109"/>
  <c r="AH19" i="109" s="1"/>
  <c r="AG20" i="109"/>
  <c r="AH20" i="109" s="1"/>
  <c r="AG21" i="109"/>
  <c r="AH21" i="109" s="1"/>
  <c r="AG22" i="109"/>
  <c r="AH22" i="109" s="1"/>
  <c r="AG23" i="109"/>
  <c r="AH23" i="109" s="1"/>
  <c r="AG24" i="109"/>
  <c r="AG25" i="109"/>
  <c r="AG26" i="109"/>
  <c r="AH26" i="109" s="1"/>
  <c r="AG27" i="109"/>
  <c r="AH27" i="109" s="1"/>
  <c r="AG28" i="109"/>
  <c r="AH28" i="109" s="1"/>
  <c r="AG29" i="109"/>
  <c r="AH29" i="109" s="1"/>
  <c r="AG30" i="109"/>
  <c r="AH30" i="109" s="1"/>
  <c r="AG31" i="109"/>
  <c r="AH31" i="109" s="1"/>
  <c r="AG32" i="109"/>
  <c r="AG33" i="109"/>
  <c r="AG34" i="109"/>
  <c r="AH34" i="109" s="1"/>
  <c r="AG35" i="109"/>
  <c r="AH35" i="109" s="1"/>
  <c r="AG36" i="109"/>
  <c r="AH36" i="109" s="1"/>
  <c r="AG37" i="109"/>
  <c r="AH37" i="109" s="1"/>
  <c r="AG38" i="109"/>
  <c r="AH38" i="109" s="1"/>
  <c r="AG39" i="109"/>
  <c r="AH39" i="109" s="1"/>
  <c r="AG40" i="109"/>
  <c r="AG41" i="109"/>
  <c r="AG42" i="109"/>
  <c r="AH42" i="109" s="1"/>
  <c r="AG43" i="109"/>
  <c r="AH43" i="109" s="1"/>
  <c r="AG44" i="109"/>
  <c r="AH44" i="109" s="1"/>
  <c r="AG45" i="109"/>
  <c r="AH45" i="109" s="1"/>
  <c r="AG46" i="109"/>
  <c r="AH46" i="109" s="1"/>
  <c r="AG47" i="109"/>
  <c r="AH47" i="109" s="1"/>
  <c r="AG48" i="109"/>
  <c r="AG49" i="109"/>
  <c r="AG50" i="109"/>
  <c r="AH50" i="109" s="1"/>
  <c r="AG51" i="109"/>
  <c r="AH51" i="109" s="1"/>
  <c r="AG52" i="109"/>
  <c r="AH52" i="109" s="1"/>
  <c r="AG53" i="109"/>
  <c r="AH53" i="109" s="1"/>
  <c r="AG54" i="109"/>
  <c r="AH54" i="109" s="1"/>
  <c r="AG55" i="109"/>
  <c r="AH55" i="109" s="1"/>
  <c r="AG56" i="109"/>
  <c r="AG57" i="109"/>
  <c r="AG58" i="109"/>
  <c r="AH58" i="109" s="1"/>
  <c r="AG59" i="109"/>
  <c r="AH59" i="109" s="1"/>
  <c r="AG60" i="109"/>
  <c r="AH60" i="109" s="1"/>
  <c r="AG61" i="109"/>
  <c r="AH61" i="109" s="1"/>
  <c r="AG62" i="109"/>
  <c r="AH62" i="109" s="1"/>
  <c r="AG63" i="109"/>
  <c r="AH63" i="109" s="1"/>
  <c r="AG64" i="109"/>
  <c r="AG65" i="109"/>
  <c r="AG66" i="109"/>
  <c r="AH66" i="109" s="1"/>
  <c r="AG67" i="109"/>
  <c r="AH67" i="109" s="1"/>
  <c r="AG68" i="109"/>
  <c r="AH68" i="109" s="1"/>
  <c r="AG69" i="109"/>
  <c r="AH69" i="109" s="1"/>
  <c r="AG70" i="109"/>
  <c r="AH70" i="109" s="1"/>
  <c r="AG71" i="109"/>
  <c r="AH71" i="109" s="1"/>
  <c r="AG72" i="109"/>
  <c r="AG73" i="109"/>
  <c r="AG74" i="109"/>
  <c r="AH74" i="109" s="1"/>
  <c r="AG75" i="109"/>
  <c r="AH75" i="109" s="1"/>
  <c r="AG76" i="109"/>
  <c r="AH76" i="109" s="1"/>
  <c r="AG77" i="109"/>
  <c r="AH77" i="109" s="1"/>
  <c r="AG78" i="109"/>
  <c r="AH78" i="109" s="1"/>
  <c r="AG79" i="109"/>
  <c r="AH79" i="109" s="1"/>
  <c r="AG80" i="109"/>
  <c r="AG81" i="109"/>
  <c r="AH12" i="114"/>
  <c r="AH13" i="114"/>
  <c r="AH20" i="114"/>
  <c r="AH21" i="114"/>
  <c r="AG12" i="114"/>
  <c r="AG13" i="114"/>
  <c r="AG14" i="114"/>
  <c r="AH14" i="114" s="1"/>
  <c r="AG15" i="114"/>
  <c r="AH15" i="114" s="1"/>
  <c r="AG16" i="114"/>
  <c r="AH16" i="114" s="1"/>
  <c r="AG17" i="114"/>
  <c r="AH17" i="114" s="1"/>
  <c r="AG18" i="114"/>
  <c r="AH18" i="114" s="1"/>
  <c r="AG19" i="114"/>
  <c r="AH19" i="114" s="1"/>
  <c r="AG20" i="114"/>
  <c r="AG21" i="114"/>
  <c r="AG12" i="117"/>
  <c r="AG13" i="117"/>
  <c r="AG14" i="117"/>
  <c r="AG15" i="117"/>
  <c r="AG16" i="117"/>
  <c r="AG17" i="117"/>
  <c r="AH17" i="117" s="1"/>
  <c r="AG18" i="117"/>
  <c r="AG19" i="117"/>
  <c r="AH19" i="117" s="1"/>
  <c r="AO19" i="117" s="1"/>
  <c r="AG20" i="117"/>
  <c r="AG21" i="117"/>
  <c r="AG22" i="117"/>
  <c r="AG23" i="117"/>
  <c r="AG24" i="117"/>
  <c r="AG25" i="117"/>
  <c r="AG26" i="117"/>
  <c r="AH26" i="117" s="1"/>
  <c r="AG27" i="117"/>
  <c r="AH27" i="117" s="1"/>
  <c r="AG28" i="117"/>
  <c r="AG29" i="117"/>
  <c r="AG30" i="117"/>
  <c r="AG31" i="117"/>
  <c r="AG32" i="117"/>
  <c r="AG33" i="117"/>
  <c r="AH33" i="117" s="1"/>
  <c r="AG34" i="117"/>
  <c r="AH34" i="117" s="1"/>
  <c r="AG35" i="117"/>
  <c r="AH35" i="117" s="1"/>
  <c r="AG36" i="117"/>
  <c r="AG37" i="117"/>
  <c r="AG38" i="117"/>
  <c r="AG39" i="117"/>
  <c r="AH39" i="117" s="1"/>
  <c r="AG40" i="117"/>
  <c r="AG41" i="117"/>
  <c r="AH41" i="117" s="1"/>
  <c r="AG42" i="117"/>
  <c r="AG43" i="117"/>
  <c r="AH43" i="117" s="1"/>
  <c r="AO43" i="117" s="1"/>
  <c r="AG44" i="117"/>
  <c r="AG45" i="117"/>
  <c r="AG46" i="117"/>
  <c r="AG47" i="117"/>
  <c r="AH47" i="117" s="1"/>
  <c r="AG48" i="117"/>
  <c r="AG49" i="117"/>
  <c r="AG50" i="117"/>
  <c r="AG51" i="117"/>
  <c r="AH51" i="117" s="1"/>
  <c r="AG52" i="117"/>
  <c r="AH52" i="117" s="1"/>
  <c r="AO52" i="117" s="1"/>
  <c r="AG53" i="117"/>
  <c r="AH53" i="117" s="1"/>
  <c r="AG54" i="117"/>
  <c r="AG55" i="117"/>
  <c r="AG56" i="117"/>
  <c r="AH56" i="117" s="1"/>
  <c r="AG57" i="117"/>
  <c r="AH57" i="117" s="1"/>
  <c r="AG58" i="117"/>
  <c r="AH58" i="117" s="1"/>
  <c r="AG59" i="117"/>
  <c r="AH59" i="117" s="1"/>
  <c r="AG60" i="117"/>
  <c r="AH60" i="117" s="1"/>
  <c r="AG61" i="117"/>
  <c r="AH61" i="117" s="1"/>
  <c r="AG12" i="115"/>
  <c r="AG13" i="115"/>
  <c r="AG14" i="115"/>
  <c r="AG15" i="115"/>
  <c r="AG16" i="115"/>
  <c r="AG17" i="115"/>
  <c r="AG12" i="113"/>
  <c r="AG13" i="113"/>
  <c r="AG14" i="113"/>
  <c r="AG15" i="113"/>
  <c r="AG12" i="112"/>
  <c r="AG13" i="112"/>
  <c r="AG14" i="112"/>
  <c r="AG15" i="112"/>
  <c r="AG16" i="112"/>
  <c r="AG17" i="112"/>
  <c r="AG18" i="112"/>
  <c r="AG19" i="112"/>
  <c r="AG20" i="112"/>
  <c r="AG21" i="112"/>
  <c r="AG22" i="112"/>
  <c r="AG23" i="112"/>
  <c r="AG24" i="112"/>
  <c r="AG25" i="112"/>
  <c r="AG26" i="112"/>
  <c r="AG27" i="112"/>
  <c r="AG28" i="112"/>
  <c r="AG29" i="112"/>
  <c r="AG30" i="112"/>
  <c r="AG12" i="111"/>
  <c r="AG13" i="111"/>
  <c r="AG14" i="111"/>
  <c r="AG15" i="111"/>
  <c r="AG16" i="111"/>
  <c r="AG17" i="111"/>
  <c r="AG18" i="111"/>
  <c r="AG12" i="110"/>
  <c r="AG13" i="110"/>
  <c r="AG14" i="110"/>
  <c r="AG15" i="110"/>
  <c r="AG16" i="110"/>
  <c r="AG17" i="110"/>
  <c r="AH54" i="117"/>
  <c r="AO54" i="117" s="1"/>
  <c r="AH55" i="117"/>
  <c r="AH42" i="117"/>
  <c r="AH44" i="117"/>
  <c r="AM44" i="117" s="1"/>
  <c r="AN44" i="117" s="1"/>
  <c r="AR42" i="117" s="1"/>
  <c r="AH45" i="117"/>
  <c r="AH46" i="117"/>
  <c r="AH48" i="117"/>
  <c r="AH49" i="117"/>
  <c r="AH50" i="117"/>
  <c r="AH36" i="117"/>
  <c r="AH38" i="117"/>
  <c r="AH37" i="117"/>
  <c r="AH23" i="117"/>
  <c r="AO23" i="117" s="1"/>
  <c r="AH24" i="117"/>
  <c r="AO24" i="117" s="1"/>
  <c r="AH25" i="117"/>
  <c r="AH28" i="117"/>
  <c r="AH12" i="117"/>
  <c r="AK61" i="117"/>
  <c r="AK60" i="117"/>
  <c r="AK59" i="117"/>
  <c r="AK58" i="117"/>
  <c r="AK57" i="117"/>
  <c r="AK56" i="117"/>
  <c r="AK55" i="117"/>
  <c r="AK54" i="117"/>
  <c r="AK53" i="117"/>
  <c r="AR52" i="117"/>
  <c r="AK52" i="117"/>
  <c r="N52" i="117"/>
  <c r="O52" i="117" s="1"/>
  <c r="L52" i="117"/>
  <c r="K52" i="117"/>
  <c r="F52" i="117"/>
  <c r="C52" i="117"/>
  <c r="AK51" i="117"/>
  <c r="AK50" i="117"/>
  <c r="AK49" i="117"/>
  <c r="AK48" i="117"/>
  <c r="AK47" i="117"/>
  <c r="AK46" i="117"/>
  <c r="AK45" i="117"/>
  <c r="AO44" i="117"/>
  <c r="AK44" i="117"/>
  <c r="AK43" i="117"/>
  <c r="AK42" i="117"/>
  <c r="O42" i="117"/>
  <c r="N42" i="117"/>
  <c r="L42" i="117"/>
  <c r="K42" i="117"/>
  <c r="F42" i="117"/>
  <c r="C42" i="117"/>
  <c r="AK41" i="117"/>
  <c r="AK40" i="117"/>
  <c r="AH40" i="117"/>
  <c r="AK39" i="117"/>
  <c r="AK38" i="117"/>
  <c r="AK37" i="117"/>
  <c r="AK36" i="117"/>
  <c r="AK35" i="117"/>
  <c r="AK34" i="117"/>
  <c r="AK33" i="117"/>
  <c r="AK32" i="117"/>
  <c r="AH32" i="117"/>
  <c r="AO32" i="117" s="1"/>
  <c r="N32" i="117"/>
  <c r="O32" i="117" s="1"/>
  <c r="L32" i="117"/>
  <c r="K32" i="117"/>
  <c r="F32" i="117"/>
  <c r="C32" i="117"/>
  <c r="AK31" i="117"/>
  <c r="AH31" i="117"/>
  <c r="AK30" i="117"/>
  <c r="AH30" i="117"/>
  <c r="AK29" i="117"/>
  <c r="AH29" i="117"/>
  <c r="AK28" i="117"/>
  <c r="AK27" i="117"/>
  <c r="AK26" i="117"/>
  <c r="AK25" i="117"/>
  <c r="AK24" i="117"/>
  <c r="AK23" i="117"/>
  <c r="AR22" i="117"/>
  <c r="AK22" i="117"/>
  <c r="AH22" i="117"/>
  <c r="AM22" i="117" s="1"/>
  <c r="AN22" i="117" s="1"/>
  <c r="N22" i="117"/>
  <c r="O22" i="117" s="1"/>
  <c r="L22" i="117"/>
  <c r="K22" i="117"/>
  <c r="F22" i="117"/>
  <c r="C22" i="117"/>
  <c r="AK21" i="117"/>
  <c r="AH21" i="117"/>
  <c r="AM20" i="117"/>
  <c r="AN20" i="117" s="1"/>
  <c r="AK20" i="117"/>
  <c r="AH20" i="117"/>
  <c r="AO20" i="117" s="1"/>
  <c r="AK19" i="117"/>
  <c r="AO18" i="117"/>
  <c r="AK18" i="117"/>
  <c r="AH18" i="117"/>
  <c r="AM18" i="117" s="1"/>
  <c r="AN18" i="117" s="1"/>
  <c r="AK17" i="117"/>
  <c r="AK16" i="117"/>
  <c r="AH16" i="117"/>
  <c r="AO16" i="117" s="1"/>
  <c r="AK15" i="117"/>
  <c r="AH15" i="117"/>
  <c r="AO15" i="117" s="1"/>
  <c r="AO14" i="117"/>
  <c r="AM14" i="117"/>
  <c r="AN14" i="117" s="1"/>
  <c r="AK14" i="117"/>
  <c r="AO13" i="117"/>
  <c r="AM13" i="117"/>
  <c r="AN13" i="117" s="1"/>
  <c r="AK13" i="117"/>
  <c r="AK12" i="117"/>
  <c r="N12" i="117"/>
  <c r="O12" i="117" s="1"/>
  <c r="L12" i="117"/>
  <c r="K12" i="117"/>
  <c r="F12" i="117"/>
  <c r="C12" i="117"/>
  <c r="I6" i="117"/>
  <c r="AO22" i="117" l="1"/>
  <c r="AM54" i="117"/>
  <c r="AN54" i="117" s="1"/>
  <c r="AO53" i="117"/>
  <c r="AM53" i="117"/>
  <c r="AN53" i="117" s="1"/>
  <c r="AM24" i="117"/>
  <c r="AN24" i="117" s="1"/>
  <c r="AO42" i="117"/>
  <c r="AM43" i="117"/>
  <c r="AN43" i="117" s="1"/>
  <c r="AO34" i="117"/>
  <c r="AM34" i="117"/>
  <c r="AN34" i="117" s="1"/>
  <c r="AO33" i="117"/>
  <c r="AM33" i="117"/>
  <c r="AN33" i="117" s="1"/>
  <c r="AM23" i="117"/>
  <c r="AN23" i="117" s="1"/>
  <c r="AQ22" i="117" s="1"/>
  <c r="AM12" i="117"/>
  <c r="AN12" i="117" s="1"/>
  <c r="AR12" i="117" s="1"/>
  <c r="AO12" i="117"/>
  <c r="AM16" i="117"/>
  <c r="AN16" i="117" s="1"/>
  <c r="AO59" i="117"/>
  <c r="AM59" i="117"/>
  <c r="AN59" i="117" s="1"/>
  <c r="AO55" i="117"/>
  <c r="AM55" i="117"/>
  <c r="AN55" i="117" s="1"/>
  <c r="AM56" i="117"/>
  <c r="AN56" i="117" s="1"/>
  <c r="AO56" i="117"/>
  <c r="AO58" i="117"/>
  <c r="AM58" i="117"/>
  <c r="AN58" i="117" s="1"/>
  <c r="AM60" i="117"/>
  <c r="AN60" i="117" s="1"/>
  <c r="AO60" i="117"/>
  <c r="AO57" i="117"/>
  <c r="AM57" i="117"/>
  <c r="AN57" i="117" s="1"/>
  <c r="AO61" i="117"/>
  <c r="AM61" i="117"/>
  <c r="AN61" i="117" s="1"/>
  <c r="AM52" i="117"/>
  <c r="AN52" i="117" s="1"/>
  <c r="AO48" i="117"/>
  <c r="AM48" i="117"/>
  <c r="AN48" i="117" s="1"/>
  <c r="AM49" i="117"/>
  <c r="AN49" i="117" s="1"/>
  <c r="AO49" i="117"/>
  <c r="AO45" i="117"/>
  <c r="AM45" i="117"/>
  <c r="AN45" i="117" s="1"/>
  <c r="AM50" i="117"/>
  <c r="AN50" i="117" s="1"/>
  <c r="AO50" i="117"/>
  <c r="AM46" i="117"/>
  <c r="AN46" i="117" s="1"/>
  <c r="AO46" i="117"/>
  <c r="AO47" i="117"/>
  <c r="AM47" i="117"/>
  <c r="AN47" i="117" s="1"/>
  <c r="AO51" i="117"/>
  <c r="AM51" i="117"/>
  <c r="AN51" i="117" s="1"/>
  <c r="AM42" i="117"/>
  <c r="AN42" i="117" s="1"/>
  <c r="AO38" i="117"/>
  <c r="AM38" i="117"/>
  <c r="AN38" i="117" s="1"/>
  <c r="AO37" i="117"/>
  <c r="AM37" i="117"/>
  <c r="AN37" i="117" s="1"/>
  <c r="AM35" i="117"/>
  <c r="AN35" i="117" s="1"/>
  <c r="AO35" i="117"/>
  <c r="AO39" i="117"/>
  <c r="AM39" i="117"/>
  <c r="AN39" i="117" s="1"/>
  <c r="AO41" i="117"/>
  <c r="AM41" i="117"/>
  <c r="AN41" i="117" s="1"/>
  <c r="AM36" i="117"/>
  <c r="AN36" i="117" s="1"/>
  <c r="AO36" i="117"/>
  <c r="AM40" i="117"/>
  <c r="AN40" i="117" s="1"/>
  <c r="AO40" i="117"/>
  <c r="AM32" i="117"/>
  <c r="AN32" i="117" s="1"/>
  <c r="AR32" i="117" s="1"/>
  <c r="AM30" i="117"/>
  <c r="AN30" i="117" s="1"/>
  <c r="AO30" i="117"/>
  <c r="AO31" i="117"/>
  <c r="AM31" i="117"/>
  <c r="AN31" i="117" s="1"/>
  <c r="AO28" i="117"/>
  <c r="AM28" i="117"/>
  <c r="AN28" i="117" s="1"/>
  <c r="AO27" i="117"/>
  <c r="AM27" i="117"/>
  <c r="AN27" i="117" s="1"/>
  <c r="AO25" i="117"/>
  <c r="AM25" i="117"/>
  <c r="AN25" i="117" s="1"/>
  <c r="AO29" i="117"/>
  <c r="AM29" i="117"/>
  <c r="AN29" i="117" s="1"/>
  <c r="AM26" i="117"/>
  <c r="AN26" i="117" s="1"/>
  <c r="AO26" i="117"/>
  <c r="AQ12" i="117"/>
  <c r="AM17" i="117"/>
  <c r="AN17" i="117" s="1"/>
  <c r="AO17" i="117"/>
  <c r="AM21" i="117"/>
  <c r="AN21" i="117" s="1"/>
  <c r="AO21" i="117"/>
  <c r="AM15" i="117"/>
  <c r="AN15" i="117" s="1"/>
  <c r="AM19" i="117"/>
  <c r="AN19" i="117" s="1"/>
  <c r="AP22" i="117" l="1"/>
  <c r="AP12" i="117"/>
  <c r="AS12" i="117" s="1"/>
  <c r="AQ52" i="117"/>
  <c r="AP52" i="117"/>
  <c r="AQ42" i="117"/>
  <c r="AP42" i="117"/>
  <c r="AQ32" i="117"/>
  <c r="AP32" i="117"/>
  <c r="AU22" i="117"/>
  <c r="AV22" i="117" s="1"/>
  <c r="AS22" i="117"/>
  <c r="AU12" i="117"/>
  <c r="AV12" i="117" s="1"/>
  <c r="AS52" i="117" l="1"/>
  <c r="AU52" i="117"/>
  <c r="AV52" i="117" s="1"/>
  <c r="AU42" i="117"/>
  <c r="AV42" i="117" s="1"/>
  <c r="AS42" i="117"/>
  <c r="AS32" i="117"/>
  <c r="AU32" i="117"/>
  <c r="AV32" i="117" s="1"/>
  <c r="AW22" i="117"/>
  <c r="AT22" i="117"/>
  <c r="AW12" i="117"/>
  <c r="AT12" i="117"/>
  <c r="AW52" i="117" l="1"/>
  <c r="AT52" i="117"/>
  <c r="AW42" i="117"/>
  <c r="AT42" i="117"/>
  <c r="AW32" i="117"/>
  <c r="AT32" i="117"/>
  <c r="AK21" i="116" l="1"/>
  <c r="AG21" i="116"/>
  <c r="AH21" i="116" s="1"/>
  <c r="AK20" i="116"/>
  <c r="AG20" i="116"/>
  <c r="AH20" i="116" s="1"/>
  <c r="AK19" i="116"/>
  <c r="AG19" i="116"/>
  <c r="AH19" i="116" s="1"/>
  <c r="AK18" i="116"/>
  <c r="AG18" i="116"/>
  <c r="AH18" i="116" s="1"/>
  <c r="AK17" i="116"/>
  <c r="AG17" i="116"/>
  <c r="AH17" i="116" s="1"/>
  <c r="AK16" i="116"/>
  <c r="AG16" i="116"/>
  <c r="AH16" i="116" s="1"/>
  <c r="AK15" i="116"/>
  <c r="AG15" i="116"/>
  <c r="AH15" i="116" s="1"/>
  <c r="AK14" i="116"/>
  <c r="AO14" i="116"/>
  <c r="AO13" i="116"/>
  <c r="AK13" i="116"/>
  <c r="AM13" i="116"/>
  <c r="AN13" i="116" s="1"/>
  <c r="AR12" i="116"/>
  <c r="AK12" i="116"/>
  <c r="AH12" i="116"/>
  <c r="AO12" i="116" s="1"/>
  <c r="N12" i="116"/>
  <c r="O12" i="116" s="1"/>
  <c r="L12" i="116"/>
  <c r="K12" i="116"/>
  <c r="F12" i="116"/>
  <c r="C12" i="116"/>
  <c r="I6" i="116"/>
  <c r="AM12" i="116" l="1"/>
  <c r="AN12" i="116" s="1"/>
  <c r="AO19" i="116"/>
  <c r="AM19" i="116"/>
  <c r="AN19" i="116" s="1"/>
  <c r="AM20" i="116"/>
  <c r="AN20" i="116" s="1"/>
  <c r="AO20" i="116"/>
  <c r="AO15" i="116"/>
  <c r="AM15" i="116"/>
  <c r="AN15" i="116" s="1"/>
  <c r="AM16" i="116"/>
  <c r="AN16" i="116" s="1"/>
  <c r="AO16" i="116"/>
  <c r="AO17" i="116"/>
  <c r="AM17" i="116"/>
  <c r="AN17" i="116" s="1"/>
  <c r="AO18" i="116"/>
  <c r="AM18" i="116"/>
  <c r="AN18" i="116" s="1"/>
  <c r="AO21" i="116"/>
  <c r="AM21" i="116"/>
  <c r="AN21" i="116" s="1"/>
  <c r="AM14" i="116"/>
  <c r="AN14" i="116" s="1"/>
  <c r="AQ12" i="116" s="1"/>
  <c r="AP12" i="116" l="1"/>
  <c r="AS12" i="116" l="1"/>
  <c r="AU12" i="116"/>
  <c r="AV12" i="116" s="1"/>
  <c r="AT12" i="116" l="1"/>
  <c r="AW12" i="116"/>
  <c r="AK21" i="115" l="1"/>
  <c r="AG21" i="115"/>
  <c r="AH21" i="115" s="1"/>
  <c r="AK20" i="115"/>
  <c r="AH20" i="115"/>
  <c r="AO20" i="115" s="1"/>
  <c r="AG20" i="115"/>
  <c r="AK19" i="115"/>
  <c r="AG19" i="115"/>
  <c r="AH19" i="115" s="1"/>
  <c r="AO19" i="115" s="1"/>
  <c r="AK18" i="115"/>
  <c r="AG18" i="115"/>
  <c r="AH18" i="115" s="1"/>
  <c r="AK17" i="115"/>
  <c r="AH17" i="115"/>
  <c r="AM16" i="115"/>
  <c r="AN16" i="115" s="1"/>
  <c r="AK16" i="115"/>
  <c r="AH16" i="115"/>
  <c r="AO16" i="115" s="1"/>
  <c r="AK15" i="115"/>
  <c r="AH15" i="115"/>
  <c r="AO15" i="115" s="1"/>
  <c r="AK14" i="115"/>
  <c r="AH14" i="115"/>
  <c r="AO14" i="115" s="1"/>
  <c r="AK13" i="115"/>
  <c r="AH13" i="115"/>
  <c r="AO13" i="115" s="1"/>
  <c r="AK12" i="115"/>
  <c r="AH12" i="115"/>
  <c r="AO12" i="115" s="1"/>
  <c r="N12" i="115"/>
  <c r="O12" i="115" s="1"/>
  <c r="L12" i="115"/>
  <c r="K12" i="115"/>
  <c r="F12" i="115"/>
  <c r="C12" i="115"/>
  <c r="I6" i="115"/>
  <c r="AM21" i="115" l="1"/>
  <c r="AN21" i="115" s="1"/>
  <c r="AO21" i="115"/>
  <c r="AM20" i="115"/>
  <c r="AN20" i="115" s="1"/>
  <c r="AM13" i="115"/>
  <c r="AN13" i="115" s="1"/>
  <c r="AM14" i="115"/>
  <c r="AN14" i="115" s="1"/>
  <c r="AO17" i="115"/>
  <c r="AM17" i="115"/>
  <c r="AN17" i="115" s="1"/>
  <c r="AO18" i="115"/>
  <c r="AM18" i="115"/>
  <c r="AN18" i="115" s="1"/>
  <c r="AM12" i="115"/>
  <c r="AN12" i="115" s="1"/>
  <c r="AM15" i="115"/>
  <c r="AN15" i="115" s="1"/>
  <c r="AR12" i="115" s="1"/>
  <c r="AM19" i="115"/>
  <c r="AN19" i="115" s="1"/>
  <c r="AQ12" i="115" l="1"/>
  <c r="AP12" i="115"/>
  <c r="AS12" i="115" l="1"/>
  <c r="AU12" i="115"/>
  <c r="AV12" i="115" s="1"/>
  <c r="AW12" i="115" l="1"/>
  <c r="AT12" i="115"/>
  <c r="AK21" i="114" l="1"/>
  <c r="AK20" i="114"/>
  <c r="AK19" i="114"/>
  <c r="AK18" i="114"/>
  <c r="AK17" i="114"/>
  <c r="AK16" i="114"/>
  <c r="AK15" i="114"/>
  <c r="AK14" i="114"/>
  <c r="AO14" i="114"/>
  <c r="AK13" i="114"/>
  <c r="AM13" i="114"/>
  <c r="AN13" i="114" s="1"/>
  <c r="AK12" i="114"/>
  <c r="AO12" i="114"/>
  <c r="N12" i="114"/>
  <c r="O12" i="114" s="1"/>
  <c r="L12" i="114"/>
  <c r="K12" i="114"/>
  <c r="F12" i="114"/>
  <c r="C12" i="114"/>
  <c r="I6" i="114"/>
  <c r="AM12" i="114" l="1"/>
  <c r="AN12" i="114" s="1"/>
  <c r="AO18" i="114"/>
  <c r="AM18" i="114"/>
  <c r="AN18" i="114" s="1"/>
  <c r="AO15" i="114"/>
  <c r="AM15" i="114"/>
  <c r="AN15" i="114" s="1"/>
  <c r="AR12" i="114" s="1"/>
  <c r="AO19" i="114"/>
  <c r="AM19" i="114"/>
  <c r="AN19" i="114" s="1"/>
  <c r="AM16" i="114"/>
  <c r="AN16" i="114" s="1"/>
  <c r="AO16" i="114"/>
  <c r="AM20" i="114"/>
  <c r="AN20" i="114" s="1"/>
  <c r="AO20" i="114"/>
  <c r="AO21" i="114"/>
  <c r="AM21" i="114"/>
  <c r="AN21" i="114" s="1"/>
  <c r="AO17" i="114"/>
  <c r="AM17" i="114"/>
  <c r="AN17" i="114" s="1"/>
  <c r="AO13" i="114"/>
  <c r="AM14" i="114"/>
  <c r="AN14" i="114" s="1"/>
  <c r="AP12" i="114" l="1"/>
  <c r="AU12" i="114" s="1"/>
  <c r="AV12" i="114" s="1"/>
  <c r="AQ12" i="114"/>
  <c r="AS12" i="114" s="1"/>
  <c r="AW12" i="114" l="1"/>
  <c r="AT12" i="114"/>
  <c r="AK21" i="113" l="1"/>
  <c r="AG21" i="113"/>
  <c r="AH21" i="113" s="1"/>
  <c r="AK20" i="113"/>
  <c r="AG20" i="113"/>
  <c r="AH20" i="113" s="1"/>
  <c r="AK19" i="113"/>
  <c r="AG19" i="113"/>
  <c r="AH19" i="113" s="1"/>
  <c r="AO19" i="113" s="1"/>
  <c r="AK18" i="113"/>
  <c r="AH18" i="113"/>
  <c r="AM18" i="113" s="1"/>
  <c r="AN18" i="113" s="1"/>
  <c r="AG18" i="113"/>
  <c r="AK17" i="113"/>
  <c r="AG17" i="113"/>
  <c r="AH17" i="113" s="1"/>
  <c r="AK16" i="113"/>
  <c r="AG16" i="113"/>
  <c r="AH16" i="113" s="1"/>
  <c r="AK15" i="113"/>
  <c r="AH15" i="113"/>
  <c r="AO15" i="113" s="1"/>
  <c r="AK14" i="113"/>
  <c r="AH14" i="113"/>
  <c r="AM14" i="113" s="1"/>
  <c r="AN14" i="113" s="1"/>
  <c r="AK13" i="113"/>
  <c r="AH13" i="113"/>
  <c r="AM13" i="113" s="1"/>
  <c r="AN13" i="113" s="1"/>
  <c r="AK12" i="113"/>
  <c r="AH12" i="113"/>
  <c r="AO12" i="113" s="1"/>
  <c r="N12" i="113"/>
  <c r="O12" i="113" s="1"/>
  <c r="L12" i="113"/>
  <c r="K12" i="113"/>
  <c r="F12" i="113"/>
  <c r="C12" i="113"/>
  <c r="I6" i="113"/>
  <c r="AK31" i="112"/>
  <c r="AG31" i="112"/>
  <c r="AH31" i="112" s="1"/>
  <c r="AK30" i="112"/>
  <c r="AH30" i="112"/>
  <c r="AK29" i="112"/>
  <c r="AH29" i="112"/>
  <c r="AK28" i="112"/>
  <c r="AH28" i="112"/>
  <c r="AK27" i="112"/>
  <c r="AH27" i="112"/>
  <c r="AK26" i="112"/>
  <c r="AH26" i="112"/>
  <c r="AK25" i="112"/>
  <c r="AH25" i="112"/>
  <c r="AK24" i="112"/>
  <c r="AH24" i="112"/>
  <c r="AO24" i="112" s="1"/>
  <c r="AK23" i="112"/>
  <c r="AH23" i="112"/>
  <c r="AO23" i="112" s="1"/>
  <c r="AK22" i="112"/>
  <c r="AH22" i="112"/>
  <c r="AO22" i="112" s="1"/>
  <c r="N22" i="112"/>
  <c r="O22" i="112" s="1"/>
  <c r="L22" i="112"/>
  <c r="K22" i="112"/>
  <c r="F22" i="112"/>
  <c r="C22" i="112"/>
  <c r="AK21" i="112"/>
  <c r="AH21" i="112"/>
  <c r="AK20" i="112"/>
  <c r="AH20" i="112"/>
  <c r="AM20" i="112" s="1"/>
  <c r="AN20" i="112" s="1"/>
  <c r="AK19" i="112"/>
  <c r="AH19" i="112"/>
  <c r="AO19" i="112" s="1"/>
  <c r="AK18" i="112"/>
  <c r="AH18" i="112"/>
  <c r="AK17" i="112"/>
  <c r="AH17" i="112"/>
  <c r="AK16" i="112"/>
  <c r="AH16" i="112"/>
  <c r="AM16" i="112" s="1"/>
  <c r="AN16" i="112" s="1"/>
  <c r="AK15" i="112"/>
  <c r="AH15" i="112"/>
  <c r="AO15" i="112" s="1"/>
  <c r="AK14" i="112"/>
  <c r="AH14" i="112"/>
  <c r="AK13" i="112"/>
  <c r="AH13" i="112"/>
  <c r="AM13" i="112" s="1"/>
  <c r="AN13" i="112" s="1"/>
  <c r="AR12" i="112"/>
  <c r="AM12" i="112"/>
  <c r="AN12" i="112" s="1"/>
  <c r="AK12" i="112"/>
  <c r="AH12" i="112"/>
  <c r="AO12" i="112" s="1"/>
  <c r="N12" i="112"/>
  <c r="O12" i="112" s="1"/>
  <c r="L12" i="112"/>
  <c r="K12" i="112"/>
  <c r="F12" i="112"/>
  <c r="C12" i="112"/>
  <c r="I6" i="112"/>
  <c r="AM23" i="112" l="1"/>
  <c r="AN23" i="112" s="1"/>
  <c r="AM19" i="112"/>
  <c r="AN19" i="112" s="1"/>
  <c r="AO14" i="113"/>
  <c r="AO18" i="113"/>
  <c r="AO16" i="113"/>
  <c r="AM16" i="113"/>
  <c r="AN16" i="113" s="1"/>
  <c r="AM17" i="113"/>
  <c r="AN17" i="113" s="1"/>
  <c r="AO17" i="113"/>
  <c r="AO20" i="113"/>
  <c r="AM20" i="113"/>
  <c r="AN20" i="113" s="1"/>
  <c r="AM21" i="113"/>
  <c r="AN21" i="113" s="1"/>
  <c r="AO21" i="113"/>
  <c r="AO13" i="113"/>
  <c r="AM19" i="113"/>
  <c r="AN19" i="113" s="1"/>
  <c r="AM12" i="113"/>
  <c r="AN12" i="113" s="1"/>
  <c r="AM15" i="113"/>
  <c r="AN15" i="113" s="1"/>
  <c r="AR12" i="113" s="1"/>
  <c r="AO29" i="112"/>
  <c r="AM29" i="112"/>
  <c r="AN29" i="112" s="1"/>
  <c r="AR22" i="112" s="1"/>
  <c r="AO31" i="112"/>
  <c r="AM31" i="112"/>
  <c r="AN31" i="112" s="1"/>
  <c r="AO28" i="112"/>
  <c r="AM28" i="112"/>
  <c r="AN28" i="112" s="1"/>
  <c r="AO25" i="112"/>
  <c r="AM25" i="112"/>
  <c r="AN25" i="112" s="1"/>
  <c r="AM26" i="112"/>
  <c r="AN26" i="112" s="1"/>
  <c r="AO26" i="112"/>
  <c r="AM30" i="112"/>
  <c r="AN30" i="112" s="1"/>
  <c r="AO30" i="112"/>
  <c r="AO27" i="112"/>
  <c r="AM27" i="112"/>
  <c r="AN27" i="112" s="1"/>
  <c r="AM22" i="112"/>
  <c r="AN22" i="112" s="1"/>
  <c r="AM24" i="112"/>
  <c r="AN24" i="112" s="1"/>
  <c r="AO18" i="112"/>
  <c r="AM18" i="112"/>
  <c r="AN18" i="112" s="1"/>
  <c r="AM15" i="112"/>
  <c r="AN15" i="112" s="1"/>
  <c r="AO13" i="112"/>
  <c r="AO14" i="112"/>
  <c r="AM14" i="112"/>
  <c r="AN14" i="112" s="1"/>
  <c r="AO21" i="112"/>
  <c r="AM21" i="112"/>
  <c r="AN21" i="112" s="1"/>
  <c r="AO16" i="112"/>
  <c r="AO20" i="112"/>
  <c r="AO17" i="112"/>
  <c r="AM17" i="112"/>
  <c r="AN17" i="112" s="1"/>
  <c r="AP12" i="113" l="1"/>
  <c r="AQ12" i="113"/>
  <c r="AQ12" i="112"/>
  <c r="AQ22" i="112"/>
  <c r="AP22" i="112"/>
  <c r="AP12" i="112"/>
  <c r="AU12" i="113" l="1"/>
  <c r="AV12" i="113" s="1"/>
  <c r="AS12" i="113"/>
  <c r="AS12" i="112"/>
  <c r="AT12" i="112" s="1"/>
  <c r="AS22" i="112"/>
  <c r="AU22" i="112"/>
  <c r="AV22" i="112" s="1"/>
  <c r="AU12" i="112"/>
  <c r="AV12" i="112" s="1"/>
  <c r="AW12" i="112" s="1"/>
  <c r="AW12" i="113" l="1"/>
  <c r="AT12" i="113"/>
  <c r="AW22" i="112"/>
  <c r="AT22" i="112"/>
  <c r="AK41" i="111" l="1"/>
  <c r="AG41" i="111"/>
  <c r="AH41" i="111" s="1"/>
  <c r="AK40" i="111"/>
  <c r="AH40" i="111"/>
  <c r="AM40" i="111" s="1"/>
  <c r="AN40" i="111" s="1"/>
  <c r="AG40" i="111"/>
  <c r="AK39" i="111"/>
  <c r="AG39" i="111"/>
  <c r="AH39" i="111" s="1"/>
  <c r="AK38" i="111"/>
  <c r="AG38" i="111"/>
  <c r="AH38" i="111" s="1"/>
  <c r="AK37" i="111"/>
  <c r="AG37" i="111"/>
  <c r="AH37" i="111" s="1"/>
  <c r="AK36" i="111"/>
  <c r="AG36" i="111"/>
  <c r="AH36" i="111" s="1"/>
  <c r="AK35" i="111"/>
  <c r="AG35" i="111"/>
  <c r="AH35" i="111" s="1"/>
  <c r="AK34" i="111"/>
  <c r="AG34" i="111"/>
  <c r="AH34" i="111" s="1"/>
  <c r="AK33" i="111"/>
  <c r="AG33" i="111"/>
  <c r="AH33" i="111" s="1"/>
  <c r="AR32" i="111"/>
  <c r="AQ32" i="111"/>
  <c r="AK32" i="111"/>
  <c r="AG32" i="111"/>
  <c r="AH32" i="111" s="1"/>
  <c r="N32" i="111"/>
  <c r="O32" i="111" s="1"/>
  <c r="L32" i="111"/>
  <c r="K32" i="111"/>
  <c r="F32" i="111"/>
  <c r="C32" i="111"/>
  <c r="AK31" i="111"/>
  <c r="AG31" i="111"/>
  <c r="AH31" i="111" s="1"/>
  <c r="AK30" i="111"/>
  <c r="AG30" i="111"/>
  <c r="AH30" i="111" s="1"/>
  <c r="AK29" i="111"/>
  <c r="AG29" i="111"/>
  <c r="AH29" i="111" s="1"/>
  <c r="AK28" i="111"/>
  <c r="AG28" i="111"/>
  <c r="AH28" i="111" s="1"/>
  <c r="AK27" i="111"/>
  <c r="AG27" i="111"/>
  <c r="AH27" i="111" s="1"/>
  <c r="AK26" i="111"/>
  <c r="AG26" i="111"/>
  <c r="AH26" i="111" s="1"/>
  <c r="AK25" i="111"/>
  <c r="AG25" i="111"/>
  <c r="AH25" i="111" s="1"/>
  <c r="AK24" i="111"/>
  <c r="AG24" i="111"/>
  <c r="AH24" i="111" s="1"/>
  <c r="AK23" i="111"/>
  <c r="AG23" i="111"/>
  <c r="AH23" i="111" s="1"/>
  <c r="AR22" i="111"/>
  <c r="AQ22" i="111"/>
  <c r="AK22" i="111"/>
  <c r="AG22" i="111"/>
  <c r="AH22" i="111" s="1"/>
  <c r="N22" i="111"/>
  <c r="O22" i="111" s="1"/>
  <c r="L22" i="111"/>
  <c r="K22" i="111"/>
  <c r="F22" i="111"/>
  <c r="C22" i="111"/>
  <c r="AK21" i="111"/>
  <c r="AG21" i="111"/>
  <c r="AH21" i="111" s="1"/>
  <c r="AK20" i="111"/>
  <c r="AG20" i="111"/>
  <c r="AH20" i="111" s="1"/>
  <c r="AK19" i="111"/>
  <c r="AG19" i="111"/>
  <c r="AH19" i="111" s="1"/>
  <c r="AK18" i="111"/>
  <c r="AH18" i="111"/>
  <c r="AK17" i="111"/>
  <c r="AH17" i="111"/>
  <c r="AK16" i="111"/>
  <c r="AH16" i="111"/>
  <c r="AK15" i="111"/>
  <c r="AH15" i="111"/>
  <c r="AK14" i="111"/>
  <c r="AH14" i="111"/>
  <c r="AK13" i="111"/>
  <c r="AH13" i="111"/>
  <c r="AO13" i="111" s="1"/>
  <c r="AK12" i="111"/>
  <c r="AH12" i="111"/>
  <c r="AO12" i="111" s="1"/>
  <c r="N12" i="111"/>
  <c r="O12" i="111" s="1"/>
  <c r="L12" i="111"/>
  <c r="K12" i="111"/>
  <c r="F12" i="111"/>
  <c r="C12" i="111"/>
  <c r="I6" i="111"/>
  <c r="AM12" i="111" l="1"/>
  <c r="AN12" i="111" s="1"/>
  <c r="AO22" i="111"/>
  <c r="AM22" i="111"/>
  <c r="AN22" i="111" s="1"/>
  <c r="AO41" i="111"/>
  <c r="AM41" i="111"/>
  <c r="AN41" i="111" s="1"/>
  <c r="AO21" i="111"/>
  <c r="AM21" i="111"/>
  <c r="AN21" i="111" s="1"/>
  <c r="AO26" i="111"/>
  <c r="AM26" i="111"/>
  <c r="AN26" i="111" s="1"/>
  <c r="AO30" i="111"/>
  <c r="AM30" i="111"/>
  <c r="AN30" i="111" s="1"/>
  <c r="AM14" i="111"/>
  <c r="AN14" i="111" s="1"/>
  <c r="AO14" i="111"/>
  <c r="AM18" i="111"/>
  <c r="AN18" i="111" s="1"/>
  <c r="AO18" i="111"/>
  <c r="AM32" i="111"/>
  <c r="AN32" i="111" s="1"/>
  <c r="AO32" i="111"/>
  <c r="AO35" i="111"/>
  <c r="AM35" i="111"/>
  <c r="AN35" i="111" s="1"/>
  <c r="AO39" i="111"/>
  <c r="AM39" i="111"/>
  <c r="AN39" i="111" s="1"/>
  <c r="AO31" i="111"/>
  <c r="AM31" i="111"/>
  <c r="AN31" i="111" s="1"/>
  <c r="AO27" i="111"/>
  <c r="AM27" i="111"/>
  <c r="AN27" i="111" s="1"/>
  <c r="AO15" i="111"/>
  <c r="AM15" i="111"/>
  <c r="AN15" i="111" s="1"/>
  <c r="AO19" i="111"/>
  <c r="AM19" i="111"/>
  <c r="AN19" i="111" s="1"/>
  <c r="AM36" i="111"/>
  <c r="AN36" i="111" s="1"/>
  <c r="AO36" i="111"/>
  <c r="AO24" i="111"/>
  <c r="AM24" i="111"/>
  <c r="AN24" i="111" s="1"/>
  <c r="AO28" i="111"/>
  <c r="AM28" i="111"/>
  <c r="AN28" i="111" s="1"/>
  <c r="AM29" i="111"/>
  <c r="AN29" i="111" s="1"/>
  <c r="AO29" i="111"/>
  <c r="AO34" i="111"/>
  <c r="AM34" i="111"/>
  <c r="AN34" i="111" s="1"/>
  <c r="AO23" i="111"/>
  <c r="AM23" i="111"/>
  <c r="AN23" i="111" s="1"/>
  <c r="AO16" i="111"/>
  <c r="AM16" i="111"/>
  <c r="AN16" i="111" s="1"/>
  <c r="AO20" i="111"/>
  <c r="AM20" i="111"/>
  <c r="AN20" i="111" s="1"/>
  <c r="AO33" i="111"/>
  <c r="AM33" i="111"/>
  <c r="AN33" i="111" s="1"/>
  <c r="AO37" i="111"/>
  <c r="AM37" i="111"/>
  <c r="AN37" i="111" s="1"/>
  <c r="AM25" i="111"/>
  <c r="AN25" i="111" s="1"/>
  <c r="AO25" i="111"/>
  <c r="AO17" i="111"/>
  <c r="AM17" i="111"/>
  <c r="AN17" i="111" s="1"/>
  <c r="AO38" i="111"/>
  <c r="AM38" i="111"/>
  <c r="AN38" i="111" s="1"/>
  <c r="AM13" i="111"/>
  <c r="AN13" i="111" s="1"/>
  <c r="AO40" i="111"/>
  <c r="AQ12" i="111" l="1"/>
  <c r="AP12" i="111"/>
  <c r="AR12" i="111"/>
  <c r="AP32" i="111"/>
  <c r="AP22" i="111"/>
  <c r="AU12" i="111" l="1"/>
  <c r="AV12" i="111" s="1"/>
  <c r="AS12" i="111"/>
  <c r="AU22" i="111"/>
  <c r="AV22" i="111" s="1"/>
  <c r="AS22" i="111"/>
  <c r="AU32" i="111"/>
  <c r="AV32" i="111" s="1"/>
  <c r="AS32" i="111"/>
  <c r="AW12" i="111" l="1"/>
  <c r="AT12" i="111"/>
  <c r="AT32" i="111"/>
  <c r="AW32" i="111"/>
  <c r="AW22" i="111"/>
  <c r="AT22" i="111"/>
  <c r="AK41" i="110" l="1"/>
  <c r="AG41" i="110"/>
  <c r="AH41" i="110" s="1"/>
  <c r="AK40" i="110"/>
  <c r="AG40" i="110"/>
  <c r="AH40" i="110" s="1"/>
  <c r="AK39" i="110"/>
  <c r="AH39" i="110"/>
  <c r="AO39" i="110" s="1"/>
  <c r="AG39" i="110"/>
  <c r="AK38" i="110"/>
  <c r="AG38" i="110"/>
  <c r="AH38" i="110" s="1"/>
  <c r="AK37" i="110"/>
  <c r="AG37" i="110"/>
  <c r="AH37" i="110" s="1"/>
  <c r="AK36" i="110"/>
  <c r="AG36" i="110"/>
  <c r="AH36" i="110" s="1"/>
  <c r="AM35" i="110"/>
  <c r="AN35" i="110" s="1"/>
  <c r="AK35" i="110"/>
  <c r="AH35" i="110"/>
  <c r="AO35" i="110" s="1"/>
  <c r="AG35" i="110"/>
  <c r="AK34" i="110"/>
  <c r="AG34" i="110"/>
  <c r="AH34" i="110" s="1"/>
  <c r="AK33" i="110"/>
  <c r="AG33" i="110"/>
  <c r="AH33" i="110" s="1"/>
  <c r="AR32" i="110"/>
  <c r="AQ32" i="110"/>
  <c r="AK32" i="110"/>
  <c r="AG32" i="110"/>
  <c r="AH32" i="110" s="1"/>
  <c r="N32" i="110"/>
  <c r="O32" i="110" s="1"/>
  <c r="L32" i="110"/>
  <c r="K32" i="110"/>
  <c r="F32" i="110"/>
  <c r="C32" i="110"/>
  <c r="AK31" i="110"/>
  <c r="AG31" i="110"/>
  <c r="AH31" i="110" s="1"/>
  <c r="AK30" i="110"/>
  <c r="AH30" i="110"/>
  <c r="AO30" i="110" s="1"/>
  <c r="AG30" i="110"/>
  <c r="AK29" i="110"/>
  <c r="AG29" i="110"/>
  <c r="AH29" i="110" s="1"/>
  <c r="AK28" i="110"/>
  <c r="AG28" i="110"/>
  <c r="AH28" i="110" s="1"/>
  <c r="AK27" i="110"/>
  <c r="AG27" i="110"/>
  <c r="AH27" i="110" s="1"/>
  <c r="AK26" i="110"/>
  <c r="AG26" i="110"/>
  <c r="AH26" i="110" s="1"/>
  <c r="AO26" i="110" s="1"/>
  <c r="AK25" i="110"/>
  <c r="AG25" i="110"/>
  <c r="AH25" i="110" s="1"/>
  <c r="AK24" i="110"/>
  <c r="AG24" i="110"/>
  <c r="AH24" i="110" s="1"/>
  <c r="AK23" i="110"/>
  <c r="AG23" i="110"/>
  <c r="AH23" i="110" s="1"/>
  <c r="AR22" i="110"/>
  <c r="AQ22" i="110"/>
  <c r="AK22" i="110"/>
  <c r="AG22" i="110"/>
  <c r="AH22" i="110" s="1"/>
  <c r="N22" i="110"/>
  <c r="O22" i="110" s="1"/>
  <c r="L22" i="110"/>
  <c r="K22" i="110"/>
  <c r="F22" i="110"/>
  <c r="C22" i="110"/>
  <c r="AK21" i="110"/>
  <c r="AG21" i="110"/>
  <c r="AH21" i="110" s="1"/>
  <c r="AK20" i="110"/>
  <c r="AG20" i="110"/>
  <c r="AH20" i="110" s="1"/>
  <c r="AK19" i="110"/>
  <c r="AG19" i="110"/>
  <c r="AH19" i="110" s="1"/>
  <c r="AK18" i="110"/>
  <c r="AG18" i="110"/>
  <c r="AH18" i="110" s="1"/>
  <c r="AK17" i="110"/>
  <c r="AH17" i="110"/>
  <c r="AK16" i="110"/>
  <c r="AH16" i="110"/>
  <c r="AK15" i="110"/>
  <c r="AH15" i="110"/>
  <c r="AK14" i="110"/>
  <c r="AH14" i="110"/>
  <c r="AK13" i="110"/>
  <c r="AH13" i="110"/>
  <c r="AK12" i="110"/>
  <c r="AH12" i="110"/>
  <c r="N12" i="110"/>
  <c r="O12" i="110" s="1"/>
  <c r="L12" i="110"/>
  <c r="K12" i="110"/>
  <c r="F12" i="110"/>
  <c r="C12" i="110"/>
  <c r="I6" i="110"/>
  <c r="AM40" i="110" l="1"/>
  <c r="AN40" i="110" s="1"/>
  <c r="AO40" i="110"/>
  <c r="AM39" i="110"/>
  <c r="AN39" i="110" s="1"/>
  <c r="AM14" i="110"/>
  <c r="AN14" i="110" s="1"/>
  <c r="AR12" i="110" s="1"/>
  <c r="AO14" i="110"/>
  <c r="AM18" i="110"/>
  <c r="AN18" i="110" s="1"/>
  <c r="AO18" i="110"/>
  <c r="AO34" i="110"/>
  <c r="AM34" i="110"/>
  <c r="AN34" i="110" s="1"/>
  <c r="AO37" i="110"/>
  <c r="AM37" i="110"/>
  <c r="AN37" i="110" s="1"/>
  <c r="AO23" i="110"/>
  <c r="AM23" i="110"/>
  <c r="AN23" i="110" s="1"/>
  <c r="AO24" i="110"/>
  <c r="AM24" i="110"/>
  <c r="AN24" i="110" s="1"/>
  <c r="AO31" i="110"/>
  <c r="AM31" i="110"/>
  <c r="AN31" i="110" s="1"/>
  <c r="AM32" i="110"/>
  <c r="AN32" i="110" s="1"/>
  <c r="AO32" i="110"/>
  <c r="AO38" i="110"/>
  <c r="AM38" i="110"/>
  <c r="AN38" i="110" s="1"/>
  <c r="AM36" i="110"/>
  <c r="AN36" i="110" s="1"/>
  <c r="AO36" i="110"/>
  <c r="AO19" i="110"/>
  <c r="AM19" i="110"/>
  <c r="AN19" i="110" s="1"/>
  <c r="AO27" i="110"/>
  <c r="AM27" i="110"/>
  <c r="AN27" i="110" s="1"/>
  <c r="AO16" i="110"/>
  <c r="AM16" i="110"/>
  <c r="AN16" i="110" s="1"/>
  <c r="AO20" i="110"/>
  <c r="AM20" i="110"/>
  <c r="AN20" i="110" s="1"/>
  <c r="AO28" i="110"/>
  <c r="AM28" i="110"/>
  <c r="AN28" i="110" s="1"/>
  <c r="AO22" i="110"/>
  <c r="AM22" i="110"/>
  <c r="AN22" i="110" s="1"/>
  <c r="AM25" i="110"/>
  <c r="AN25" i="110" s="1"/>
  <c r="AO25" i="110"/>
  <c r="AO41" i="110"/>
  <c r="AM41" i="110"/>
  <c r="AN41" i="110" s="1"/>
  <c r="AO33" i="110"/>
  <c r="AM33" i="110"/>
  <c r="AN33" i="110" s="1"/>
  <c r="AO15" i="110"/>
  <c r="AM15" i="110"/>
  <c r="AN15" i="110" s="1"/>
  <c r="AO12" i="110"/>
  <c r="AM12" i="110"/>
  <c r="AN12" i="110" s="1"/>
  <c r="AM13" i="110"/>
  <c r="AN13" i="110" s="1"/>
  <c r="AO13" i="110"/>
  <c r="AM17" i="110"/>
  <c r="AN17" i="110" s="1"/>
  <c r="AO17" i="110"/>
  <c r="AM21" i="110"/>
  <c r="AN21" i="110" s="1"/>
  <c r="AO21" i="110"/>
  <c r="AM29" i="110"/>
  <c r="AN29" i="110" s="1"/>
  <c r="AO29" i="110"/>
  <c r="AM26" i="110"/>
  <c r="AN26" i="110" s="1"/>
  <c r="AM30" i="110"/>
  <c r="AN30" i="110" s="1"/>
  <c r="N42" i="109"/>
  <c r="O42" i="109" s="1"/>
  <c r="N32" i="109"/>
  <c r="O32" i="109" s="1"/>
  <c r="AK81" i="109"/>
  <c r="AK80" i="109"/>
  <c r="AK79" i="109"/>
  <c r="AK78" i="109"/>
  <c r="AK77" i="109"/>
  <c r="AK76" i="109"/>
  <c r="AK75" i="109"/>
  <c r="AK74" i="109"/>
  <c r="AK73" i="109"/>
  <c r="AK72" i="109"/>
  <c r="N72" i="109"/>
  <c r="O72" i="109" s="1"/>
  <c r="L72" i="109"/>
  <c r="K72" i="109"/>
  <c r="F72" i="109"/>
  <c r="C72" i="109"/>
  <c r="AK71" i="109"/>
  <c r="AM71" i="109"/>
  <c r="AN71" i="109" s="1"/>
  <c r="AK70" i="109"/>
  <c r="AO70" i="109"/>
  <c r="AK69" i="109"/>
  <c r="AK68" i="109"/>
  <c r="AK67" i="109"/>
  <c r="AM67" i="109"/>
  <c r="AN67" i="109" s="1"/>
  <c r="AK66" i="109"/>
  <c r="AO66" i="109"/>
  <c r="AK65" i="109"/>
  <c r="AK64" i="109"/>
  <c r="AK63" i="109"/>
  <c r="AM63" i="109"/>
  <c r="AN63" i="109" s="1"/>
  <c r="AR62" i="109"/>
  <c r="AK62" i="109"/>
  <c r="N62" i="109"/>
  <c r="O62" i="109" s="1"/>
  <c r="L62" i="109"/>
  <c r="K62" i="109"/>
  <c r="F62" i="109"/>
  <c r="C62" i="109"/>
  <c r="AK61" i="109"/>
  <c r="AK60" i="109"/>
  <c r="AK59" i="109"/>
  <c r="AK58" i="109"/>
  <c r="AK57" i="109"/>
  <c r="AK56" i="109"/>
  <c r="AK55" i="109"/>
  <c r="AK54" i="109"/>
  <c r="AK53" i="109"/>
  <c r="AR52" i="109"/>
  <c r="AK52" i="109"/>
  <c r="N52" i="109"/>
  <c r="O52" i="109" s="1"/>
  <c r="L52" i="109"/>
  <c r="K52" i="109"/>
  <c r="F52" i="109"/>
  <c r="C52" i="109"/>
  <c r="AK51" i="109"/>
  <c r="AK50" i="109"/>
  <c r="AK49" i="109"/>
  <c r="AK48" i="109"/>
  <c r="AK47" i="109"/>
  <c r="AK46" i="109"/>
  <c r="AK45" i="109"/>
  <c r="AK44" i="109"/>
  <c r="AK43" i="109"/>
  <c r="AQ42" i="109"/>
  <c r="AK42" i="109"/>
  <c r="L42" i="109"/>
  <c r="K42" i="109"/>
  <c r="F42" i="109"/>
  <c r="C42" i="109"/>
  <c r="AP22" i="110" l="1"/>
  <c r="AP32" i="110"/>
  <c r="AQ12" i="110"/>
  <c r="AP12" i="110"/>
  <c r="AO74" i="109"/>
  <c r="AM74" i="109"/>
  <c r="AN74" i="109" s="1"/>
  <c r="AM72" i="109"/>
  <c r="AN72" i="109" s="1"/>
  <c r="AR72" i="109" s="1"/>
  <c r="AO72" i="109"/>
  <c r="AM79" i="109"/>
  <c r="AN79" i="109" s="1"/>
  <c r="AO79" i="109"/>
  <c r="AM75" i="109"/>
  <c r="AN75" i="109" s="1"/>
  <c r="AO75" i="109"/>
  <c r="AM80" i="109"/>
  <c r="AN80" i="109" s="1"/>
  <c r="AO80" i="109"/>
  <c r="AM76" i="109"/>
  <c r="AN76" i="109" s="1"/>
  <c r="AO76" i="109"/>
  <c r="AO73" i="109"/>
  <c r="AM73" i="109"/>
  <c r="AN73" i="109" s="1"/>
  <c r="AQ72" i="109" s="1"/>
  <c r="AO78" i="109"/>
  <c r="AM78" i="109"/>
  <c r="AN78" i="109" s="1"/>
  <c r="AO77" i="109"/>
  <c r="AM77" i="109"/>
  <c r="AN77" i="109" s="1"/>
  <c r="AO81" i="109"/>
  <c r="AM81" i="109"/>
  <c r="AN81" i="109" s="1"/>
  <c r="AM62" i="109"/>
  <c r="AN62" i="109" s="1"/>
  <c r="AQ62" i="109" s="1"/>
  <c r="AO62" i="109"/>
  <c r="AO65" i="109"/>
  <c r="AM65" i="109"/>
  <c r="AN65" i="109" s="1"/>
  <c r="AO68" i="109"/>
  <c r="AM68" i="109"/>
  <c r="AN68" i="109" s="1"/>
  <c r="AO69" i="109"/>
  <c r="AM69" i="109"/>
  <c r="AN69" i="109" s="1"/>
  <c r="AO64" i="109"/>
  <c r="AM64" i="109"/>
  <c r="AN64" i="109" s="1"/>
  <c r="AO63" i="109"/>
  <c r="AM66" i="109"/>
  <c r="AN66" i="109" s="1"/>
  <c r="AO67" i="109"/>
  <c r="AM70" i="109"/>
  <c r="AN70" i="109" s="1"/>
  <c r="AO71" i="109"/>
  <c r="AM52" i="109"/>
  <c r="AN52" i="109" s="1"/>
  <c r="AQ52" i="109" s="1"/>
  <c r="AO52" i="109"/>
  <c r="AO59" i="109"/>
  <c r="AM59" i="109"/>
  <c r="AN59" i="109" s="1"/>
  <c r="AO55" i="109"/>
  <c r="AM55" i="109"/>
  <c r="AN55" i="109" s="1"/>
  <c r="AO58" i="109"/>
  <c r="AM58" i="109"/>
  <c r="AN58" i="109" s="1"/>
  <c r="AM60" i="109"/>
  <c r="AN60" i="109" s="1"/>
  <c r="AO60" i="109"/>
  <c r="AO54" i="109"/>
  <c r="AM54" i="109"/>
  <c r="AN54" i="109" s="1"/>
  <c r="AM56" i="109"/>
  <c r="AN56" i="109" s="1"/>
  <c r="AO56" i="109"/>
  <c r="AO53" i="109"/>
  <c r="AM53" i="109"/>
  <c r="AN53" i="109" s="1"/>
  <c r="AO57" i="109"/>
  <c r="AM57" i="109"/>
  <c r="AN57" i="109" s="1"/>
  <c r="AO61" i="109"/>
  <c r="AM61" i="109"/>
  <c r="AN61" i="109" s="1"/>
  <c r="AO48" i="109"/>
  <c r="AM48" i="109"/>
  <c r="AN48" i="109" s="1"/>
  <c r="AO45" i="109"/>
  <c r="AM45" i="109"/>
  <c r="AN45" i="109" s="1"/>
  <c r="AO49" i="109"/>
  <c r="AM49" i="109"/>
  <c r="AN49" i="109" s="1"/>
  <c r="AO44" i="109"/>
  <c r="AM44" i="109"/>
  <c r="AN44" i="109" s="1"/>
  <c r="AM42" i="109"/>
  <c r="AN42" i="109" s="1"/>
  <c r="AO42" i="109"/>
  <c r="AM50" i="109"/>
  <c r="AN50" i="109" s="1"/>
  <c r="AO50" i="109"/>
  <c r="AM46" i="109"/>
  <c r="AN46" i="109" s="1"/>
  <c r="AO46" i="109"/>
  <c r="AO47" i="109"/>
  <c r="AM47" i="109"/>
  <c r="AN47" i="109" s="1"/>
  <c r="AO43" i="109"/>
  <c r="AM43" i="109"/>
  <c r="AN43" i="109" s="1"/>
  <c r="AO51" i="109"/>
  <c r="AM51" i="109"/>
  <c r="AN51" i="109" s="1"/>
  <c r="AR42" i="109" l="1"/>
  <c r="AS12" i="110"/>
  <c r="AU12" i="110"/>
  <c r="AV12" i="110" s="1"/>
  <c r="AU32" i="110"/>
  <c r="AV32" i="110" s="1"/>
  <c r="AS32" i="110"/>
  <c r="AU22" i="110"/>
  <c r="AV22" i="110" s="1"/>
  <c r="AS22" i="110"/>
  <c r="AP72" i="109"/>
  <c r="AP62" i="109"/>
  <c r="AP52" i="109"/>
  <c r="AP42" i="109"/>
  <c r="AW22" i="110" l="1"/>
  <c r="AT22" i="110"/>
  <c r="AT32" i="110"/>
  <c r="AW32" i="110"/>
  <c r="AW12" i="110"/>
  <c r="AT12" i="110"/>
  <c r="AU72" i="109"/>
  <c r="AV72" i="109" s="1"/>
  <c r="AS72" i="109"/>
  <c r="AS62" i="109"/>
  <c r="AU62" i="109"/>
  <c r="AV62" i="109" s="1"/>
  <c r="AU52" i="109"/>
  <c r="AV52" i="109" s="1"/>
  <c r="AS52" i="109"/>
  <c r="AU42" i="109"/>
  <c r="AV42" i="109" s="1"/>
  <c r="AS42" i="109"/>
  <c r="AW72" i="109" l="1"/>
  <c r="AT72" i="109"/>
  <c r="AT62" i="109"/>
  <c r="AW62" i="109"/>
  <c r="AW52" i="109"/>
  <c r="AT52" i="109"/>
  <c r="AT42" i="109"/>
  <c r="AW42" i="109"/>
  <c r="AK41" i="109" l="1"/>
  <c r="AK40" i="109"/>
  <c r="AK39" i="109"/>
  <c r="AK38" i="109"/>
  <c r="AK37" i="109"/>
  <c r="AK36" i="109"/>
  <c r="AK35" i="109"/>
  <c r="AK34" i="109"/>
  <c r="AK33" i="109"/>
  <c r="AR32" i="109"/>
  <c r="AK32" i="109"/>
  <c r="L32" i="109"/>
  <c r="K32" i="109"/>
  <c r="F32" i="109"/>
  <c r="C32" i="109"/>
  <c r="AK31" i="109"/>
  <c r="AK30" i="109"/>
  <c r="AM30" i="109"/>
  <c r="AN30" i="109" s="1"/>
  <c r="AK29" i="109"/>
  <c r="AK28" i="109"/>
  <c r="AK27" i="109"/>
  <c r="AK26" i="109"/>
  <c r="AM26" i="109"/>
  <c r="AN26" i="109" s="1"/>
  <c r="AK25" i="109"/>
  <c r="AK24" i="109"/>
  <c r="AK23" i="109"/>
  <c r="AK22" i="109"/>
  <c r="AM22" i="109"/>
  <c r="AN22" i="109" s="1"/>
  <c r="AQ22" i="109" s="1"/>
  <c r="N22" i="109"/>
  <c r="O22" i="109" s="1"/>
  <c r="L22" i="109"/>
  <c r="K22" i="109"/>
  <c r="F22" i="109"/>
  <c r="C22" i="109"/>
  <c r="AK21" i="109"/>
  <c r="AK20" i="109"/>
  <c r="AK19" i="109"/>
  <c r="AO19" i="109"/>
  <c r="AK18" i="109"/>
  <c r="AK17" i="109"/>
  <c r="AK16" i="109"/>
  <c r="AM16" i="109"/>
  <c r="AN16" i="109" s="1"/>
  <c r="AK15" i="109"/>
  <c r="AK14" i="109"/>
  <c r="AK13" i="109"/>
  <c r="AK12" i="109"/>
  <c r="AM12" i="109"/>
  <c r="AN12" i="109" s="1"/>
  <c r="N12" i="109"/>
  <c r="O12" i="109" s="1"/>
  <c r="L12" i="109"/>
  <c r="K12" i="109"/>
  <c r="F12" i="109"/>
  <c r="C12" i="109"/>
  <c r="I6" i="109"/>
  <c r="AM20" i="109" l="1"/>
  <c r="AN20" i="109" s="1"/>
  <c r="AO20" i="109"/>
  <c r="AO15" i="109"/>
  <c r="AM15" i="109"/>
  <c r="AN15" i="109" s="1"/>
  <c r="AO16" i="109"/>
  <c r="AM19" i="109"/>
  <c r="AN19" i="109" s="1"/>
  <c r="AO12" i="109"/>
  <c r="AO33" i="109"/>
  <c r="AM33" i="109"/>
  <c r="AN33" i="109" s="1"/>
  <c r="AO37" i="109"/>
  <c r="AM37" i="109"/>
  <c r="AN37" i="109" s="1"/>
  <c r="AO41" i="109"/>
  <c r="AM41" i="109"/>
  <c r="AN41" i="109" s="1"/>
  <c r="AO17" i="109"/>
  <c r="AM17" i="109"/>
  <c r="AN17" i="109" s="1"/>
  <c r="AO23" i="109"/>
  <c r="AM23" i="109"/>
  <c r="AN23" i="109" s="1"/>
  <c r="AO34" i="109"/>
  <c r="AM34" i="109"/>
  <c r="AN34" i="109" s="1"/>
  <c r="AO38" i="109"/>
  <c r="AM38" i="109"/>
  <c r="AN38" i="109" s="1"/>
  <c r="AO29" i="109"/>
  <c r="AM29" i="109"/>
  <c r="AN29" i="109" s="1"/>
  <c r="AO27" i="109"/>
  <c r="AM27" i="109"/>
  <c r="AN27" i="109" s="1"/>
  <c r="AO24" i="109"/>
  <c r="AM24" i="109"/>
  <c r="AN24" i="109" s="1"/>
  <c r="AO31" i="109"/>
  <c r="AM31" i="109"/>
  <c r="AN31" i="109" s="1"/>
  <c r="AO35" i="109"/>
  <c r="AM35" i="109"/>
  <c r="AN35" i="109" s="1"/>
  <c r="AO39" i="109"/>
  <c r="AM39" i="109"/>
  <c r="AN39" i="109" s="1"/>
  <c r="AO21" i="109"/>
  <c r="AM21" i="109"/>
  <c r="AN21" i="109" s="1"/>
  <c r="AO28" i="109"/>
  <c r="AM28" i="109"/>
  <c r="AN28" i="109" s="1"/>
  <c r="AO14" i="109"/>
  <c r="AM14" i="109"/>
  <c r="AN14" i="109" s="1"/>
  <c r="AR12" i="109" s="1"/>
  <c r="AO18" i="109"/>
  <c r="AM18" i="109"/>
  <c r="AN18" i="109" s="1"/>
  <c r="AM32" i="109"/>
  <c r="AN32" i="109" s="1"/>
  <c r="AQ32" i="109" s="1"/>
  <c r="AO32" i="109"/>
  <c r="AO13" i="109"/>
  <c r="AM13" i="109"/>
  <c r="AN13" i="109" s="1"/>
  <c r="AQ12" i="109" s="1"/>
  <c r="AO25" i="109"/>
  <c r="AM25" i="109"/>
  <c r="AN25" i="109" s="1"/>
  <c r="AM36" i="109"/>
  <c r="AN36" i="109" s="1"/>
  <c r="AO36" i="109"/>
  <c r="AM40" i="109"/>
  <c r="AN40" i="109" s="1"/>
  <c r="AO40" i="109"/>
  <c r="AO22" i="109"/>
  <c r="AO26" i="109"/>
  <c r="AO30" i="109"/>
  <c r="AK41" i="108"/>
  <c r="AG41" i="108"/>
  <c r="AH41" i="108" s="1"/>
  <c r="AO41" i="108" s="1"/>
  <c r="AK40" i="108"/>
  <c r="AG40" i="108"/>
  <c r="AH40" i="108" s="1"/>
  <c r="AM39" i="108"/>
  <c r="AN39" i="108" s="1"/>
  <c r="AK39" i="108"/>
  <c r="AH39" i="108"/>
  <c r="AO39" i="108" s="1"/>
  <c r="AG39" i="108"/>
  <c r="AK38" i="108"/>
  <c r="AG38" i="108"/>
  <c r="AH38" i="108" s="1"/>
  <c r="AK37" i="108"/>
  <c r="AG37" i="108"/>
  <c r="AH37" i="108" s="1"/>
  <c r="AO37" i="108" s="1"/>
  <c r="AK36" i="108"/>
  <c r="AG36" i="108"/>
  <c r="AH36" i="108" s="1"/>
  <c r="AK35" i="108"/>
  <c r="AH35" i="108"/>
  <c r="AM35" i="108" s="1"/>
  <c r="AN35" i="108" s="1"/>
  <c r="AG35" i="108"/>
  <c r="AK34" i="108"/>
  <c r="AG34" i="108"/>
  <c r="AH34" i="108" s="1"/>
  <c r="AK33" i="108"/>
  <c r="AG33" i="108"/>
  <c r="AH33" i="108" s="1"/>
  <c r="AO33" i="108" s="1"/>
  <c r="AR32" i="108"/>
  <c r="AQ32" i="108"/>
  <c r="AK32" i="108"/>
  <c r="AG32" i="108"/>
  <c r="AH32" i="108" s="1"/>
  <c r="O32" i="108"/>
  <c r="N32" i="108"/>
  <c r="L32" i="108"/>
  <c r="K32" i="108"/>
  <c r="F32" i="108"/>
  <c r="C32" i="108"/>
  <c r="AK31" i="108"/>
  <c r="AG31" i="108"/>
  <c r="AH31" i="108" s="1"/>
  <c r="AK30" i="108"/>
  <c r="AH30" i="108"/>
  <c r="AO30" i="108" s="1"/>
  <c r="AG30" i="108"/>
  <c r="AK29" i="108"/>
  <c r="AG29" i="108"/>
  <c r="AH29" i="108" s="1"/>
  <c r="AK28" i="108"/>
  <c r="AH28" i="108"/>
  <c r="AO28" i="108" s="1"/>
  <c r="AG28" i="108"/>
  <c r="AK27" i="108"/>
  <c r="AG27" i="108"/>
  <c r="AH27" i="108" s="1"/>
  <c r="AK26" i="108"/>
  <c r="AH26" i="108"/>
  <c r="AO26" i="108" s="1"/>
  <c r="AG26" i="108"/>
  <c r="AK25" i="108"/>
  <c r="AG25" i="108"/>
  <c r="AH25" i="108" s="1"/>
  <c r="AK24" i="108"/>
  <c r="AG24" i="108"/>
  <c r="AH24" i="108" s="1"/>
  <c r="AK23" i="108"/>
  <c r="AG23" i="108"/>
  <c r="AH23" i="108" s="1"/>
  <c r="AR22" i="108"/>
  <c r="AQ22" i="108"/>
  <c r="AK22" i="108"/>
  <c r="AG22" i="108"/>
  <c r="AH22" i="108" s="1"/>
  <c r="AO22" i="108" s="1"/>
  <c r="N22" i="108"/>
  <c r="O22" i="108" s="1"/>
  <c r="L22" i="108"/>
  <c r="K22" i="108"/>
  <c r="F22" i="108"/>
  <c r="C22" i="108"/>
  <c r="AK21" i="108"/>
  <c r="AG21" i="108"/>
  <c r="AH21" i="108" s="1"/>
  <c r="AK20" i="108"/>
  <c r="AG20" i="108"/>
  <c r="AH20" i="108" s="1"/>
  <c r="AK19" i="108"/>
  <c r="AG19" i="108"/>
  <c r="AH19" i="108" s="1"/>
  <c r="AO19" i="108" s="1"/>
  <c r="AK18" i="108"/>
  <c r="AG18" i="108"/>
  <c r="AH18" i="108" s="1"/>
  <c r="AK17" i="108"/>
  <c r="AG17" i="108"/>
  <c r="AH17" i="108" s="1"/>
  <c r="AK16" i="108"/>
  <c r="AG16" i="108"/>
  <c r="AH16" i="108" s="1"/>
  <c r="AK15" i="108"/>
  <c r="AG15" i="108"/>
  <c r="AH15" i="108" s="1"/>
  <c r="AK14" i="108"/>
  <c r="AG14" i="108"/>
  <c r="AH14" i="108" s="1"/>
  <c r="AK13" i="108"/>
  <c r="AG13" i="108"/>
  <c r="AH13" i="108" s="1"/>
  <c r="AK12" i="108"/>
  <c r="AG12" i="108"/>
  <c r="AH12" i="108" s="1"/>
  <c r="N12" i="108"/>
  <c r="O12" i="108" s="1"/>
  <c r="L12" i="108"/>
  <c r="K12" i="108"/>
  <c r="F12" i="108"/>
  <c r="C12" i="108"/>
  <c r="I6" i="108"/>
  <c r="AO24" i="108" l="1"/>
  <c r="AM24" i="108"/>
  <c r="AN24" i="108" s="1"/>
  <c r="AO35" i="108"/>
  <c r="AM28" i="108"/>
  <c r="AN28" i="108" s="1"/>
  <c r="AR22" i="109"/>
  <c r="AP22" i="109"/>
  <c r="AP12" i="109"/>
  <c r="AP32" i="109"/>
  <c r="AO34" i="108"/>
  <c r="AM34" i="108"/>
  <c r="AN34" i="108" s="1"/>
  <c r="AM32" i="108"/>
  <c r="AN32" i="108" s="1"/>
  <c r="AO32" i="108"/>
  <c r="AO15" i="108"/>
  <c r="AM15" i="108"/>
  <c r="AN15" i="108" s="1"/>
  <c r="AR12" i="108" s="1"/>
  <c r="AM12" i="108"/>
  <c r="AN12" i="108" s="1"/>
  <c r="AO12" i="108"/>
  <c r="AM23" i="108"/>
  <c r="AN23" i="108" s="1"/>
  <c r="AO23" i="108"/>
  <c r="AO31" i="108"/>
  <c r="AM31" i="108"/>
  <c r="AN31" i="108" s="1"/>
  <c r="AO16" i="108"/>
  <c r="AM16" i="108"/>
  <c r="AN16" i="108" s="1"/>
  <c r="AM40" i="108"/>
  <c r="AN40" i="108" s="1"/>
  <c r="AO40" i="108"/>
  <c r="AO13" i="108"/>
  <c r="AM13" i="108"/>
  <c r="AN13" i="108" s="1"/>
  <c r="AO17" i="108"/>
  <c r="AM17" i="108"/>
  <c r="AN17" i="108" s="1"/>
  <c r="AM29" i="108"/>
  <c r="AN29" i="108" s="1"/>
  <c r="AO29" i="108"/>
  <c r="AO38" i="108"/>
  <c r="AM38" i="108"/>
  <c r="AN38" i="108" s="1"/>
  <c r="AM36" i="108"/>
  <c r="AN36" i="108" s="1"/>
  <c r="AO36" i="108"/>
  <c r="AM25" i="108"/>
  <c r="AN25" i="108" s="1"/>
  <c r="AO25" i="108"/>
  <c r="AM20" i="108"/>
  <c r="AN20" i="108" s="1"/>
  <c r="AO20" i="108"/>
  <c r="AO21" i="108"/>
  <c r="AM21" i="108"/>
  <c r="AN21" i="108" s="1"/>
  <c r="AM27" i="108"/>
  <c r="AN27" i="108" s="1"/>
  <c r="AO27" i="108"/>
  <c r="AM14" i="108"/>
  <c r="AN14" i="108" s="1"/>
  <c r="AO14" i="108"/>
  <c r="AM18" i="108"/>
  <c r="AN18" i="108" s="1"/>
  <c r="AO18" i="108"/>
  <c r="AM19" i="108"/>
  <c r="AN19" i="108" s="1"/>
  <c r="AM22" i="108"/>
  <c r="AN22" i="108" s="1"/>
  <c r="AM26" i="108"/>
  <c r="AN26" i="108" s="1"/>
  <c r="AM30" i="108"/>
  <c r="AN30" i="108" s="1"/>
  <c r="AM33" i="108"/>
  <c r="AN33" i="108" s="1"/>
  <c r="AM37" i="108"/>
  <c r="AN37" i="108" s="1"/>
  <c r="AM41" i="108"/>
  <c r="AN41" i="108" s="1"/>
  <c r="AU22" i="109" l="1"/>
  <c r="AV22" i="109" s="1"/>
  <c r="AS22" i="109"/>
  <c r="AT22" i="109" s="1"/>
  <c r="AU32" i="109"/>
  <c r="AV32" i="109" s="1"/>
  <c r="AS32" i="109"/>
  <c r="AU12" i="109"/>
  <c r="AV12" i="109" s="1"/>
  <c r="AS12" i="109"/>
  <c r="AQ12" i="108"/>
  <c r="AP12" i="108"/>
  <c r="AP32" i="108"/>
  <c r="AP22" i="108"/>
  <c r="AW22" i="109" l="1"/>
  <c r="AW12" i="109"/>
  <c r="AT12" i="109"/>
  <c r="AT32" i="109"/>
  <c r="AW32" i="109"/>
  <c r="AU12" i="108"/>
  <c r="AV12" i="108" s="1"/>
  <c r="AW12" i="108" s="1"/>
  <c r="AS12" i="108"/>
  <c r="AT12" i="108" s="1"/>
  <c r="AU32" i="108"/>
  <c r="AV32" i="108" s="1"/>
  <c r="AS32" i="108"/>
  <c r="AS22" i="108"/>
  <c r="AU22" i="108"/>
  <c r="AV22" i="108" s="1"/>
  <c r="AT32" i="108" l="1"/>
  <c r="AW32" i="108"/>
  <c r="AW22" i="108"/>
  <c r="AT22" i="108"/>
  <c r="C12" i="103" l="1"/>
  <c r="AK41" i="106"/>
  <c r="AG41" i="106"/>
  <c r="AH41" i="106" s="1"/>
  <c r="AK40" i="106"/>
  <c r="AG40" i="106"/>
  <c r="AH40" i="106" s="1"/>
  <c r="AK39" i="106"/>
  <c r="AG39" i="106"/>
  <c r="AH39" i="106" s="1"/>
  <c r="AK38" i="106"/>
  <c r="AG38" i="106"/>
  <c r="AH38" i="106" s="1"/>
  <c r="AK37" i="106"/>
  <c r="AG37" i="106"/>
  <c r="AH37" i="106" s="1"/>
  <c r="AK36" i="106"/>
  <c r="AG36" i="106"/>
  <c r="AH36" i="106" s="1"/>
  <c r="AK35" i="106"/>
  <c r="AG35" i="106"/>
  <c r="AH35" i="106" s="1"/>
  <c r="AK34" i="106"/>
  <c r="AG34" i="106"/>
  <c r="AH34" i="106" s="1"/>
  <c r="AK33" i="106"/>
  <c r="AG33" i="106"/>
  <c r="AH33" i="106" s="1"/>
  <c r="AR32" i="106"/>
  <c r="AQ32" i="106"/>
  <c r="AK32" i="106"/>
  <c r="AG32" i="106"/>
  <c r="AH32" i="106" s="1"/>
  <c r="N32" i="106"/>
  <c r="O32" i="106" s="1"/>
  <c r="L32" i="106"/>
  <c r="K32" i="106"/>
  <c r="F32" i="106"/>
  <c r="C32" i="106"/>
  <c r="AK31" i="106"/>
  <c r="AG31" i="106"/>
  <c r="AH31" i="106" s="1"/>
  <c r="AK30" i="106"/>
  <c r="AG30" i="106"/>
  <c r="AH30" i="106" s="1"/>
  <c r="AK29" i="106"/>
  <c r="AG29" i="106"/>
  <c r="AH29" i="106" s="1"/>
  <c r="AK28" i="106"/>
  <c r="AG28" i="106"/>
  <c r="AH28" i="106" s="1"/>
  <c r="AK27" i="106"/>
  <c r="AG27" i="106"/>
  <c r="AH27" i="106" s="1"/>
  <c r="AK26" i="106"/>
  <c r="AG26" i="106"/>
  <c r="AH26" i="106" s="1"/>
  <c r="AK25" i="106"/>
  <c r="AG25" i="106"/>
  <c r="AH25" i="106" s="1"/>
  <c r="AK24" i="106"/>
  <c r="AG24" i="106"/>
  <c r="AH24" i="106" s="1"/>
  <c r="AK23" i="106"/>
  <c r="AG23" i="106"/>
  <c r="AH23" i="106" s="1"/>
  <c r="AR22" i="106"/>
  <c r="AQ22" i="106"/>
  <c r="AK22" i="106"/>
  <c r="AG22" i="106"/>
  <c r="AH22" i="106" s="1"/>
  <c r="N22" i="106"/>
  <c r="O22" i="106" s="1"/>
  <c r="L22" i="106"/>
  <c r="K22" i="106"/>
  <c r="F22" i="106"/>
  <c r="C22" i="106"/>
  <c r="AK21" i="106"/>
  <c r="AG21" i="106"/>
  <c r="AH21" i="106" s="1"/>
  <c r="AK20" i="106"/>
  <c r="AG20" i="106"/>
  <c r="AH20" i="106" s="1"/>
  <c r="AK19" i="106"/>
  <c r="AG19" i="106"/>
  <c r="AH19" i="106" s="1"/>
  <c r="AK18" i="106"/>
  <c r="AG18" i="106"/>
  <c r="AH18" i="106" s="1"/>
  <c r="AK17" i="106"/>
  <c r="AG17" i="106"/>
  <c r="AH17" i="106" s="1"/>
  <c r="AK16" i="106"/>
  <c r="AG16" i="106"/>
  <c r="AH16" i="106" s="1"/>
  <c r="AK15" i="106"/>
  <c r="AG15" i="106"/>
  <c r="AH15" i="106" s="1"/>
  <c r="AK14" i="106"/>
  <c r="AG14" i="106"/>
  <c r="AH14" i="106" s="1"/>
  <c r="AK13" i="106"/>
  <c r="AG13" i="106"/>
  <c r="AH13" i="106" s="1"/>
  <c r="AK12" i="106"/>
  <c r="AG12" i="106"/>
  <c r="AH12" i="106" s="1"/>
  <c r="N12" i="106"/>
  <c r="O12" i="106" s="1"/>
  <c r="L12" i="106"/>
  <c r="K12" i="106"/>
  <c r="F12" i="106"/>
  <c r="C12" i="106"/>
  <c r="I6" i="106"/>
  <c r="AK41" i="103"/>
  <c r="AG41" i="103"/>
  <c r="AH41" i="103" s="1"/>
  <c r="AK40" i="103"/>
  <c r="AG40" i="103"/>
  <c r="AH40" i="103" s="1"/>
  <c r="AK39" i="103"/>
  <c r="AG39" i="103"/>
  <c r="AH39" i="103" s="1"/>
  <c r="AK38" i="103"/>
  <c r="AG38" i="103"/>
  <c r="AH38" i="103" s="1"/>
  <c r="AK37" i="103"/>
  <c r="AG37" i="103"/>
  <c r="AH37" i="103" s="1"/>
  <c r="AK36" i="103"/>
  <c r="AG36" i="103"/>
  <c r="AH36" i="103" s="1"/>
  <c r="AK35" i="103"/>
  <c r="AG35" i="103"/>
  <c r="AH35" i="103" s="1"/>
  <c r="AK34" i="103"/>
  <c r="AG34" i="103"/>
  <c r="AH34" i="103" s="1"/>
  <c r="AK33" i="103"/>
  <c r="AG33" i="103"/>
  <c r="AH33" i="103" s="1"/>
  <c r="AR32" i="103"/>
  <c r="AQ32" i="103"/>
  <c r="AK32" i="103"/>
  <c r="AG32" i="103"/>
  <c r="AH32" i="103" s="1"/>
  <c r="N32" i="103"/>
  <c r="O32" i="103" s="1"/>
  <c r="L32" i="103"/>
  <c r="K32" i="103"/>
  <c r="F32" i="103"/>
  <c r="C32" i="103"/>
  <c r="AK31" i="103"/>
  <c r="AG31" i="103"/>
  <c r="AH31" i="103" s="1"/>
  <c r="AK30" i="103"/>
  <c r="AG30" i="103"/>
  <c r="AH30" i="103" s="1"/>
  <c r="AO30" i="103" s="1"/>
  <c r="AK29" i="103"/>
  <c r="AG29" i="103"/>
  <c r="AH29" i="103" s="1"/>
  <c r="AK28" i="103"/>
  <c r="AG28" i="103"/>
  <c r="AH28" i="103" s="1"/>
  <c r="AK27" i="103"/>
  <c r="AG27" i="103"/>
  <c r="AH27" i="103" s="1"/>
  <c r="AK26" i="103"/>
  <c r="AG26" i="103"/>
  <c r="AH26" i="103" s="1"/>
  <c r="AO26" i="103" s="1"/>
  <c r="AK25" i="103"/>
  <c r="AG25" i="103"/>
  <c r="AH25" i="103" s="1"/>
  <c r="AK24" i="103"/>
  <c r="AG24" i="103"/>
  <c r="AH24" i="103" s="1"/>
  <c r="AK23" i="103"/>
  <c r="AG23" i="103"/>
  <c r="AH23" i="103" s="1"/>
  <c r="AR22" i="103"/>
  <c r="AQ22" i="103"/>
  <c r="AK22" i="103"/>
  <c r="AG22" i="103"/>
  <c r="AH22" i="103" s="1"/>
  <c r="AO22" i="103" s="1"/>
  <c r="O22" i="103"/>
  <c r="N22" i="103"/>
  <c r="L22" i="103"/>
  <c r="K22" i="103"/>
  <c r="F22" i="103"/>
  <c r="C22" i="103"/>
  <c r="AK21" i="103"/>
  <c r="AG21" i="103"/>
  <c r="AH21" i="103" s="1"/>
  <c r="AK20" i="103"/>
  <c r="AG20" i="103"/>
  <c r="AH20" i="103" s="1"/>
  <c r="AO20" i="103" s="1"/>
  <c r="AK19" i="103"/>
  <c r="AG19" i="103"/>
  <c r="AH19" i="103" s="1"/>
  <c r="AO19" i="103" s="1"/>
  <c r="AK18" i="103"/>
  <c r="AG18" i="103"/>
  <c r="AH18" i="103" s="1"/>
  <c r="AK17" i="103"/>
  <c r="AH17" i="103"/>
  <c r="AK16" i="103"/>
  <c r="AH16" i="103"/>
  <c r="AO16" i="103" s="1"/>
  <c r="AK15" i="103"/>
  <c r="AH15" i="103"/>
  <c r="AK14" i="103"/>
  <c r="AH14" i="103"/>
  <c r="AK13" i="103"/>
  <c r="AH13" i="103"/>
  <c r="AK12" i="103"/>
  <c r="AG12" i="103"/>
  <c r="AH12" i="103" s="1"/>
  <c r="N12" i="103"/>
  <c r="O12" i="103" s="1"/>
  <c r="L12" i="103"/>
  <c r="K12" i="103"/>
  <c r="F12" i="103"/>
  <c r="I6" i="103"/>
  <c r="AO13" i="106" l="1"/>
  <c r="AM13" i="106"/>
  <c r="AN13" i="106" s="1"/>
  <c r="AO21" i="106"/>
  <c r="AM21" i="106"/>
  <c r="AN21" i="106" s="1"/>
  <c r="AO26" i="106"/>
  <c r="AM26" i="106"/>
  <c r="AN26" i="106" s="1"/>
  <c r="AM14" i="106"/>
  <c r="AN14" i="106" s="1"/>
  <c r="AO14" i="106"/>
  <c r="AM18" i="106"/>
  <c r="AN18" i="106" s="1"/>
  <c r="AO18" i="106"/>
  <c r="AM32" i="106"/>
  <c r="AN32" i="106" s="1"/>
  <c r="AO32" i="106"/>
  <c r="AO35" i="106"/>
  <c r="AM35" i="106"/>
  <c r="AN35" i="106" s="1"/>
  <c r="AO39" i="106"/>
  <c r="AM39" i="106"/>
  <c r="AN39" i="106" s="1"/>
  <c r="AO34" i="106"/>
  <c r="AM34" i="106"/>
  <c r="AN34" i="106" s="1"/>
  <c r="AO30" i="106"/>
  <c r="AM30" i="106"/>
  <c r="AN30" i="106" s="1"/>
  <c r="AO23" i="106"/>
  <c r="AM23" i="106"/>
  <c r="AN23" i="106" s="1"/>
  <c r="AO27" i="106"/>
  <c r="AM27" i="106"/>
  <c r="AN27" i="106" s="1"/>
  <c r="AO31" i="106"/>
  <c r="AM31" i="106"/>
  <c r="AN31" i="106" s="1"/>
  <c r="AO38" i="106"/>
  <c r="AM38" i="106"/>
  <c r="AN38" i="106" s="1"/>
  <c r="AO15" i="106"/>
  <c r="AM15" i="106"/>
  <c r="AN15" i="106" s="1"/>
  <c r="AO19" i="106"/>
  <c r="AM19" i="106"/>
  <c r="AN19" i="106" s="1"/>
  <c r="AM36" i="106"/>
  <c r="AN36" i="106" s="1"/>
  <c r="AO36" i="106"/>
  <c r="AM40" i="106"/>
  <c r="AN40" i="106" s="1"/>
  <c r="AO40" i="106"/>
  <c r="AO24" i="106"/>
  <c r="AM24" i="106"/>
  <c r="AN24" i="106" s="1"/>
  <c r="AO28" i="106"/>
  <c r="AM28" i="106"/>
  <c r="AN28" i="106" s="1"/>
  <c r="AO33" i="106"/>
  <c r="AM33" i="106"/>
  <c r="AN33" i="106" s="1"/>
  <c r="AO37" i="106"/>
  <c r="AM37" i="106"/>
  <c r="AN37" i="106" s="1"/>
  <c r="AO41" i="106"/>
  <c r="AM41" i="106"/>
  <c r="AN41" i="106" s="1"/>
  <c r="AO17" i="106"/>
  <c r="AM17" i="106"/>
  <c r="AN17" i="106" s="1"/>
  <c r="AO12" i="106"/>
  <c r="AM12" i="106"/>
  <c r="AN12" i="106" s="1"/>
  <c r="AO16" i="106"/>
  <c r="AM16" i="106"/>
  <c r="AN16" i="106" s="1"/>
  <c r="AO20" i="106"/>
  <c r="AM20" i="106"/>
  <c r="AN20" i="106" s="1"/>
  <c r="AO22" i="106"/>
  <c r="AM22" i="106"/>
  <c r="AN22" i="106" s="1"/>
  <c r="AM25" i="106"/>
  <c r="AN25" i="106" s="1"/>
  <c r="AO25" i="106"/>
  <c r="AM29" i="106"/>
  <c r="AN29" i="106" s="1"/>
  <c r="AO29" i="106"/>
  <c r="AO23" i="103"/>
  <c r="AM23" i="103"/>
  <c r="AN23" i="103" s="1"/>
  <c r="AO27" i="103"/>
  <c r="AM27" i="103"/>
  <c r="AN27" i="103" s="1"/>
  <c r="AO34" i="103"/>
  <c r="AM34" i="103"/>
  <c r="AN34" i="103" s="1"/>
  <c r="AO38" i="103"/>
  <c r="AM38" i="103"/>
  <c r="AN38" i="103" s="1"/>
  <c r="AN17" i="103"/>
  <c r="AO17" i="103"/>
  <c r="AM14" i="103"/>
  <c r="AN14" i="103" s="1"/>
  <c r="AO14" i="103"/>
  <c r="AO24" i="103"/>
  <c r="AM24" i="103"/>
  <c r="AN24" i="103" s="1"/>
  <c r="AO31" i="103"/>
  <c r="AM31" i="103"/>
  <c r="AN31" i="103" s="1"/>
  <c r="AM32" i="103"/>
  <c r="AN32" i="103" s="1"/>
  <c r="AO32" i="103"/>
  <c r="AO35" i="103"/>
  <c r="AM35" i="103"/>
  <c r="AN35" i="103" s="1"/>
  <c r="AO39" i="103"/>
  <c r="AM39" i="103"/>
  <c r="AN39" i="103" s="1"/>
  <c r="AM18" i="103"/>
  <c r="AN18" i="103" s="1"/>
  <c r="AO18" i="103"/>
  <c r="AO21" i="103"/>
  <c r="AM21" i="103"/>
  <c r="AN21" i="103" s="1"/>
  <c r="AO28" i="103"/>
  <c r="AM28" i="103"/>
  <c r="AN28" i="103" s="1"/>
  <c r="AO13" i="103"/>
  <c r="AM13" i="103"/>
  <c r="AN13" i="103" s="1"/>
  <c r="AO12" i="103"/>
  <c r="AM12" i="103"/>
  <c r="AN12" i="103" s="1"/>
  <c r="AO15" i="103"/>
  <c r="AM15" i="103"/>
  <c r="AN15" i="103" s="1"/>
  <c r="AM25" i="103"/>
  <c r="AN25" i="103" s="1"/>
  <c r="AO25" i="103"/>
  <c r="AM36" i="103"/>
  <c r="AN36" i="103" s="1"/>
  <c r="AO36" i="103"/>
  <c r="AM40" i="103"/>
  <c r="AN40" i="103" s="1"/>
  <c r="AO40" i="103"/>
  <c r="AM29" i="103"/>
  <c r="AN29" i="103" s="1"/>
  <c r="AO29" i="103"/>
  <c r="AO33" i="103"/>
  <c r="AM33" i="103"/>
  <c r="AN33" i="103" s="1"/>
  <c r="AO37" i="103"/>
  <c r="AM37" i="103"/>
  <c r="AN37" i="103" s="1"/>
  <c r="AO41" i="103"/>
  <c r="AM41" i="103"/>
  <c r="AN41" i="103" s="1"/>
  <c r="AM16" i="103"/>
  <c r="AN16" i="103" s="1"/>
  <c r="AM20" i="103"/>
  <c r="AN20" i="103" s="1"/>
  <c r="AM19" i="103"/>
  <c r="AN19" i="103" s="1"/>
  <c r="AM22" i="103"/>
  <c r="AN22" i="103" s="1"/>
  <c r="AM26" i="103"/>
  <c r="AN26" i="103" s="1"/>
  <c r="AM30" i="103"/>
  <c r="AN30" i="103" s="1"/>
  <c r="AP22" i="106" l="1"/>
  <c r="AU22" i="106" s="1"/>
  <c r="AV22" i="106" s="1"/>
  <c r="AP32" i="106"/>
  <c r="AR12" i="106"/>
  <c r="AQ12" i="106"/>
  <c r="AP12" i="106"/>
  <c r="AP22" i="103"/>
  <c r="AU22" i="103" s="1"/>
  <c r="AV22" i="103" s="1"/>
  <c r="AP12" i="103"/>
  <c r="AQ12" i="103"/>
  <c r="AR12" i="103"/>
  <c r="AS22" i="103"/>
  <c r="AP32" i="103"/>
  <c r="AS22" i="106" l="1"/>
  <c r="AU12" i="106"/>
  <c r="AV12" i="106" s="1"/>
  <c r="AS12" i="106"/>
  <c r="AU32" i="106"/>
  <c r="AV32" i="106" s="1"/>
  <c r="AS32" i="106"/>
  <c r="AW22" i="106"/>
  <c r="AT22" i="106"/>
  <c r="AU12" i="103"/>
  <c r="AV12" i="103" s="1"/>
  <c r="AS12" i="103"/>
  <c r="AU32" i="103"/>
  <c r="AV32" i="103" s="1"/>
  <c r="AS32" i="103"/>
  <c r="AW22" i="103"/>
  <c r="AT22" i="103"/>
  <c r="AT32" i="106" l="1"/>
  <c r="AW32" i="106"/>
  <c r="AW12" i="106"/>
  <c r="AT12" i="106"/>
  <c r="AW12" i="103"/>
  <c r="AT12" i="103"/>
  <c r="AT32" i="103"/>
  <c r="AW32" i="10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0200-000001000000}">
      <text>
        <r>
          <rPr>
            <sz val="9"/>
            <color indexed="81"/>
            <rFont val="Tahoma"/>
            <family val="2"/>
          </rPr>
          <t>Fecha de revisión y/o actualización del riesgo de gestión por parte del área encargada del proceso</t>
        </r>
      </text>
    </comment>
    <comment ref="J8" authorId="1" shapeId="0" xr:uid="{00000000-0006-0000-02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02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02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02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0200-000006000000}">
      <text>
        <r>
          <rPr>
            <sz val="8"/>
            <color indexed="81"/>
            <rFont val="Arial"/>
            <family val="2"/>
          </rPr>
          <t>¿Existen un responsable asignado a la ejecución del control?</t>
        </r>
      </text>
    </comment>
    <comment ref="AA11" authorId="1" shapeId="0" xr:uid="{00000000-0006-0000-0200-000007000000}">
      <text>
        <r>
          <rPr>
            <sz val="9"/>
            <color indexed="81"/>
            <rFont val="Tahoma"/>
            <family val="2"/>
          </rPr>
          <t>El responsable tiene autoridad y adecuada segregación de funciones en la ejecución del control?</t>
        </r>
      </text>
    </comment>
    <comment ref="AB11" authorId="1" shapeId="0" xr:uid="{00000000-0006-0000-02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02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02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02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02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02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02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02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02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02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02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02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02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02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02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02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02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02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02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02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02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02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02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02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02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02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02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02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02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02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02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02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02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02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02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02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02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02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02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02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02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02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02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02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02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CE76279-CCB7-40AE-AA69-3954F6F3A923}">
      <text>
        <r>
          <rPr>
            <sz val="9"/>
            <color indexed="81"/>
            <rFont val="Tahoma"/>
            <family val="2"/>
          </rPr>
          <t>Fecha de revisión y/o actualización del riesgo de gestión por parte del área encargada del proceso</t>
        </r>
      </text>
    </comment>
    <comment ref="L9" authorId="1" shapeId="0" xr:uid="{85D3DDB1-1B00-48CA-BBE9-4635910901E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BD41DFF7-33B7-4F7F-927E-4EE079824649}">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1A343C9D-8999-4016-B3BB-075E368CBF1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5B9FE71F-1F0C-458B-98EC-6E2ABED5724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8248EE99-B954-4627-94C3-06A3AF95CC7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68E19055-58E8-44CE-8B1D-DE0C40BD1FA5}">
      <text>
        <r>
          <rPr>
            <sz val="8"/>
            <color indexed="81"/>
            <rFont val="Arial"/>
            <family val="2"/>
          </rPr>
          <t>¿Afectar al grupo de funcionarios del proceso?</t>
        </r>
      </text>
    </comment>
    <comment ref="Q11" authorId="1" shapeId="0" xr:uid="{31277F2E-6714-47ED-89E7-B204E86198DA}">
      <text>
        <r>
          <rPr>
            <sz val="8"/>
            <color indexed="81"/>
            <rFont val="Arial"/>
            <family val="2"/>
          </rPr>
          <t>¿Afectar el cumplimiento de metas y objetivos de la dependencia?</t>
        </r>
      </text>
    </comment>
    <comment ref="R11" authorId="1" shapeId="0" xr:uid="{63E847BF-F62B-43BC-953B-0C1861E5500F}">
      <text>
        <r>
          <rPr>
            <sz val="8"/>
            <color indexed="81"/>
            <rFont val="Arial"/>
            <family val="2"/>
          </rPr>
          <t>¿Afectar el cumplimiento de misión de la Entidad?</t>
        </r>
      </text>
    </comment>
    <comment ref="S11" authorId="1" shapeId="0" xr:uid="{0B6846D6-3BEE-40F9-B39E-382F11927F42}">
      <text>
        <r>
          <rPr>
            <sz val="8"/>
            <color indexed="81"/>
            <rFont val="Arial"/>
            <family val="2"/>
          </rPr>
          <t>¿Afectar el cumplimiento de la misión del sector al que pertenece la Entidad?</t>
        </r>
      </text>
    </comment>
    <comment ref="T11" authorId="1" shapeId="0" xr:uid="{CB6F84C7-6506-48F1-A061-F8E645CC9BFD}">
      <text>
        <r>
          <rPr>
            <sz val="8"/>
            <color indexed="81"/>
            <rFont val="Arial"/>
            <family val="2"/>
          </rPr>
          <t>¿Generar pérdida de confianza de la Entidad, afectando su reputación?</t>
        </r>
      </text>
    </comment>
    <comment ref="U11" authorId="1" shapeId="0" xr:uid="{A78B2969-4807-4596-AA47-9AEF26914039}">
      <text>
        <r>
          <rPr>
            <sz val="8"/>
            <color indexed="81"/>
            <rFont val="Arial"/>
            <family val="2"/>
          </rPr>
          <t>¿Generar pérdida de recursos económicos?</t>
        </r>
      </text>
    </comment>
    <comment ref="V11" authorId="1" shapeId="0" xr:uid="{E5039DD5-C75B-4C11-89D4-4604CBBE1521}">
      <text>
        <r>
          <rPr>
            <sz val="8"/>
            <color indexed="81"/>
            <rFont val="Arial"/>
            <family val="2"/>
          </rPr>
          <t>¿Afectar la generación de los productos o la prestación de servicios?</t>
        </r>
      </text>
    </comment>
    <comment ref="W11" authorId="1" shapeId="0" xr:uid="{F67BC81B-D11C-4B1C-9732-9C08B16CE8E8}">
      <text>
        <r>
          <rPr>
            <sz val="8"/>
            <color indexed="81"/>
            <rFont val="Arial"/>
            <family val="2"/>
          </rPr>
          <t>¿Dar lugar al detrimento de calidad de vida de la comunidad por la pérdida del bien o servicios o los recursos públicos?</t>
        </r>
      </text>
    </comment>
    <comment ref="X11" authorId="1" shapeId="0" xr:uid="{CD2CD75C-E92B-4476-BE73-7BCB703AC65D}">
      <text>
        <r>
          <rPr>
            <sz val="8"/>
            <color indexed="81"/>
            <rFont val="Arial"/>
            <family val="2"/>
          </rPr>
          <t>¿Generar pérdida de información de la Entidad?</t>
        </r>
      </text>
    </comment>
    <comment ref="Y11" authorId="1" shapeId="0" xr:uid="{77C1BF3E-FFEA-4962-AEF7-B08C42B86C54}">
      <text>
        <r>
          <rPr>
            <sz val="8"/>
            <color indexed="81"/>
            <rFont val="Arial"/>
            <family val="2"/>
          </rPr>
          <t>¿Generar intervención de los órganos de control, de la Fiscalía, u otro ente?</t>
        </r>
      </text>
    </comment>
    <comment ref="Z11" authorId="1" shapeId="0" xr:uid="{8507C877-489D-4976-BAC1-77234A51110C}">
      <text>
        <r>
          <rPr>
            <sz val="8"/>
            <color indexed="81"/>
            <rFont val="Arial"/>
            <family val="2"/>
          </rPr>
          <t>¿Dar lugar a procesos sancionatorios?</t>
        </r>
      </text>
    </comment>
    <comment ref="AA11" authorId="1" shapeId="0" xr:uid="{2E9A33C0-B872-491C-986D-D99229E8BAA9}">
      <text>
        <r>
          <rPr>
            <sz val="8"/>
            <color indexed="81"/>
            <rFont val="Arial"/>
            <family val="2"/>
          </rPr>
          <t>¿Dar lugar a procesos disciplinarios?</t>
        </r>
      </text>
    </comment>
    <comment ref="AB11" authorId="1" shapeId="0" xr:uid="{C1855F06-80A6-4951-87DC-8D133EEAC808}">
      <text>
        <r>
          <rPr>
            <sz val="8"/>
            <color indexed="81"/>
            <rFont val="Arial"/>
            <family val="2"/>
          </rPr>
          <t>¿Dar lugar a procesos fiscales?</t>
        </r>
      </text>
    </comment>
    <comment ref="AC11" authorId="1" shapeId="0" xr:uid="{AD8AD697-FE4D-4CF3-A5B2-26BDDBAA2C27}">
      <text>
        <r>
          <rPr>
            <sz val="8"/>
            <color indexed="81"/>
            <rFont val="Arial"/>
            <family val="2"/>
          </rPr>
          <t>¿Dar lugar a procesos penales?</t>
        </r>
      </text>
    </comment>
    <comment ref="AD11" authorId="1" shapeId="0" xr:uid="{2C131AFA-F3D4-4053-91A3-0518870DFC8B}">
      <text>
        <r>
          <rPr>
            <sz val="8"/>
            <color indexed="81"/>
            <rFont val="Arial"/>
            <family val="2"/>
          </rPr>
          <t>¿Generar pérdida de credibilidad del sector?</t>
        </r>
      </text>
    </comment>
    <comment ref="AE11" authorId="1" shapeId="0" xr:uid="{5575DEA9-6CCC-4B25-B2F8-29A329668F45}">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BC2E8CB8-73BD-45C6-8598-BE6B1BC643CA}">
      <text>
        <r>
          <rPr>
            <sz val="8"/>
            <color indexed="81"/>
            <rFont val="Arial"/>
            <family val="2"/>
          </rPr>
          <t>¿Afectar la imagen regional?</t>
        </r>
      </text>
    </comment>
    <comment ref="AG11" authorId="1" shapeId="0" xr:uid="{D4FE174E-9E11-4B87-836C-C7F182BD1745}">
      <text>
        <r>
          <rPr>
            <sz val="8"/>
            <color indexed="81"/>
            <rFont val="Arial"/>
            <family val="2"/>
          </rPr>
          <t>¿Afectar la imagen nacional?</t>
        </r>
      </text>
    </comment>
    <comment ref="AH11" authorId="1" shapeId="0" xr:uid="{960684BB-C2E7-429C-A91D-DC1EF1C232A8}">
      <text>
        <r>
          <rPr>
            <sz val="8"/>
            <color indexed="81"/>
            <rFont val="Arial"/>
            <family val="2"/>
          </rPr>
          <t>¿Genera Impacto ambiental?</t>
        </r>
      </text>
    </comment>
    <comment ref="AV11" authorId="1" shapeId="0" xr:uid="{7E2D1956-7655-46A7-BC6A-C63A0DAD66BC}">
      <text>
        <r>
          <rPr>
            <sz val="8"/>
            <color indexed="81"/>
            <rFont val="Arial"/>
            <family val="2"/>
          </rPr>
          <t>¿Existen un responsable asignado a la ejecución del control?</t>
        </r>
      </text>
    </comment>
    <comment ref="AW11" authorId="1" shapeId="0" xr:uid="{B7D0D059-E60C-43EF-8590-142C8A1285B4}">
      <text>
        <r>
          <rPr>
            <sz val="9"/>
            <color indexed="81"/>
            <rFont val="Tahoma"/>
            <family val="2"/>
          </rPr>
          <t>El responsable tiene autoridad y adecuada segregación de funciones en la ejecución del control?</t>
        </r>
      </text>
    </comment>
    <comment ref="AX11" authorId="1" shapeId="0" xr:uid="{CCA2C356-8EC0-4887-A755-67891DEC0353}">
      <text>
        <r>
          <rPr>
            <sz val="8"/>
            <color indexed="81"/>
            <rFont val="Arial"/>
            <family val="2"/>
          </rPr>
          <t>¿La oportunidad en que se ejecuta el control ayuda a prevenir la mitigación del riesgo o a detectar la materialización del riesgo de manera oportuna?</t>
        </r>
      </text>
    </comment>
    <comment ref="AY11" authorId="1" shapeId="0" xr:uid="{5CB205FB-278C-41C4-BB35-C3FEDDA2351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DAD6E49-2C03-44A0-98E4-CFD404420DD1}">
      <text>
        <r>
          <rPr>
            <sz val="8"/>
            <color indexed="81"/>
            <rFont val="Arial"/>
            <family val="2"/>
          </rPr>
          <t>¿La fuente de información que se utiliza en el desarrollo del control es información confiable que permita mitigar el riesgo?.</t>
        </r>
      </text>
    </comment>
    <comment ref="BA11" authorId="1" shapeId="0" xr:uid="{011C336D-9B53-4AA9-B7DB-F36007E03222}">
      <text>
        <r>
          <rPr>
            <sz val="8"/>
            <color indexed="81"/>
            <rFont val="Arial"/>
            <family val="2"/>
          </rPr>
          <t>¿Las observaciones, desviaciones o diferencias identificadas como resultados de la ejecución del control son investigadas y resueltas de manera oportuna?</t>
        </r>
      </text>
    </comment>
    <comment ref="BB11" authorId="1" shapeId="0" xr:uid="{C2E26D78-B91A-463A-9A61-446AA52B157A}">
      <text>
        <r>
          <rPr>
            <sz val="8"/>
            <color indexed="81"/>
            <rFont val="Arial"/>
            <family val="2"/>
          </rPr>
          <t>¿Se deja evidencia o rastro de la ejecución del control, que permita a cualquier tercero con la evidencia, llegar a la misma conclusión?.</t>
        </r>
      </text>
    </comment>
    <comment ref="P12" authorId="0" shapeId="0" xr:uid="{5AAD3A1A-7306-4AB2-ABD4-FB877C96B8A8}">
      <text>
        <r>
          <rPr>
            <sz val="8"/>
            <color indexed="81"/>
            <rFont val="Arial"/>
            <family val="2"/>
          </rPr>
          <t>Ubica el puntero del mouse en los números de la fila 11, para leer la pregunta y selecciona una respuesta en la lista desplegable</t>
        </r>
      </text>
    </comment>
    <comment ref="Q12" authorId="0" shapeId="0" xr:uid="{389FFDCE-CD21-4854-AD93-9DF891C80A59}">
      <text>
        <r>
          <rPr>
            <sz val="8"/>
            <color indexed="81"/>
            <rFont val="Arial"/>
            <family val="2"/>
          </rPr>
          <t>Ubica el puntero del mouse en los números de la fila 11, para leer la pregunta y selecciona una respuesta en la lista desplegable</t>
        </r>
      </text>
    </comment>
    <comment ref="R12" authorId="0" shapeId="0" xr:uid="{66FAD2E9-C0BB-42C4-9C93-8DDE61B64789}">
      <text>
        <r>
          <rPr>
            <sz val="8"/>
            <color indexed="81"/>
            <rFont val="Arial"/>
            <family val="2"/>
          </rPr>
          <t>Ubica el puntero del mouse en los números de la fila 11, para leer la pregunta y selecciona una respuesta en la lista desplegable</t>
        </r>
      </text>
    </comment>
    <comment ref="S12" authorId="0" shapeId="0" xr:uid="{E4C13539-9C11-4A8A-AE07-FB2E80352AF7}">
      <text>
        <r>
          <rPr>
            <sz val="8"/>
            <color indexed="81"/>
            <rFont val="Arial"/>
            <family val="2"/>
          </rPr>
          <t>Ubica el puntero del mouse en los números de la fila 11, para leer la pregunta y selecciona una respuesta en la lista desplegable</t>
        </r>
      </text>
    </comment>
    <comment ref="T12" authorId="0" shapeId="0" xr:uid="{FE9EF052-0AF2-4DEB-9583-005F86B814B3}">
      <text>
        <r>
          <rPr>
            <sz val="8"/>
            <color indexed="81"/>
            <rFont val="Arial"/>
            <family val="2"/>
          </rPr>
          <t>Ubica el puntero del mouse en los números de la fila 11, para leer la pregunta y selecciona una respuesta en la lista desplegable</t>
        </r>
      </text>
    </comment>
    <comment ref="U12" authorId="0" shapeId="0" xr:uid="{CF3E3CD6-7BEB-47F5-961C-91B850B4A3E4}">
      <text>
        <r>
          <rPr>
            <sz val="8"/>
            <color indexed="81"/>
            <rFont val="Arial"/>
            <family val="2"/>
          </rPr>
          <t>Ubica el puntero del mouse en los números de la fila 11, para leer la pregunta y selecciona una respuesta en la lista desplegable</t>
        </r>
      </text>
    </comment>
    <comment ref="V12" authorId="0" shapeId="0" xr:uid="{BC9D2409-E574-436A-A968-822C37B48669}">
      <text>
        <r>
          <rPr>
            <sz val="8"/>
            <color indexed="81"/>
            <rFont val="Arial"/>
            <family val="2"/>
          </rPr>
          <t>Ubica el puntero del mouse en los números de la fila 11, para leer la pregunta y selecciona una respuesta en la lista desplegable</t>
        </r>
      </text>
    </comment>
    <comment ref="W12" authorId="0" shapeId="0" xr:uid="{389758D4-1930-4441-BD1B-5F4DE80D3AA2}">
      <text>
        <r>
          <rPr>
            <sz val="8"/>
            <color indexed="81"/>
            <rFont val="Arial"/>
            <family val="2"/>
          </rPr>
          <t>Ubica el puntero del mouse en los números de la fila 11, para leer la pregunta y selecciona una respuesta en la lista desplegable</t>
        </r>
      </text>
    </comment>
    <comment ref="X12" authorId="0" shapeId="0" xr:uid="{7705929F-676D-4EA7-ADC1-21FBFE2BB5EB}">
      <text>
        <r>
          <rPr>
            <sz val="8"/>
            <color indexed="81"/>
            <rFont val="Arial"/>
            <family val="2"/>
          </rPr>
          <t>Ubica el puntero del mouse en los números de la fila 11, para leer la pregunta y selecciona una respuesta en la lista desplegable</t>
        </r>
      </text>
    </comment>
    <comment ref="Y12" authorId="0" shapeId="0" xr:uid="{58E40258-0907-4009-AB1D-431C34329059}">
      <text>
        <r>
          <rPr>
            <sz val="8"/>
            <color indexed="81"/>
            <rFont val="Arial"/>
            <family val="2"/>
          </rPr>
          <t>Ubica el puntero del mouse en los números de la fila 11, para leer la pregunta y selecciona una respuesta en la lista desplegable</t>
        </r>
      </text>
    </comment>
    <comment ref="Z12" authorId="0" shapeId="0" xr:uid="{7E89489D-3C8D-4657-A444-A831BAAD9BDC}">
      <text>
        <r>
          <rPr>
            <sz val="8"/>
            <color indexed="81"/>
            <rFont val="Arial"/>
            <family val="2"/>
          </rPr>
          <t>Ubica el puntero del mouse en los números de la fila 11, para leer la pregunta y selecciona una respuesta en la lista desplegable</t>
        </r>
      </text>
    </comment>
    <comment ref="AA12" authorId="0" shapeId="0" xr:uid="{D396FCA8-1077-4CC1-84C1-B8A5ED075D05}">
      <text>
        <r>
          <rPr>
            <sz val="8"/>
            <color indexed="81"/>
            <rFont val="Arial"/>
            <family val="2"/>
          </rPr>
          <t>Ubica el puntero del mouse en los números de la fila 11, para leer la pregunta y selecciona una respuesta en la lista desplegable</t>
        </r>
      </text>
    </comment>
    <comment ref="AB12" authorId="0" shapeId="0" xr:uid="{8655FF79-D0E7-4271-9F21-9C48EB9204BC}">
      <text>
        <r>
          <rPr>
            <sz val="8"/>
            <color indexed="81"/>
            <rFont val="Arial"/>
            <family val="2"/>
          </rPr>
          <t>Ubica el puntero del mouse en los números de la fila 11, para leer la pregunta y selecciona una respuesta en la lista desplegable</t>
        </r>
      </text>
    </comment>
    <comment ref="AC12" authorId="0" shapeId="0" xr:uid="{D666CC0F-A5B1-4A89-9033-9FCA79E74490}">
      <text>
        <r>
          <rPr>
            <sz val="8"/>
            <color indexed="81"/>
            <rFont val="Arial"/>
            <family val="2"/>
          </rPr>
          <t>Ubica el puntero del mouse en los números de la fila 11, para leer la pregunta y selecciona una respuesta en la lista desplegable</t>
        </r>
      </text>
    </comment>
    <comment ref="AD12" authorId="0" shapeId="0" xr:uid="{F6672410-8A13-45E2-8C36-9652C4126F3B}">
      <text>
        <r>
          <rPr>
            <sz val="8"/>
            <color indexed="81"/>
            <rFont val="Arial"/>
            <family val="2"/>
          </rPr>
          <t>Ubica el puntero del mouse en los números de la fila 11, para leer la pregunta y selecciona una respuesta en la lista desplegable</t>
        </r>
      </text>
    </comment>
    <comment ref="AE12" authorId="0" shapeId="0" xr:uid="{16625DFB-F4D0-4788-BCB0-7D2C6A4AE42E}">
      <text>
        <r>
          <rPr>
            <sz val="8"/>
            <color indexed="81"/>
            <rFont val="Arial"/>
            <family val="2"/>
          </rPr>
          <t>Ubica el puntero del mouse en los números de la fila 11, para leer la pregunta y selecciona una respuesta en la lista desplegable</t>
        </r>
      </text>
    </comment>
    <comment ref="AF12" authorId="0" shapeId="0" xr:uid="{D1570577-31AF-494A-A3D2-117C5BD084C0}">
      <text>
        <r>
          <rPr>
            <sz val="8"/>
            <color indexed="81"/>
            <rFont val="Arial"/>
            <family val="2"/>
          </rPr>
          <t>Ubica el puntero del mouse en los números de la fila 11, para leer la pregunta y selecciona una respuesta en la lista desplegable</t>
        </r>
      </text>
    </comment>
    <comment ref="AG12" authorId="0" shapeId="0" xr:uid="{DA4DFBDA-B828-4949-90A1-D8936554107C}">
      <text>
        <r>
          <rPr>
            <sz val="8"/>
            <color indexed="81"/>
            <rFont val="Arial"/>
            <family val="2"/>
          </rPr>
          <t>Ubica el puntero del mouse en los números de la fila 11, para leer la pregunta y selecciona una respuesta en la lista desplegable</t>
        </r>
      </text>
    </comment>
    <comment ref="AH12" authorId="0" shapeId="0" xr:uid="{22574D18-AB58-4227-9D98-D6317F4B0DFB}">
      <text>
        <r>
          <rPr>
            <sz val="8"/>
            <color indexed="81"/>
            <rFont val="Arial"/>
            <family val="2"/>
          </rPr>
          <t>Ubica el puntero del mouse en los números de la fila 11, para leer la pregunta y selecciona una respuesta en la lista desplegable</t>
        </r>
      </text>
    </comment>
    <comment ref="P22" authorId="0" shapeId="0" xr:uid="{D7BD84AF-CC8F-4D9C-A679-DCB3666375CA}">
      <text>
        <r>
          <rPr>
            <sz val="8"/>
            <color indexed="81"/>
            <rFont val="Arial"/>
            <family val="2"/>
          </rPr>
          <t>Ubica el puntero del mouse en los números de la fila 11, para leer la pregunta y selecciona una respuesta en la lista desplegable</t>
        </r>
      </text>
    </comment>
    <comment ref="Q22" authorId="0" shapeId="0" xr:uid="{027EB40E-F039-4F11-A3D5-CF0DF7E633AE}">
      <text>
        <r>
          <rPr>
            <sz val="8"/>
            <color indexed="81"/>
            <rFont val="Arial"/>
            <family val="2"/>
          </rPr>
          <t>Ubica el puntero del mouse en los números de la fila 11, para leer la pregunta y selecciona una respuesta en la lista desplegable</t>
        </r>
      </text>
    </comment>
    <comment ref="R22" authorId="0" shapeId="0" xr:uid="{FB6F5F8B-609D-4813-BEA7-82BDF0265B29}">
      <text>
        <r>
          <rPr>
            <sz val="8"/>
            <color indexed="81"/>
            <rFont val="Arial"/>
            <family val="2"/>
          </rPr>
          <t>Ubica el puntero del mouse en los números de la fila 11, para leer la pregunta y selecciona una respuesta en la lista desplegable</t>
        </r>
      </text>
    </comment>
    <comment ref="S22" authorId="0" shapeId="0" xr:uid="{7D638698-9C93-42EA-B25B-9BF0C29A7812}">
      <text>
        <r>
          <rPr>
            <sz val="8"/>
            <color indexed="81"/>
            <rFont val="Arial"/>
            <family val="2"/>
          </rPr>
          <t>Ubica el puntero del mouse en los números de la fila 11, para leer la pregunta y selecciona una respuesta en la lista desplegable</t>
        </r>
      </text>
    </comment>
    <comment ref="T22" authorId="0" shapeId="0" xr:uid="{0A388745-EE56-4B8B-92C1-210D070D6E62}">
      <text>
        <r>
          <rPr>
            <sz val="8"/>
            <color indexed="81"/>
            <rFont val="Arial"/>
            <family val="2"/>
          </rPr>
          <t>Ubica el puntero del mouse en los números de la fila 11, para leer la pregunta y selecciona una respuesta en la lista desplegable</t>
        </r>
      </text>
    </comment>
    <comment ref="U22" authorId="0" shapeId="0" xr:uid="{EB028339-170C-4CCC-8584-7D4DD8BA8229}">
      <text>
        <r>
          <rPr>
            <sz val="8"/>
            <color indexed="81"/>
            <rFont val="Arial"/>
            <family val="2"/>
          </rPr>
          <t>Ubica el puntero del mouse en los números de la fila 11, para leer la pregunta y selecciona una respuesta en la lista desplegable</t>
        </r>
      </text>
    </comment>
    <comment ref="V22" authorId="0" shapeId="0" xr:uid="{F9615E7A-FA16-4604-A6F5-2CD14286E468}">
      <text>
        <r>
          <rPr>
            <sz val="8"/>
            <color indexed="81"/>
            <rFont val="Arial"/>
            <family val="2"/>
          </rPr>
          <t>Ubica el puntero del mouse en los números de la fila 11, para leer la pregunta y selecciona una respuesta en la lista desplegable</t>
        </r>
      </text>
    </comment>
    <comment ref="W22" authorId="0" shapeId="0" xr:uid="{F98EE49E-AC58-4D9C-88FC-47EFF7D8C976}">
      <text>
        <r>
          <rPr>
            <sz val="8"/>
            <color indexed="81"/>
            <rFont val="Arial"/>
            <family val="2"/>
          </rPr>
          <t>Ubica el puntero del mouse en los números de la fila 11, para leer la pregunta y selecciona una respuesta en la lista desplegable</t>
        </r>
      </text>
    </comment>
    <comment ref="X22" authorId="0" shapeId="0" xr:uid="{CD00F569-3279-4CAC-874C-8C960D1DD266}">
      <text>
        <r>
          <rPr>
            <sz val="8"/>
            <color indexed="81"/>
            <rFont val="Arial"/>
            <family val="2"/>
          </rPr>
          <t>Ubica el puntero del mouse en los números de la fila 11, para leer la pregunta y selecciona una respuesta en la lista desplegable</t>
        </r>
      </text>
    </comment>
    <comment ref="Y22" authorId="0" shapeId="0" xr:uid="{DE82CF0F-37ED-4F32-BE07-D01C8451A061}">
      <text>
        <r>
          <rPr>
            <sz val="8"/>
            <color indexed="81"/>
            <rFont val="Arial"/>
            <family val="2"/>
          </rPr>
          <t>Ubica el puntero del mouse en los números de la fila 11, para leer la pregunta y selecciona una respuesta en la lista desplegable</t>
        </r>
      </text>
    </comment>
    <comment ref="Z22" authorId="0" shapeId="0" xr:uid="{C77F3475-EA9C-47C6-9464-FFC47491C61F}">
      <text>
        <r>
          <rPr>
            <sz val="8"/>
            <color indexed="81"/>
            <rFont val="Arial"/>
            <family val="2"/>
          </rPr>
          <t>Ubica el puntero del mouse en los números de la fila 11, para leer la pregunta y selecciona una respuesta en la lista desplegable</t>
        </r>
      </text>
    </comment>
    <comment ref="AA22" authorId="0" shapeId="0" xr:uid="{D9AA7261-2F4A-41F9-9497-4C09147C815E}">
      <text>
        <r>
          <rPr>
            <sz val="8"/>
            <color indexed="81"/>
            <rFont val="Arial"/>
            <family val="2"/>
          </rPr>
          <t>Ubica el puntero del mouse en los números de la fila 11, para leer la pregunta y selecciona una respuesta en la lista desplegable</t>
        </r>
      </text>
    </comment>
    <comment ref="AB22" authorId="0" shapeId="0" xr:uid="{91897AD3-B0D8-444D-B71C-EE33718658DC}">
      <text>
        <r>
          <rPr>
            <sz val="8"/>
            <color indexed="81"/>
            <rFont val="Arial"/>
            <family val="2"/>
          </rPr>
          <t>Ubica el puntero del mouse en los números de la fila 11, para leer la pregunta y selecciona una respuesta en la lista desplegable</t>
        </r>
      </text>
    </comment>
    <comment ref="AC22" authorId="0" shapeId="0" xr:uid="{BDD8FE0C-32D2-4DC5-AF22-1562EF140AD2}">
      <text>
        <r>
          <rPr>
            <sz val="8"/>
            <color indexed="81"/>
            <rFont val="Arial"/>
            <family val="2"/>
          </rPr>
          <t>Ubica el puntero del mouse en los números de la fila 11, para leer la pregunta y selecciona una respuesta en la lista desplegable</t>
        </r>
      </text>
    </comment>
    <comment ref="AD22" authorId="0" shapeId="0" xr:uid="{8C732EC3-3DC9-4930-98B7-31ADCC6126E8}">
      <text>
        <r>
          <rPr>
            <sz val="8"/>
            <color indexed="81"/>
            <rFont val="Arial"/>
            <family val="2"/>
          </rPr>
          <t>Ubica el puntero del mouse en los números de la fila 11, para leer la pregunta y selecciona una respuesta en la lista desplegable</t>
        </r>
      </text>
    </comment>
    <comment ref="AE22" authorId="0" shapeId="0" xr:uid="{E5035292-D3D0-4D58-A882-E7FBC3FF43D9}">
      <text>
        <r>
          <rPr>
            <sz val="8"/>
            <color indexed="81"/>
            <rFont val="Arial"/>
            <family val="2"/>
          </rPr>
          <t>Ubica el puntero del mouse en los números de la fila 11, para leer la pregunta y selecciona una respuesta en la lista desplegable</t>
        </r>
      </text>
    </comment>
    <comment ref="AF22" authorId="0" shapeId="0" xr:uid="{F76BFE97-ED1F-44F7-8221-341E35EB139E}">
      <text>
        <r>
          <rPr>
            <sz val="8"/>
            <color indexed="81"/>
            <rFont val="Arial"/>
            <family val="2"/>
          </rPr>
          <t>Ubica el puntero del mouse en los números de la fila 11, para leer la pregunta y selecciona una respuesta en la lista desplegable</t>
        </r>
      </text>
    </comment>
    <comment ref="AG22" authorId="0" shapeId="0" xr:uid="{BB0EA29F-CDD0-45A0-B320-788E3404EB64}">
      <text>
        <r>
          <rPr>
            <sz val="8"/>
            <color indexed="81"/>
            <rFont val="Arial"/>
            <family val="2"/>
          </rPr>
          <t>Ubica el puntero del mouse en los números de la fila 11, para leer la pregunta y selecciona una respuesta en la lista desplegable</t>
        </r>
      </text>
    </comment>
    <comment ref="AH22" authorId="0" shapeId="0" xr:uid="{2F26060A-56CA-4D91-9B8A-A953030D2161}">
      <text>
        <r>
          <rPr>
            <sz val="8"/>
            <color indexed="81"/>
            <rFont val="Arial"/>
            <family val="2"/>
          </rPr>
          <t>Ubica el puntero del mouse en los números de la fila 11, para leer la pregunta y selecciona una respuesta en la lista desplegable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100-000001000000}">
      <text>
        <r>
          <rPr>
            <sz val="9"/>
            <color indexed="81"/>
            <rFont val="Tahoma"/>
            <family val="2"/>
          </rPr>
          <t>Fecha de revisión y/o actualización del riesgo de gestión por parte del área encargada del proceso</t>
        </r>
      </text>
    </comment>
    <comment ref="J8" authorId="1" shapeId="0" xr:uid="{00000000-0006-0000-11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1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1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1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100-000006000000}">
      <text>
        <r>
          <rPr>
            <sz val="8"/>
            <color indexed="81"/>
            <rFont val="Arial"/>
            <family val="2"/>
          </rPr>
          <t>¿Existen un responsable asignado a la ejecución del control?</t>
        </r>
      </text>
    </comment>
    <comment ref="AA11" authorId="1" shapeId="0" xr:uid="{00000000-0006-0000-1100-000007000000}">
      <text>
        <r>
          <rPr>
            <sz val="9"/>
            <color indexed="81"/>
            <rFont val="Tahoma"/>
            <family val="2"/>
          </rPr>
          <t>El responsable tiene autoridad y adecuada segregación de funciones en la ejecución del control?</t>
        </r>
      </text>
    </comment>
    <comment ref="AB11" authorId="1" shapeId="0" xr:uid="{00000000-0006-0000-11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1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1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1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1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1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1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1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1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1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1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1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1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1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1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1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1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1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1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1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1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1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1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1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1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1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1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1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1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1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1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1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1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1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1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11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11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11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11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11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11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11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11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11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11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FECC44E-24AE-4A76-A62D-E4CCDDBAC977}">
      <text>
        <r>
          <rPr>
            <sz val="9"/>
            <color indexed="81"/>
            <rFont val="Tahoma"/>
            <family val="2"/>
          </rPr>
          <t>Fecha de revisión y/o actualización del riesgo de gestión por parte del área encargada del proceso</t>
        </r>
      </text>
    </comment>
    <comment ref="L9" authorId="1" shapeId="0" xr:uid="{067431A4-C43A-4724-8E42-A75C69A1B43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36C278B-818E-438A-BF16-0CF40E185093}">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12C3C3BC-4F75-4622-8F64-C316594D2E2F}">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435B248A-2EC3-4833-B52D-28EA630467D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6C2501A4-F794-4511-8927-0DD15954899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8D31DDC7-CA64-41CB-8DC4-F81297756FED}">
      <text>
        <r>
          <rPr>
            <sz val="8"/>
            <color indexed="81"/>
            <rFont val="Arial"/>
            <family val="2"/>
          </rPr>
          <t>¿Afectar al grupo de funcionarios del proceso?</t>
        </r>
      </text>
    </comment>
    <comment ref="Q11" authorId="1" shapeId="0" xr:uid="{BD81CE9E-59A1-4459-B9F8-A61AC1DCAD13}">
      <text>
        <r>
          <rPr>
            <sz val="8"/>
            <color indexed="81"/>
            <rFont val="Arial"/>
            <family val="2"/>
          </rPr>
          <t>¿Afectar el cumplimiento de metas y objetivos de la dependencia?</t>
        </r>
      </text>
    </comment>
    <comment ref="R11" authorId="1" shapeId="0" xr:uid="{7BAC2BCB-0B42-46B6-9895-790EB81FDC49}">
      <text>
        <r>
          <rPr>
            <sz val="8"/>
            <color indexed="81"/>
            <rFont val="Arial"/>
            <family val="2"/>
          </rPr>
          <t>¿Afectar el cumplimiento de misión de la Entidad?</t>
        </r>
      </text>
    </comment>
    <comment ref="S11" authorId="1" shapeId="0" xr:uid="{2ACF17FF-47C7-4C71-94B6-D6B50AAFA827}">
      <text>
        <r>
          <rPr>
            <sz val="8"/>
            <color indexed="81"/>
            <rFont val="Arial"/>
            <family val="2"/>
          </rPr>
          <t>¿Afectar el cumplimiento de la misión del sector al que pertenece la Entidad?</t>
        </r>
      </text>
    </comment>
    <comment ref="T11" authorId="1" shapeId="0" xr:uid="{189168AC-3433-4968-A2A8-21ED8B70BC05}">
      <text>
        <r>
          <rPr>
            <sz val="8"/>
            <color indexed="81"/>
            <rFont val="Arial"/>
            <family val="2"/>
          </rPr>
          <t>¿Generar pérdida de confianza de la Entidad, afectando su reputación?</t>
        </r>
      </text>
    </comment>
    <comment ref="U11" authorId="1" shapeId="0" xr:uid="{4D6F2934-C213-4DCA-A9C9-DD1A0C6AC46E}">
      <text>
        <r>
          <rPr>
            <sz val="8"/>
            <color indexed="81"/>
            <rFont val="Arial"/>
            <family val="2"/>
          </rPr>
          <t>¿Generar pérdida de recursos económicos?</t>
        </r>
      </text>
    </comment>
    <comment ref="V11" authorId="1" shapeId="0" xr:uid="{F6728DA0-F06F-4432-91E1-4CFC1015F3C2}">
      <text>
        <r>
          <rPr>
            <sz val="8"/>
            <color indexed="81"/>
            <rFont val="Arial"/>
            <family val="2"/>
          </rPr>
          <t>¿Afectar la generación de los productos o la prestación de servicios?</t>
        </r>
      </text>
    </comment>
    <comment ref="W11" authorId="1" shapeId="0" xr:uid="{CCAF75D1-8DDF-4669-AC2B-D219F6A3FB91}">
      <text>
        <r>
          <rPr>
            <sz val="8"/>
            <color indexed="81"/>
            <rFont val="Arial"/>
            <family val="2"/>
          </rPr>
          <t>¿Dar lugar al detrimento de calidad de vida de la comunidad por la pérdida del bien o servicios o los recursos públicos?</t>
        </r>
      </text>
    </comment>
    <comment ref="X11" authorId="1" shapeId="0" xr:uid="{A8B387C6-3DDA-4BEE-BE3F-E2ABA59AD18F}">
      <text>
        <r>
          <rPr>
            <sz val="8"/>
            <color indexed="81"/>
            <rFont val="Arial"/>
            <family val="2"/>
          </rPr>
          <t>¿Generar pérdida de información de la Entidad?</t>
        </r>
      </text>
    </comment>
    <comment ref="Y11" authorId="1" shapeId="0" xr:uid="{B028E1A2-141A-4F10-B4E2-723FDFAAD94D}">
      <text>
        <r>
          <rPr>
            <sz val="8"/>
            <color indexed="81"/>
            <rFont val="Arial"/>
            <family val="2"/>
          </rPr>
          <t>¿Generar intervención de los órganos de control, de la Fiscalía, u otro ente?</t>
        </r>
      </text>
    </comment>
    <comment ref="Z11" authorId="1" shapeId="0" xr:uid="{B6B3F1D6-295B-4636-97DA-596E92E47757}">
      <text>
        <r>
          <rPr>
            <sz val="8"/>
            <color indexed="81"/>
            <rFont val="Arial"/>
            <family val="2"/>
          </rPr>
          <t>¿Dar lugar a procesos sancionatorios?</t>
        </r>
      </text>
    </comment>
    <comment ref="AA11" authorId="1" shapeId="0" xr:uid="{8CC1BD60-E890-4C9B-87C5-22D042A9A298}">
      <text>
        <r>
          <rPr>
            <sz val="8"/>
            <color indexed="81"/>
            <rFont val="Arial"/>
            <family val="2"/>
          </rPr>
          <t>¿Dar lugar a procesos disciplinarios?</t>
        </r>
      </text>
    </comment>
    <comment ref="AB11" authorId="1" shapeId="0" xr:uid="{4EF79B36-5CC9-4114-9BA9-39781FEE6180}">
      <text>
        <r>
          <rPr>
            <sz val="8"/>
            <color indexed="81"/>
            <rFont val="Arial"/>
            <family val="2"/>
          </rPr>
          <t>¿Dar lugar a procesos fiscales?</t>
        </r>
      </text>
    </comment>
    <comment ref="AC11" authorId="1" shapeId="0" xr:uid="{0C8F5348-9F83-440F-9F8E-1040E2723794}">
      <text>
        <r>
          <rPr>
            <sz val="8"/>
            <color indexed="81"/>
            <rFont val="Arial"/>
            <family val="2"/>
          </rPr>
          <t>¿Dar lugar a procesos penales?</t>
        </r>
      </text>
    </comment>
    <comment ref="AD11" authorId="1" shapeId="0" xr:uid="{F52E274A-4393-4CB9-872C-6899ABD0EB4C}">
      <text>
        <r>
          <rPr>
            <sz val="8"/>
            <color indexed="81"/>
            <rFont val="Arial"/>
            <family val="2"/>
          </rPr>
          <t>¿Generar pérdida de credibilidad del sector?</t>
        </r>
      </text>
    </comment>
    <comment ref="AE11" authorId="1" shapeId="0" xr:uid="{6C28FDA1-FB07-418B-8901-C5711AEE1ACB}">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4021A5EA-FFB0-4A84-8AC8-D970D75D86E4}">
      <text>
        <r>
          <rPr>
            <sz val="8"/>
            <color indexed="81"/>
            <rFont val="Arial"/>
            <family val="2"/>
          </rPr>
          <t>¿Afectar la imagen regional?</t>
        </r>
      </text>
    </comment>
    <comment ref="AG11" authorId="1" shapeId="0" xr:uid="{4CEA0891-E5C1-4C03-8D70-BADA80319501}">
      <text>
        <r>
          <rPr>
            <sz val="8"/>
            <color indexed="81"/>
            <rFont val="Arial"/>
            <family val="2"/>
          </rPr>
          <t>¿Afectar la imagen nacional?</t>
        </r>
      </text>
    </comment>
    <comment ref="AH11" authorId="1" shapeId="0" xr:uid="{9405C307-CDD7-46C2-9DE4-2E87B8E55E91}">
      <text>
        <r>
          <rPr>
            <sz val="8"/>
            <color indexed="81"/>
            <rFont val="Arial"/>
            <family val="2"/>
          </rPr>
          <t>¿Genera Impacto ambiental?</t>
        </r>
      </text>
    </comment>
    <comment ref="AV11" authorId="1" shapeId="0" xr:uid="{4756FE69-2DF6-4791-AE6A-861CB8F3E2A2}">
      <text>
        <r>
          <rPr>
            <sz val="8"/>
            <color indexed="81"/>
            <rFont val="Arial"/>
            <family val="2"/>
          </rPr>
          <t>¿Existen un responsable asignado a la ejecución del control?</t>
        </r>
      </text>
    </comment>
    <comment ref="AW11" authorId="1" shapeId="0" xr:uid="{FCD8A3CE-FD11-4175-AF77-AFEA2D764056}">
      <text>
        <r>
          <rPr>
            <sz val="9"/>
            <color indexed="81"/>
            <rFont val="Tahoma"/>
            <family val="2"/>
          </rPr>
          <t>El responsable tiene autoridad y adecuada segregación de funciones en la ejecución del control?</t>
        </r>
      </text>
    </comment>
    <comment ref="AX11" authorId="1" shapeId="0" xr:uid="{3415F8AD-9718-418B-920D-2694D9002AFF}">
      <text>
        <r>
          <rPr>
            <sz val="8"/>
            <color indexed="81"/>
            <rFont val="Arial"/>
            <family val="2"/>
          </rPr>
          <t>¿La oportunidad en que se ejecuta el control ayuda a prevenir la mitigación del riesgo o a detectar la materialización del riesgo de manera oportuna?</t>
        </r>
      </text>
    </comment>
    <comment ref="AY11" authorId="1" shapeId="0" xr:uid="{9BC26185-976B-4095-976E-AED32155F81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077DA8FF-CAC9-4835-AFF4-EE3D71482B82}">
      <text>
        <r>
          <rPr>
            <sz val="8"/>
            <color indexed="81"/>
            <rFont val="Arial"/>
            <family val="2"/>
          </rPr>
          <t>¿La fuente de información que se utiliza en el desarrollo del control es información confiable que permita mitigar el riesgo?.</t>
        </r>
      </text>
    </comment>
    <comment ref="BA11" authorId="1" shapeId="0" xr:uid="{660EB636-B7E3-48BA-8DC7-146667C795E5}">
      <text>
        <r>
          <rPr>
            <sz val="8"/>
            <color indexed="81"/>
            <rFont val="Arial"/>
            <family val="2"/>
          </rPr>
          <t>¿Las observaciones, desviaciones o diferencias identificadas como resultados de la ejecución del control son investigadas y resueltas de manera oportuna?</t>
        </r>
      </text>
    </comment>
    <comment ref="BB11" authorId="1" shapeId="0" xr:uid="{CBA4B855-E06B-454F-8A06-D2CC3090AE5A}">
      <text>
        <r>
          <rPr>
            <sz val="8"/>
            <color indexed="81"/>
            <rFont val="Arial"/>
            <family val="2"/>
          </rPr>
          <t>¿Se deja evidencia o rastro de la ejecución del control, que permita a cualquier tercero con la evidencia, llegar a la misma conclusión?.</t>
        </r>
      </text>
    </comment>
    <comment ref="P12" authorId="0" shapeId="0" xr:uid="{FC4CDC41-68EB-41CA-8D0A-C0F9EA23CD74}">
      <text>
        <r>
          <rPr>
            <sz val="8"/>
            <color indexed="81"/>
            <rFont val="Arial"/>
            <family val="2"/>
          </rPr>
          <t>Ubica el puntero del mouse en los números de la fila 11, para leer la pregunta y selecciona una respuesta en la lista desplegable</t>
        </r>
      </text>
    </comment>
    <comment ref="Q12" authorId="0" shapeId="0" xr:uid="{DB9E13E5-43B5-4C17-84EA-5BEBD24B488C}">
      <text>
        <r>
          <rPr>
            <sz val="8"/>
            <color indexed="81"/>
            <rFont val="Arial"/>
            <family val="2"/>
          </rPr>
          <t>Ubica el puntero del mouse en los números de la fila 11, para leer la pregunta y selecciona una respuesta en la lista desplegable</t>
        </r>
      </text>
    </comment>
    <comment ref="R12" authorId="0" shapeId="0" xr:uid="{105B8B99-51E9-4DEA-BF20-451D4FEA1AA9}">
      <text>
        <r>
          <rPr>
            <sz val="8"/>
            <color indexed="81"/>
            <rFont val="Arial"/>
            <family val="2"/>
          </rPr>
          <t>Ubica el puntero del mouse en los números de la fila 11, para leer la pregunta y selecciona una respuesta en la lista desplegable</t>
        </r>
      </text>
    </comment>
    <comment ref="S12" authorId="0" shapeId="0" xr:uid="{FE03A92E-F0F3-40E5-8A4D-E6CCF809F022}">
      <text>
        <r>
          <rPr>
            <sz val="8"/>
            <color indexed="81"/>
            <rFont val="Arial"/>
            <family val="2"/>
          </rPr>
          <t>Ubica el puntero del mouse en los números de la fila 11, para leer la pregunta y selecciona una respuesta en la lista desplegable</t>
        </r>
      </text>
    </comment>
    <comment ref="T12" authorId="0" shapeId="0" xr:uid="{E7B485A7-ABF2-4445-8ADE-3B3F6D0BEBE9}">
      <text>
        <r>
          <rPr>
            <sz val="8"/>
            <color indexed="81"/>
            <rFont val="Arial"/>
            <family val="2"/>
          </rPr>
          <t>Ubica el puntero del mouse en los números de la fila 11, para leer la pregunta y selecciona una respuesta en la lista desplegable</t>
        </r>
      </text>
    </comment>
    <comment ref="U12" authorId="0" shapeId="0" xr:uid="{2A9F4F34-09BB-421C-920D-37B185DF8AD9}">
      <text>
        <r>
          <rPr>
            <sz val="8"/>
            <color indexed="81"/>
            <rFont val="Arial"/>
            <family val="2"/>
          </rPr>
          <t>Ubica el puntero del mouse en los números de la fila 11, para leer la pregunta y selecciona una respuesta en la lista desplegable</t>
        </r>
      </text>
    </comment>
    <comment ref="V12" authorId="0" shapeId="0" xr:uid="{625DC2EA-FEDD-410A-9A0A-691B3B6549D2}">
      <text>
        <r>
          <rPr>
            <sz val="8"/>
            <color indexed="81"/>
            <rFont val="Arial"/>
            <family val="2"/>
          </rPr>
          <t>Ubica el puntero del mouse en los números de la fila 11, para leer la pregunta y selecciona una respuesta en la lista desplegable</t>
        </r>
      </text>
    </comment>
    <comment ref="W12" authorId="0" shapeId="0" xr:uid="{E1A5E2FC-B15D-4F33-A026-65B96CEAFF1E}">
      <text>
        <r>
          <rPr>
            <sz val="8"/>
            <color indexed="81"/>
            <rFont val="Arial"/>
            <family val="2"/>
          </rPr>
          <t>Ubica el puntero del mouse en los números de la fila 11, para leer la pregunta y selecciona una respuesta en la lista desplegable</t>
        </r>
      </text>
    </comment>
    <comment ref="X12" authorId="0" shapeId="0" xr:uid="{9F803140-AFC3-4C28-B882-A9CC016ED60F}">
      <text>
        <r>
          <rPr>
            <sz val="8"/>
            <color indexed="81"/>
            <rFont val="Arial"/>
            <family val="2"/>
          </rPr>
          <t>Ubica el puntero del mouse en los números de la fila 11, para leer la pregunta y selecciona una respuesta en la lista desplegable</t>
        </r>
      </text>
    </comment>
    <comment ref="Y12" authorId="0" shapeId="0" xr:uid="{3029B9A0-5E47-4131-972E-D14647E99F5E}">
      <text>
        <r>
          <rPr>
            <sz val="8"/>
            <color indexed="81"/>
            <rFont val="Arial"/>
            <family val="2"/>
          </rPr>
          <t>Ubica el puntero del mouse en los números de la fila 11, para leer la pregunta y selecciona una respuesta en la lista desplegable</t>
        </r>
      </text>
    </comment>
    <comment ref="Z12" authorId="0" shapeId="0" xr:uid="{6A46AEC7-CDF0-4C9C-87DA-1B0698BBCDEC}">
      <text>
        <r>
          <rPr>
            <sz val="8"/>
            <color indexed="81"/>
            <rFont val="Arial"/>
            <family val="2"/>
          </rPr>
          <t>Ubica el puntero del mouse en los números de la fila 11, para leer la pregunta y selecciona una respuesta en la lista desplegable</t>
        </r>
      </text>
    </comment>
    <comment ref="AA12" authorId="0" shapeId="0" xr:uid="{681248C0-CD3B-43A1-BD0A-7CD321D863B6}">
      <text>
        <r>
          <rPr>
            <sz val="8"/>
            <color indexed="81"/>
            <rFont val="Arial"/>
            <family val="2"/>
          </rPr>
          <t>Ubica el puntero del mouse en los números de la fila 11, para leer la pregunta y selecciona una respuesta en la lista desplegable</t>
        </r>
      </text>
    </comment>
    <comment ref="AB12" authorId="0" shapeId="0" xr:uid="{AC8141BA-422A-4798-A84A-382C9ED63124}">
      <text>
        <r>
          <rPr>
            <sz val="8"/>
            <color indexed="81"/>
            <rFont val="Arial"/>
            <family val="2"/>
          </rPr>
          <t>Ubica el puntero del mouse en los números de la fila 11, para leer la pregunta y selecciona una respuesta en la lista desplegable</t>
        </r>
      </text>
    </comment>
    <comment ref="AC12" authorId="0" shapeId="0" xr:uid="{7532D790-A43F-48AD-AF3F-77D6DB52F0B8}">
      <text>
        <r>
          <rPr>
            <sz val="8"/>
            <color indexed="81"/>
            <rFont val="Arial"/>
            <family val="2"/>
          </rPr>
          <t>Ubica el puntero del mouse en los números de la fila 11, para leer la pregunta y selecciona una respuesta en la lista desplegable</t>
        </r>
      </text>
    </comment>
    <comment ref="AD12" authorId="0" shapeId="0" xr:uid="{62042893-5100-4DB8-9FDE-6707BC9689FA}">
      <text>
        <r>
          <rPr>
            <sz val="8"/>
            <color indexed="81"/>
            <rFont val="Arial"/>
            <family val="2"/>
          </rPr>
          <t>Ubica el puntero del mouse en los números de la fila 11, para leer la pregunta y selecciona una respuesta en la lista desplegable</t>
        </r>
      </text>
    </comment>
    <comment ref="AE12" authorId="0" shapeId="0" xr:uid="{8C4C19DA-EA93-4CF6-AD16-1295ABFAF7AE}">
      <text>
        <r>
          <rPr>
            <sz val="8"/>
            <color indexed="81"/>
            <rFont val="Arial"/>
            <family val="2"/>
          </rPr>
          <t>Ubica el puntero del mouse en los números de la fila 11, para leer la pregunta y selecciona una respuesta en la lista desplegable</t>
        </r>
      </text>
    </comment>
    <comment ref="AF12" authorId="0" shapeId="0" xr:uid="{18DBB631-168D-473A-9CEE-92F213A0B7F9}">
      <text>
        <r>
          <rPr>
            <sz val="8"/>
            <color indexed="81"/>
            <rFont val="Arial"/>
            <family val="2"/>
          </rPr>
          <t>Ubica el puntero del mouse en los números de la fila 11, para leer la pregunta y selecciona una respuesta en la lista desplegable</t>
        </r>
      </text>
    </comment>
    <comment ref="AG12" authorId="0" shapeId="0" xr:uid="{E234991A-19C6-4CCE-8FB6-E881F6B251AC}">
      <text>
        <r>
          <rPr>
            <sz val="8"/>
            <color indexed="81"/>
            <rFont val="Arial"/>
            <family val="2"/>
          </rPr>
          <t>Ubica el puntero del mouse en los números de la fila 11, para leer la pregunta y selecciona una respuesta en la lista desplegable</t>
        </r>
      </text>
    </comment>
    <comment ref="AH12" authorId="0" shapeId="0" xr:uid="{0AF565A4-AA75-4535-A401-F53368A754B1}">
      <text>
        <r>
          <rPr>
            <sz val="8"/>
            <color indexed="81"/>
            <rFont val="Arial"/>
            <family val="2"/>
          </rPr>
          <t>Ubica el puntero del mouse en los números de la fila 11, para leer la pregunta y selecciona una respuesta en la lista desplegable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200-000001000000}">
      <text>
        <r>
          <rPr>
            <sz val="9"/>
            <color indexed="81"/>
            <rFont val="Tahoma"/>
            <family val="2"/>
          </rPr>
          <t>Fecha de revisión y/o actualización del riesgo de gestión por parte del área encargada del proceso</t>
        </r>
      </text>
    </comment>
    <comment ref="J8" authorId="1" shapeId="0" xr:uid="{00000000-0006-0000-12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2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2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2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200-000006000000}">
      <text>
        <r>
          <rPr>
            <sz val="8"/>
            <color indexed="81"/>
            <rFont val="Arial"/>
            <family val="2"/>
          </rPr>
          <t>¿Existen un responsable asignado a la ejecución del control?</t>
        </r>
      </text>
    </comment>
    <comment ref="AA11" authorId="1" shapeId="0" xr:uid="{00000000-0006-0000-1200-000007000000}">
      <text>
        <r>
          <rPr>
            <sz val="9"/>
            <color indexed="81"/>
            <rFont val="Tahoma"/>
            <family val="2"/>
          </rPr>
          <t>El responsable tiene autoridad y adecuada segregación de funciones en la ejecución del control?</t>
        </r>
      </text>
    </comment>
    <comment ref="AB11" authorId="1" shapeId="0" xr:uid="{00000000-0006-0000-12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2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2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2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2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2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2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2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2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2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2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2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2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2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2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2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2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2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2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2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2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2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2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2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2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2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2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2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2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2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2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2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2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2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2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60908C06-6DEE-47DD-A9FA-E1EEE9BC3614}">
      <text>
        <r>
          <rPr>
            <sz val="9"/>
            <color indexed="81"/>
            <rFont val="Tahoma"/>
            <family val="2"/>
          </rPr>
          <t>Fecha de revisión y/o actualización del riesgo de gestión por parte del área encargada del proceso</t>
        </r>
      </text>
    </comment>
    <comment ref="L9" authorId="1" shapeId="0" xr:uid="{A10573B8-B980-4FFD-BAE4-BC8EA460A16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B56BB05A-6B9D-45A5-BF85-EF4F4794589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A0CD85F4-434E-4D13-9EEB-FEB33BFB7CBC}">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C7437F66-3DCB-4CBE-9885-2774341E6CB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CF36CA1B-B9DA-4722-9266-03DB918BDE6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3DEF3591-B175-4C0E-A8B5-2A91BF358659}">
      <text>
        <r>
          <rPr>
            <sz val="8"/>
            <color indexed="81"/>
            <rFont val="Arial"/>
            <family val="2"/>
          </rPr>
          <t>¿Afectar al grupo de funcionarios del proceso?</t>
        </r>
      </text>
    </comment>
    <comment ref="Q11" authorId="1" shapeId="0" xr:uid="{760D2654-8961-4150-A314-55B720DCA641}">
      <text>
        <r>
          <rPr>
            <sz val="8"/>
            <color indexed="81"/>
            <rFont val="Arial"/>
            <family val="2"/>
          </rPr>
          <t>¿Afectar el cumplimiento de metas y objetivos de la dependencia?</t>
        </r>
      </text>
    </comment>
    <comment ref="R11" authorId="1" shapeId="0" xr:uid="{EC890FE9-9001-4A31-8BC8-B0BAF2F1D4E8}">
      <text>
        <r>
          <rPr>
            <sz val="8"/>
            <color indexed="81"/>
            <rFont val="Arial"/>
            <family val="2"/>
          </rPr>
          <t>¿Afectar el cumplimiento de misión de la Entidad?</t>
        </r>
      </text>
    </comment>
    <comment ref="S11" authorId="1" shapeId="0" xr:uid="{848AC880-339A-454B-9375-0D56258BA4D1}">
      <text>
        <r>
          <rPr>
            <sz val="8"/>
            <color indexed="81"/>
            <rFont val="Arial"/>
            <family val="2"/>
          </rPr>
          <t>¿Afectar el cumplimiento de la misión del sector al que pertenece la Entidad?</t>
        </r>
      </text>
    </comment>
    <comment ref="T11" authorId="1" shapeId="0" xr:uid="{5173B002-975A-42B9-BD85-8BB57F56DD67}">
      <text>
        <r>
          <rPr>
            <sz val="8"/>
            <color indexed="81"/>
            <rFont val="Arial"/>
            <family val="2"/>
          </rPr>
          <t>¿Generar pérdida de confianza de la Entidad, afectando su reputación?</t>
        </r>
      </text>
    </comment>
    <comment ref="U11" authorId="1" shapeId="0" xr:uid="{BA00FD93-3D36-492D-86F9-B84BAEEAC792}">
      <text>
        <r>
          <rPr>
            <sz val="8"/>
            <color indexed="81"/>
            <rFont val="Arial"/>
            <family val="2"/>
          </rPr>
          <t>¿Generar pérdida de recursos económicos?</t>
        </r>
      </text>
    </comment>
    <comment ref="V11" authorId="1" shapeId="0" xr:uid="{C915AE34-B09D-4B96-B78F-14307ECA58C7}">
      <text>
        <r>
          <rPr>
            <sz val="8"/>
            <color indexed="81"/>
            <rFont val="Arial"/>
            <family val="2"/>
          </rPr>
          <t>¿Afectar la generación de los productos o la prestación de servicios?</t>
        </r>
      </text>
    </comment>
    <comment ref="W11" authorId="1" shapeId="0" xr:uid="{5CC0AE47-7EA2-4125-ACD2-AEB90E0C9742}">
      <text>
        <r>
          <rPr>
            <sz val="8"/>
            <color indexed="81"/>
            <rFont val="Arial"/>
            <family val="2"/>
          </rPr>
          <t>¿Dar lugar al detrimento de calidad de vida de la comunidad por la pérdida del bien o servicios o los recursos públicos?</t>
        </r>
      </text>
    </comment>
    <comment ref="X11" authorId="1" shapeId="0" xr:uid="{09FBA3CC-A6BC-43E0-8F48-2081DCD906B0}">
      <text>
        <r>
          <rPr>
            <sz val="8"/>
            <color indexed="81"/>
            <rFont val="Arial"/>
            <family val="2"/>
          </rPr>
          <t>¿Generar pérdida de información de la Entidad?</t>
        </r>
      </text>
    </comment>
    <comment ref="Y11" authorId="1" shapeId="0" xr:uid="{F7BF3CAA-B950-4E62-A9AE-6072D4712370}">
      <text>
        <r>
          <rPr>
            <sz val="8"/>
            <color indexed="81"/>
            <rFont val="Arial"/>
            <family val="2"/>
          </rPr>
          <t>¿Generar intervención de los órganos de control, de la Fiscalía, u otro ente?</t>
        </r>
      </text>
    </comment>
    <comment ref="Z11" authorId="1" shapeId="0" xr:uid="{A28A844D-BF28-4CEC-827A-977F66DD2AF0}">
      <text>
        <r>
          <rPr>
            <sz val="8"/>
            <color indexed="81"/>
            <rFont val="Arial"/>
            <family val="2"/>
          </rPr>
          <t>¿Dar lugar a procesos sancionatorios?</t>
        </r>
      </text>
    </comment>
    <comment ref="AA11" authorId="1" shapeId="0" xr:uid="{332C7696-6BED-48B6-B44D-8CF71AF832DA}">
      <text>
        <r>
          <rPr>
            <sz val="8"/>
            <color indexed="81"/>
            <rFont val="Arial"/>
            <family val="2"/>
          </rPr>
          <t>¿Dar lugar a procesos disciplinarios?</t>
        </r>
      </text>
    </comment>
    <comment ref="AB11" authorId="1" shapeId="0" xr:uid="{B4A58AEB-DF23-41B4-944C-F45DE830CA47}">
      <text>
        <r>
          <rPr>
            <sz val="8"/>
            <color indexed="81"/>
            <rFont val="Arial"/>
            <family val="2"/>
          </rPr>
          <t>¿Dar lugar a procesos fiscales?</t>
        </r>
      </text>
    </comment>
    <comment ref="AC11" authorId="1" shapeId="0" xr:uid="{19298D22-B8B4-4710-B301-B399539B1850}">
      <text>
        <r>
          <rPr>
            <sz val="8"/>
            <color indexed="81"/>
            <rFont val="Arial"/>
            <family val="2"/>
          </rPr>
          <t>¿Dar lugar a procesos penales?</t>
        </r>
      </text>
    </comment>
    <comment ref="AD11" authorId="1" shapeId="0" xr:uid="{0BFED87B-1E87-4A0F-9A5E-2859303ED277}">
      <text>
        <r>
          <rPr>
            <sz val="8"/>
            <color indexed="81"/>
            <rFont val="Arial"/>
            <family val="2"/>
          </rPr>
          <t>¿Generar pérdida de credibilidad del sector?</t>
        </r>
      </text>
    </comment>
    <comment ref="AE11" authorId="1" shapeId="0" xr:uid="{91CAE403-F95C-4029-AFE5-48CEA69D041C}">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730C1DBA-11D2-478A-BD55-82FAF20A6741}">
      <text>
        <r>
          <rPr>
            <sz val="8"/>
            <color indexed="81"/>
            <rFont val="Arial"/>
            <family val="2"/>
          </rPr>
          <t>¿Afectar la imagen regional?</t>
        </r>
      </text>
    </comment>
    <comment ref="AG11" authorId="1" shapeId="0" xr:uid="{B7C8ADEF-02E4-4BB3-9575-9E3132931F63}">
      <text>
        <r>
          <rPr>
            <sz val="8"/>
            <color indexed="81"/>
            <rFont val="Arial"/>
            <family val="2"/>
          </rPr>
          <t>¿Afectar la imagen nacional?</t>
        </r>
      </text>
    </comment>
    <comment ref="AH11" authorId="1" shapeId="0" xr:uid="{D71D5F4C-0596-435F-994D-88EBB10AE2BE}">
      <text>
        <r>
          <rPr>
            <sz val="8"/>
            <color indexed="81"/>
            <rFont val="Arial"/>
            <family val="2"/>
          </rPr>
          <t>¿Genera Impacto ambiental?</t>
        </r>
      </text>
    </comment>
    <comment ref="AV11" authorId="1" shapeId="0" xr:uid="{FB1E2B55-61C7-4730-91D8-43AC3D1B8A2E}">
      <text>
        <r>
          <rPr>
            <sz val="8"/>
            <color indexed="81"/>
            <rFont val="Arial"/>
            <family val="2"/>
          </rPr>
          <t>¿Existen un responsable asignado a la ejecución del control?</t>
        </r>
      </text>
    </comment>
    <comment ref="AW11" authorId="1" shapeId="0" xr:uid="{43EDD3CE-3DD8-472C-BEA3-8C99BED9B3A4}">
      <text>
        <r>
          <rPr>
            <sz val="9"/>
            <color indexed="81"/>
            <rFont val="Tahoma"/>
            <family val="2"/>
          </rPr>
          <t>El responsable tiene autoridad y adecuada segregación de funciones en la ejecución del control?</t>
        </r>
      </text>
    </comment>
    <comment ref="AX11" authorId="1" shapeId="0" xr:uid="{A869A46D-54EF-4CDC-B9DC-F15ACDBFC2A5}">
      <text>
        <r>
          <rPr>
            <sz val="8"/>
            <color indexed="81"/>
            <rFont val="Arial"/>
            <family val="2"/>
          </rPr>
          <t>¿La oportunidad en que se ejecuta el control ayuda a prevenir la mitigación del riesgo o a detectar la materialización del riesgo de manera oportuna?</t>
        </r>
      </text>
    </comment>
    <comment ref="AY11" authorId="1" shapeId="0" xr:uid="{1AE2BD0C-EAA3-47D2-979F-94A83AF3BF95}">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2C6C0F2-3306-4A24-905F-6DC7063F0209}">
      <text>
        <r>
          <rPr>
            <sz val="8"/>
            <color indexed="81"/>
            <rFont val="Arial"/>
            <family val="2"/>
          </rPr>
          <t>¿La fuente de información que se utiliza en el desarrollo del control es información confiable que permita mitigar el riesgo?.</t>
        </r>
      </text>
    </comment>
    <comment ref="BA11" authorId="1" shapeId="0" xr:uid="{EEBB8243-8FD6-41B8-8D47-DCBEE4843A64}">
      <text>
        <r>
          <rPr>
            <sz val="8"/>
            <color indexed="81"/>
            <rFont val="Arial"/>
            <family val="2"/>
          </rPr>
          <t>¿Las observaciones, desviaciones o diferencias identificadas como resultados de la ejecución del control son investigadas y resueltas de manera oportuna?</t>
        </r>
      </text>
    </comment>
    <comment ref="BB11" authorId="1" shapeId="0" xr:uid="{AE675E30-579A-4B71-B991-213366773CBB}">
      <text>
        <r>
          <rPr>
            <sz val="8"/>
            <color indexed="81"/>
            <rFont val="Arial"/>
            <family val="2"/>
          </rPr>
          <t>¿Se deja evidencia o rastro de la ejecución del control, que permita a cualquier tercero con la evidencia, llegar a la misma conclusión?.</t>
        </r>
      </text>
    </comment>
    <comment ref="P12" authorId="0" shapeId="0" xr:uid="{ED20330F-F702-4B92-ABBF-AC6471C4AE6C}">
      <text>
        <r>
          <rPr>
            <sz val="8"/>
            <color indexed="81"/>
            <rFont val="Arial"/>
            <family val="2"/>
          </rPr>
          <t>Ubica el puntero del mouse en los números de la fila 11, para leer la pregunta y selecciona una respuesta en la lista desplegable</t>
        </r>
      </text>
    </comment>
    <comment ref="Q12" authorId="0" shapeId="0" xr:uid="{7620968E-CFA9-459A-8652-EE376F405E89}">
      <text>
        <r>
          <rPr>
            <sz val="8"/>
            <color indexed="81"/>
            <rFont val="Arial"/>
            <family val="2"/>
          </rPr>
          <t>Ubica el puntero del mouse en los números de la fila 11, para leer la pregunta y selecciona una respuesta en la lista desplegable</t>
        </r>
      </text>
    </comment>
    <comment ref="R12" authorId="0" shapeId="0" xr:uid="{EFEF54FE-0D31-4837-B872-D6714EF01DC1}">
      <text>
        <r>
          <rPr>
            <sz val="8"/>
            <color indexed="81"/>
            <rFont val="Arial"/>
            <family val="2"/>
          </rPr>
          <t>Ubica el puntero del mouse en los números de la fila 11, para leer la pregunta y selecciona una respuesta en la lista desplegable</t>
        </r>
      </text>
    </comment>
    <comment ref="S12" authorId="0" shapeId="0" xr:uid="{ECB59D72-B1FC-47F4-936B-E3F138AC213F}">
      <text>
        <r>
          <rPr>
            <sz val="8"/>
            <color indexed="81"/>
            <rFont val="Arial"/>
            <family val="2"/>
          </rPr>
          <t>Ubica el puntero del mouse en los números de la fila 11, para leer la pregunta y selecciona una respuesta en la lista desplegable</t>
        </r>
      </text>
    </comment>
    <comment ref="T12" authorId="0" shapeId="0" xr:uid="{0FCF6236-4049-481A-A1D1-A78CBD55AB14}">
      <text>
        <r>
          <rPr>
            <sz val="8"/>
            <color indexed="81"/>
            <rFont val="Arial"/>
            <family val="2"/>
          </rPr>
          <t>Ubica el puntero del mouse en los números de la fila 11, para leer la pregunta y selecciona una respuesta en la lista desplegable</t>
        </r>
      </text>
    </comment>
    <comment ref="U12" authorId="0" shapeId="0" xr:uid="{AB190CC0-F1DA-49F6-BEB0-4EB5504985DC}">
      <text>
        <r>
          <rPr>
            <sz val="8"/>
            <color indexed="81"/>
            <rFont val="Arial"/>
            <family val="2"/>
          </rPr>
          <t>Ubica el puntero del mouse en los números de la fila 11, para leer la pregunta y selecciona una respuesta en la lista desplegable</t>
        </r>
      </text>
    </comment>
    <comment ref="V12" authorId="0" shapeId="0" xr:uid="{4E11FF76-FD59-4413-A90B-B58B31A9244A}">
      <text>
        <r>
          <rPr>
            <sz val="8"/>
            <color indexed="81"/>
            <rFont val="Arial"/>
            <family val="2"/>
          </rPr>
          <t>Ubica el puntero del mouse en los números de la fila 11, para leer la pregunta y selecciona una respuesta en la lista desplegable</t>
        </r>
      </text>
    </comment>
    <comment ref="W12" authorId="0" shapeId="0" xr:uid="{B4504C6D-5C7F-4BE8-A80A-E7A15B6714E3}">
      <text>
        <r>
          <rPr>
            <sz val="8"/>
            <color indexed="81"/>
            <rFont val="Arial"/>
            <family val="2"/>
          </rPr>
          <t>Ubica el puntero del mouse en los números de la fila 11, para leer la pregunta y selecciona una respuesta en la lista desplegable</t>
        </r>
      </text>
    </comment>
    <comment ref="X12" authorId="0" shapeId="0" xr:uid="{883B752E-54C6-46B5-85E3-6BE828395EF3}">
      <text>
        <r>
          <rPr>
            <sz val="8"/>
            <color indexed="81"/>
            <rFont val="Arial"/>
            <family val="2"/>
          </rPr>
          <t>Ubica el puntero del mouse en los números de la fila 11, para leer la pregunta y selecciona una respuesta en la lista desplegable</t>
        </r>
      </text>
    </comment>
    <comment ref="Y12" authorId="0" shapeId="0" xr:uid="{7D975B9F-48AE-4297-98E3-4C19CFEC0FC1}">
      <text>
        <r>
          <rPr>
            <sz val="8"/>
            <color indexed="81"/>
            <rFont val="Arial"/>
            <family val="2"/>
          </rPr>
          <t>Ubica el puntero del mouse en los números de la fila 11, para leer la pregunta y selecciona una respuesta en la lista desplegable</t>
        </r>
      </text>
    </comment>
    <comment ref="Z12" authorId="0" shapeId="0" xr:uid="{64D418BD-DADA-4125-8878-29ABBE67D4E1}">
      <text>
        <r>
          <rPr>
            <sz val="8"/>
            <color indexed="81"/>
            <rFont val="Arial"/>
            <family val="2"/>
          </rPr>
          <t>Ubica el puntero del mouse en los números de la fila 11, para leer la pregunta y selecciona una respuesta en la lista desplegable</t>
        </r>
      </text>
    </comment>
    <comment ref="AA12" authorId="0" shapeId="0" xr:uid="{DE1D3995-3C4D-46D0-B7ED-5C8FE789CA9F}">
      <text>
        <r>
          <rPr>
            <sz val="8"/>
            <color indexed="81"/>
            <rFont val="Arial"/>
            <family val="2"/>
          </rPr>
          <t>Ubica el puntero del mouse en los números de la fila 11, para leer la pregunta y selecciona una respuesta en la lista desplegable</t>
        </r>
      </text>
    </comment>
    <comment ref="AB12" authorId="0" shapeId="0" xr:uid="{0CAC4B40-AF4E-4A34-95E5-6F036E699A20}">
      <text>
        <r>
          <rPr>
            <sz val="8"/>
            <color indexed="81"/>
            <rFont val="Arial"/>
            <family val="2"/>
          </rPr>
          <t>Ubica el puntero del mouse en los números de la fila 11, para leer la pregunta y selecciona una respuesta en la lista desplegable</t>
        </r>
      </text>
    </comment>
    <comment ref="AC12" authorId="0" shapeId="0" xr:uid="{48768D69-3C79-490B-9FF6-9DA74BBE1EAF}">
      <text>
        <r>
          <rPr>
            <sz val="8"/>
            <color indexed="81"/>
            <rFont val="Arial"/>
            <family val="2"/>
          </rPr>
          <t>Ubica el puntero del mouse en los números de la fila 11, para leer la pregunta y selecciona una respuesta en la lista desplegable</t>
        </r>
      </text>
    </comment>
    <comment ref="AD12" authorId="0" shapeId="0" xr:uid="{330B397C-8A99-4CFC-A529-588D70D20A49}">
      <text>
        <r>
          <rPr>
            <sz val="8"/>
            <color indexed="81"/>
            <rFont val="Arial"/>
            <family val="2"/>
          </rPr>
          <t>Ubica el puntero del mouse en los números de la fila 11, para leer la pregunta y selecciona una respuesta en la lista desplegable</t>
        </r>
      </text>
    </comment>
    <comment ref="AE12" authorId="0" shapeId="0" xr:uid="{9748B181-924A-4C98-AC29-4EA19C610D3C}">
      <text>
        <r>
          <rPr>
            <sz val="8"/>
            <color indexed="81"/>
            <rFont val="Arial"/>
            <family val="2"/>
          </rPr>
          <t>Ubica el puntero del mouse en los números de la fila 11, para leer la pregunta y selecciona una respuesta en la lista desplegable</t>
        </r>
      </text>
    </comment>
    <comment ref="AF12" authorId="0" shapeId="0" xr:uid="{16808B29-6536-4B17-BE63-9CA0931BE583}">
      <text>
        <r>
          <rPr>
            <sz val="8"/>
            <color indexed="81"/>
            <rFont val="Arial"/>
            <family val="2"/>
          </rPr>
          <t>Ubica el puntero del mouse en los números de la fila 11, para leer la pregunta y selecciona una respuesta en la lista desplegable</t>
        </r>
      </text>
    </comment>
    <comment ref="AG12" authorId="0" shapeId="0" xr:uid="{AFEAE901-F71B-4F69-8D94-85F36648CFE1}">
      <text>
        <r>
          <rPr>
            <sz val="8"/>
            <color indexed="81"/>
            <rFont val="Arial"/>
            <family val="2"/>
          </rPr>
          <t>Ubica el puntero del mouse en los números de la fila 11, para leer la pregunta y selecciona una respuesta en la lista desplegable</t>
        </r>
      </text>
    </comment>
    <comment ref="AH12" authorId="0" shapeId="0" xr:uid="{51795D5A-E949-4B77-AB59-32C6922C8290}">
      <text>
        <r>
          <rPr>
            <sz val="8"/>
            <color indexed="81"/>
            <rFont val="Arial"/>
            <family val="2"/>
          </rPr>
          <t>Ubica el puntero del mouse en los números de la fila 11, para leer la pregunta y selecciona una respuesta en la lista desplegable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300-000001000000}">
      <text>
        <r>
          <rPr>
            <sz val="9"/>
            <color indexed="81"/>
            <rFont val="Tahoma"/>
            <family val="2"/>
          </rPr>
          <t>Fecha de revisión y/o actualización del riesgo de gestión por parte del área encargada del proceso</t>
        </r>
      </text>
    </comment>
    <comment ref="J8" authorId="1" shapeId="0" xr:uid="{00000000-0006-0000-13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3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3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3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300-000006000000}">
      <text>
        <r>
          <rPr>
            <sz val="8"/>
            <color indexed="81"/>
            <rFont val="Arial"/>
            <family val="2"/>
          </rPr>
          <t>¿Existen un responsable asignado a la ejecución del control?</t>
        </r>
      </text>
    </comment>
    <comment ref="AA11" authorId="1" shapeId="0" xr:uid="{00000000-0006-0000-1300-000007000000}">
      <text>
        <r>
          <rPr>
            <sz val="9"/>
            <color indexed="81"/>
            <rFont val="Tahoma"/>
            <family val="2"/>
          </rPr>
          <t>El responsable tiene autoridad y adecuada segregación de funciones en la ejecución del control?</t>
        </r>
      </text>
    </comment>
    <comment ref="AB11" authorId="1" shapeId="0" xr:uid="{00000000-0006-0000-13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3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3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3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3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3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3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3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3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3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3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3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3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3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3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3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3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3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3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3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3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3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3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3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3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3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3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3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3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3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3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3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3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3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3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62BA7EB6-933D-4791-861F-B7F2F467EBFF}">
      <text>
        <r>
          <rPr>
            <sz val="9"/>
            <color indexed="81"/>
            <rFont val="Tahoma"/>
            <family val="2"/>
          </rPr>
          <t>Fecha de revisión y/o actualización del riesgo de gestión por parte del área encargada del proceso</t>
        </r>
      </text>
    </comment>
    <comment ref="L9" authorId="1" shapeId="0" xr:uid="{345CFB18-A346-49AA-B904-1C58F0DBFF8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5A8540E3-1D06-4F8F-9F92-822DFB5CB125}">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231A7E4-8621-4DD5-8A41-C72CF7615172}">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BAD2134-FFE5-400F-B23E-51F8103ADB2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F2CE0407-BB83-4738-B8B5-C12D47449CF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6905C0D9-A006-46F5-8B5C-02A2E5D3105F}">
      <text>
        <r>
          <rPr>
            <sz val="8"/>
            <color indexed="81"/>
            <rFont val="Arial"/>
            <family val="2"/>
          </rPr>
          <t>¿Afectar al grupo de funcionarios del proceso?</t>
        </r>
      </text>
    </comment>
    <comment ref="Q11" authorId="1" shapeId="0" xr:uid="{E3DB9B5A-662B-43DA-BE98-06D62BA97854}">
      <text>
        <r>
          <rPr>
            <sz val="8"/>
            <color indexed="81"/>
            <rFont val="Arial"/>
            <family val="2"/>
          </rPr>
          <t>¿Afectar el cumplimiento de metas y objetivos de la dependencia?</t>
        </r>
      </text>
    </comment>
    <comment ref="R11" authorId="1" shapeId="0" xr:uid="{C8965275-5416-4985-8DB9-D81BDCDEC3D4}">
      <text>
        <r>
          <rPr>
            <sz val="8"/>
            <color indexed="81"/>
            <rFont val="Arial"/>
            <family val="2"/>
          </rPr>
          <t>¿Afectar el cumplimiento de misión de la Entidad?</t>
        </r>
      </text>
    </comment>
    <comment ref="S11" authorId="1" shapeId="0" xr:uid="{4CFAE62F-363F-4C41-93AA-C2A9ADA4E810}">
      <text>
        <r>
          <rPr>
            <sz val="8"/>
            <color indexed="81"/>
            <rFont val="Arial"/>
            <family val="2"/>
          </rPr>
          <t>¿Afectar el cumplimiento de la misión del sector al que pertenece la Entidad?</t>
        </r>
      </text>
    </comment>
    <comment ref="T11" authorId="1" shapeId="0" xr:uid="{E563BA93-F556-4638-B7F2-E86946CDFFEE}">
      <text>
        <r>
          <rPr>
            <sz val="8"/>
            <color indexed="81"/>
            <rFont val="Arial"/>
            <family val="2"/>
          </rPr>
          <t>¿Generar pérdida de confianza de la Entidad, afectando su reputación?</t>
        </r>
      </text>
    </comment>
    <comment ref="U11" authorId="1" shapeId="0" xr:uid="{7A4B28DC-4257-4F52-A652-35EFF8B64D17}">
      <text>
        <r>
          <rPr>
            <sz val="8"/>
            <color indexed="81"/>
            <rFont val="Arial"/>
            <family val="2"/>
          </rPr>
          <t>¿Generar pérdida de recursos económicos?</t>
        </r>
      </text>
    </comment>
    <comment ref="V11" authorId="1" shapeId="0" xr:uid="{9A3C3C07-A680-4FE4-A9FE-F05F9396A0DF}">
      <text>
        <r>
          <rPr>
            <sz val="8"/>
            <color indexed="81"/>
            <rFont val="Arial"/>
            <family val="2"/>
          </rPr>
          <t>¿Afectar la generación de los productos o la prestación de servicios?</t>
        </r>
      </text>
    </comment>
    <comment ref="W11" authorId="1" shapeId="0" xr:uid="{DB057F78-EB04-481D-ABC1-264BA08BA003}">
      <text>
        <r>
          <rPr>
            <sz val="8"/>
            <color indexed="81"/>
            <rFont val="Arial"/>
            <family val="2"/>
          </rPr>
          <t>¿Dar lugar al detrimento de calidad de vida de la comunidad por la pérdida del bien o servicios o los recursos públicos?</t>
        </r>
      </text>
    </comment>
    <comment ref="X11" authorId="1" shapeId="0" xr:uid="{D2CAB78D-1D0C-41C8-9F17-1294E1FB3EE0}">
      <text>
        <r>
          <rPr>
            <sz val="8"/>
            <color indexed="81"/>
            <rFont val="Arial"/>
            <family val="2"/>
          </rPr>
          <t>¿Generar pérdida de información de la Entidad?</t>
        </r>
      </text>
    </comment>
    <comment ref="Y11" authorId="1" shapeId="0" xr:uid="{7515C18B-210A-4907-A1E2-014D6D454EE3}">
      <text>
        <r>
          <rPr>
            <sz val="8"/>
            <color indexed="81"/>
            <rFont val="Arial"/>
            <family val="2"/>
          </rPr>
          <t>¿Generar intervención de los órganos de control, de la Fiscalía, u otro ente?</t>
        </r>
      </text>
    </comment>
    <comment ref="Z11" authorId="1" shapeId="0" xr:uid="{97063E32-261D-4E25-B28B-39FB79E3731A}">
      <text>
        <r>
          <rPr>
            <sz val="8"/>
            <color indexed="81"/>
            <rFont val="Arial"/>
            <family val="2"/>
          </rPr>
          <t>¿Dar lugar a procesos sancionatorios?</t>
        </r>
      </text>
    </comment>
    <comment ref="AA11" authorId="1" shapeId="0" xr:uid="{B69469A2-CA5E-4B35-95F1-0A80EBBEC724}">
      <text>
        <r>
          <rPr>
            <sz val="8"/>
            <color indexed="81"/>
            <rFont val="Arial"/>
            <family val="2"/>
          </rPr>
          <t>¿Dar lugar a procesos disciplinarios?</t>
        </r>
      </text>
    </comment>
    <comment ref="AB11" authorId="1" shapeId="0" xr:uid="{3573CF98-AE44-4E26-BF33-B6AD0193013A}">
      <text>
        <r>
          <rPr>
            <sz val="8"/>
            <color indexed="81"/>
            <rFont val="Arial"/>
            <family val="2"/>
          </rPr>
          <t>¿Dar lugar a procesos fiscales?</t>
        </r>
      </text>
    </comment>
    <comment ref="AC11" authorId="1" shapeId="0" xr:uid="{2AE188C2-B742-478A-B5F8-15D92DA2960B}">
      <text>
        <r>
          <rPr>
            <sz val="8"/>
            <color indexed="81"/>
            <rFont val="Arial"/>
            <family val="2"/>
          </rPr>
          <t>¿Dar lugar a procesos penales?</t>
        </r>
      </text>
    </comment>
    <comment ref="AD11" authorId="1" shapeId="0" xr:uid="{1A775581-CF2A-4BBC-84BD-CE93E1E3A214}">
      <text>
        <r>
          <rPr>
            <sz val="8"/>
            <color indexed="81"/>
            <rFont val="Arial"/>
            <family val="2"/>
          </rPr>
          <t>¿Generar pérdida de credibilidad del sector?</t>
        </r>
      </text>
    </comment>
    <comment ref="AE11" authorId="1" shapeId="0" xr:uid="{71ECC1EE-DDF8-4236-8F99-349B4DE416E5}">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E5DAC157-1CB2-4317-8846-21B7D8A9820B}">
      <text>
        <r>
          <rPr>
            <sz val="8"/>
            <color indexed="81"/>
            <rFont val="Arial"/>
            <family val="2"/>
          </rPr>
          <t>¿Afectar la imagen regional?</t>
        </r>
      </text>
    </comment>
    <comment ref="AG11" authorId="1" shapeId="0" xr:uid="{72F1F990-A9A9-4885-A726-93521DA83E4A}">
      <text>
        <r>
          <rPr>
            <sz val="8"/>
            <color indexed="81"/>
            <rFont val="Arial"/>
            <family val="2"/>
          </rPr>
          <t>¿Afectar la imagen nacional?</t>
        </r>
      </text>
    </comment>
    <comment ref="AH11" authorId="1" shapeId="0" xr:uid="{0958021D-9F9F-45A1-B654-57DF00D53812}">
      <text>
        <r>
          <rPr>
            <sz val="8"/>
            <color indexed="81"/>
            <rFont val="Arial"/>
            <family val="2"/>
          </rPr>
          <t>¿Genera Impacto ambiental?</t>
        </r>
      </text>
    </comment>
    <comment ref="AV11" authorId="1" shapeId="0" xr:uid="{46846A14-BAA7-47AC-AFAD-C1382C703ECA}">
      <text>
        <r>
          <rPr>
            <sz val="8"/>
            <color indexed="81"/>
            <rFont val="Arial"/>
            <family val="2"/>
          </rPr>
          <t>¿Existen un responsable asignado a la ejecución del control?</t>
        </r>
      </text>
    </comment>
    <comment ref="AW11" authorId="1" shapeId="0" xr:uid="{95B8F13E-50D3-49F5-BBEB-29E11FC4153C}">
      <text>
        <r>
          <rPr>
            <sz val="9"/>
            <color indexed="81"/>
            <rFont val="Tahoma"/>
            <family val="2"/>
          </rPr>
          <t>El responsable tiene autoridad y adecuada segregación de funciones en la ejecución del control?</t>
        </r>
      </text>
    </comment>
    <comment ref="AX11" authorId="1" shapeId="0" xr:uid="{CF835B49-D0AA-4419-9A20-04F2E8E532EF}">
      <text>
        <r>
          <rPr>
            <sz val="8"/>
            <color indexed="81"/>
            <rFont val="Arial"/>
            <family val="2"/>
          </rPr>
          <t>¿La oportunidad en que se ejecuta el control ayuda a prevenir la mitigación del riesgo o a detectar la materialización del riesgo de manera oportuna?</t>
        </r>
      </text>
    </comment>
    <comment ref="AY11" authorId="1" shapeId="0" xr:uid="{DCB84CC8-4294-4C03-9BC2-2D51CB131886}">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53949B66-7468-45AE-941B-4502F3556D89}">
      <text>
        <r>
          <rPr>
            <sz val="8"/>
            <color indexed="81"/>
            <rFont val="Arial"/>
            <family val="2"/>
          </rPr>
          <t>¿La fuente de información que se utiliza en el desarrollo del control es información confiable que permita mitigar el riesgo?.</t>
        </r>
      </text>
    </comment>
    <comment ref="BA11" authorId="1" shapeId="0" xr:uid="{CECF3A9B-0BF2-4167-BC2A-31828A7A7B3C}">
      <text>
        <r>
          <rPr>
            <sz val="8"/>
            <color indexed="81"/>
            <rFont val="Arial"/>
            <family val="2"/>
          </rPr>
          <t>¿Las observaciones, desviaciones o diferencias identificadas como resultados de la ejecución del control son investigadas y resueltas de manera oportuna?</t>
        </r>
      </text>
    </comment>
    <comment ref="BB11" authorId="1" shapeId="0" xr:uid="{0DB5ADF1-55A6-4238-95CD-1535C4060B98}">
      <text>
        <r>
          <rPr>
            <sz val="8"/>
            <color indexed="81"/>
            <rFont val="Arial"/>
            <family val="2"/>
          </rPr>
          <t>¿Se deja evidencia o rastro de la ejecución del control, que permita a cualquier tercero con la evidencia, llegar a la misma conclusión?.</t>
        </r>
      </text>
    </comment>
    <comment ref="P12" authorId="0" shapeId="0" xr:uid="{13857F10-434E-434E-B6E5-33872B0FD37B}">
      <text>
        <r>
          <rPr>
            <sz val="8"/>
            <color indexed="81"/>
            <rFont val="Arial"/>
            <family val="2"/>
          </rPr>
          <t>Ubica el puntero del mouse en los números de la fila 11, para leer la pregunta y selecciona una respuesta en la lista desplegable</t>
        </r>
      </text>
    </comment>
    <comment ref="Q12" authorId="0" shapeId="0" xr:uid="{85B05376-8D70-4A00-B9ED-D07176FA51EA}">
      <text>
        <r>
          <rPr>
            <sz val="8"/>
            <color indexed="81"/>
            <rFont val="Arial"/>
            <family val="2"/>
          </rPr>
          <t>Ubica el puntero del mouse en los números de la fila 11, para leer la pregunta y selecciona una respuesta en la lista desplegable</t>
        </r>
      </text>
    </comment>
    <comment ref="R12" authorId="0" shapeId="0" xr:uid="{F514C6F3-323B-43CB-851A-129C5A65B3A8}">
      <text>
        <r>
          <rPr>
            <sz val="8"/>
            <color indexed="81"/>
            <rFont val="Arial"/>
            <family val="2"/>
          </rPr>
          <t>Ubica el puntero del mouse en los números de la fila 11, para leer la pregunta y selecciona una respuesta en la lista desplegable</t>
        </r>
      </text>
    </comment>
    <comment ref="S12" authorId="0" shapeId="0" xr:uid="{1D80A935-28FA-4431-8019-AE349E0A94CA}">
      <text>
        <r>
          <rPr>
            <sz val="8"/>
            <color indexed="81"/>
            <rFont val="Arial"/>
            <family val="2"/>
          </rPr>
          <t>Ubica el puntero del mouse en los números de la fila 11, para leer la pregunta y selecciona una respuesta en la lista desplegable</t>
        </r>
      </text>
    </comment>
    <comment ref="T12" authorId="0" shapeId="0" xr:uid="{678D89F0-EFB2-447D-A4F7-CEBC26BEFE46}">
      <text>
        <r>
          <rPr>
            <sz val="8"/>
            <color indexed="81"/>
            <rFont val="Arial"/>
            <family val="2"/>
          </rPr>
          <t>Ubica el puntero del mouse en los números de la fila 11, para leer la pregunta y selecciona una respuesta en la lista desplegable</t>
        </r>
      </text>
    </comment>
    <comment ref="U12" authorId="0" shapeId="0" xr:uid="{103386D7-D64D-4D92-9C64-A8516B35666F}">
      <text>
        <r>
          <rPr>
            <sz val="8"/>
            <color indexed="81"/>
            <rFont val="Arial"/>
            <family val="2"/>
          </rPr>
          <t>Ubica el puntero del mouse en los números de la fila 11, para leer la pregunta y selecciona una respuesta en la lista desplegable</t>
        </r>
      </text>
    </comment>
    <comment ref="V12" authorId="0" shapeId="0" xr:uid="{AE918E6E-7CCB-4380-ABCB-9840F8CF7350}">
      <text>
        <r>
          <rPr>
            <sz val="8"/>
            <color indexed="81"/>
            <rFont val="Arial"/>
            <family val="2"/>
          </rPr>
          <t>Ubica el puntero del mouse en los números de la fila 11, para leer la pregunta y selecciona una respuesta en la lista desplegable</t>
        </r>
      </text>
    </comment>
    <comment ref="W12" authorId="0" shapeId="0" xr:uid="{212DBB15-7F5B-4543-BE9B-CBB12D1CEBC3}">
      <text>
        <r>
          <rPr>
            <sz val="8"/>
            <color indexed="81"/>
            <rFont val="Arial"/>
            <family val="2"/>
          </rPr>
          <t>Ubica el puntero del mouse en los números de la fila 11, para leer la pregunta y selecciona una respuesta en la lista desplegable</t>
        </r>
      </text>
    </comment>
    <comment ref="X12" authorId="0" shapeId="0" xr:uid="{0A9C63E3-6AAF-49E1-81DE-408D94BD6E58}">
      <text>
        <r>
          <rPr>
            <sz val="8"/>
            <color indexed="81"/>
            <rFont val="Arial"/>
            <family val="2"/>
          </rPr>
          <t>Ubica el puntero del mouse en los números de la fila 11, para leer la pregunta y selecciona una respuesta en la lista desplegable</t>
        </r>
      </text>
    </comment>
    <comment ref="Y12" authorId="0" shapeId="0" xr:uid="{3EF25CC7-7311-4F5F-8ECC-677D17F32DA6}">
      <text>
        <r>
          <rPr>
            <sz val="8"/>
            <color indexed="81"/>
            <rFont val="Arial"/>
            <family val="2"/>
          </rPr>
          <t>Ubica el puntero del mouse en los números de la fila 11, para leer la pregunta y selecciona una respuesta en la lista desplegable</t>
        </r>
      </text>
    </comment>
    <comment ref="Z12" authorId="0" shapeId="0" xr:uid="{3EB49967-2E97-40AC-956E-86D9844C2B0B}">
      <text>
        <r>
          <rPr>
            <sz val="8"/>
            <color indexed="81"/>
            <rFont val="Arial"/>
            <family val="2"/>
          </rPr>
          <t>Ubica el puntero del mouse en los números de la fila 11, para leer la pregunta y selecciona una respuesta en la lista desplegable</t>
        </r>
      </text>
    </comment>
    <comment ref="AA12" authorId="0" shapeId="0" xr:uid="{6B5D1A1B-A526-4882-85BD-1D27C4795234}">
      <text>
        <r>
          <rPr>
            <sz val="8"/>
            <color indexed="81"/>
            <rFont val="Arial"/>
            <family val="2"/>
          </rPr>
          <t>Ubica el puntero del mouse en los números de la fila 11, para leer la pregunta y selecciona una respuesta en la lista desplegable</t>
        </r>
      </text>
    </comment>
    <comment ref="AB12" authorId="0" shapeId="0" xr:uid="{E85B4604-FAE3-45DE-9D1A-AC95926542B2}">
      <text>
        <r>
          <rPr>
            <sz val="8"/>
            <color indexed="81"/>
            <rFont val="Arial"/>
            <family val="2"/>
          </rPr>
          <t>Ubica el puntero del mouse en los números de la fila 11, para leer la pregunta y selecciona una respuesta en la lista desplegable</t>
        </r>
      </text>
    </comment>
    <comment ref="AC12" authorId="0" shapeId="0" xr:uid="{64A16265-A4CF-4768-9262-937FDA27BA9D}">
      <text>
        <r>
          <rPr>
            <sz val="8"/>
            <color indexed="81"/>
            <rFont val="Arial"/>
            <family val="2"/>
          </rPr>
          <t>Ubica el puntero del mouse en los números de la fila 11, para leer la pregunta y selecciona una respuesta en la lista desplegable</t>
        </r>
      </text>
    </comment>
    <comment ref="AD12" authorId="0" shapeId="0" xr:uid="{25B74E75-326A-4FB3-B13B-99F6C7E19DBC}">
      <text>
        <r>
          <rPr>
            <sz val="8"/>
            <color indexed="81"/>
            <rFont val="Arial"/>
            <family val="2"/>
          </rPr>
          <t>Ubica el puntero del mouse en los números de la fila 11, para leer la pregunta y selecciona una respuesta en la lista desplegable</t>
        </r>
      </text>
    </comment>
    <comment ref="AE12" authorId="0" shapeId="0" xr:uid="{FD8F3780-DEB3-48AC-AA8F-99000A81E996}">
      <text>
        <r>
          <rPr>
            <sz val="8"/>
            <color indexed="81"/>
            <rFont val="Arial"/>
            <family val="2"/>
          </rPr>
          <t>Ubica el puntero del mouse en los números de la fila 11, para leer la pregunta y selecciona una respuesta en la lista desplegable</t>
        </r>
      </text>
    </comment>
    <comment ref="AF12" authorId="0" shapeId="0" xr:uid="{38358C1F-0239-40C3-8933-554461BA3F7D}">
      <text>
        <r>
          <rPr>
            <sz val="8"/>
            <color indexed="81"/>
            <rFont val="Arial"/>
            <family val="2"/>
          </rPr>
          <t>Ubica el puntero del mouse en los números de la fila 11, para leer la pregunta y selecciona una respuesta en la lista desplegable</t>
        </r>
      </text>
    </comment>
    <comment ref="AG12" authorId="0" shapeId="0" xr:uid="{51C74626-C471-41FF-A6DF-506F3372764E}">
      <text>
        <r>
          <rPr>
            <sz val="8"/>
            <color indexed="81"/>
            <rFont val="Arial"/>
            <family val="2"/>
          </rPr>
          <t>Ubica el puntero del mouse en los números de la fila 11, para leer la pregunta y selecciona una respuesta en la lista desplegable</t>
        </r>
      </text>
    </comment>
    <comment ref="AH12" authorId="0" shapeId="0" xr:uid="{D840C9B0-90E0-4997-8F5E-F5EAD0658D7E}">
      <text>
        <r>
          <rPr>
            <sz val="8"/>
            <color indexed="81"/>
            <rFont val="Arial"/>
            <family val="2"/>
          </rPr>
          <t>Ubica el puntero del mouse en los números de la fila 11, para leer la pregunta y selecciona una respuesta en la lista desplegable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400-000001000000}">
      <text>
        <r>
          <rPr>
            <sz val="9"/>
            <color indexed="81"/>
            <rFont val="Tahoma"/>
            <family val="2"/>
          </rPr>
          <t>Fecha de revisión y/o actualización del riesgo de gestión por parte del área encargada del proceso</t>
        </r>
      </text>
    </comment>
    <comment ref="J8" authorId="1" shapeId="0" xr:uid="{00000000-0006-0000-14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4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4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4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400-000006000000}">
      <text>
        <r>
          <rPr>
            <sz val="8"/>
            <color indexed="81"/>
            <rFont val="Arial"/>
            <family val="2"/>
          </rPr>
          <t>¿Existen un responsable asignado a la ejecución del control?</t>
        </r>
      </text>
    </comment>
    <comment ref="AA11" authorId="1" shapeId="0" xr:uid="{00000000-0006-0000-1400-000007000000}">
      <text>
        <r>
          <rPr>
            <sz val="9"/>
            <color indexed="81"/>
            <rFont val="Tahoma"/>
            <family val="2"/>
          </rPr>
          <t>El responsable tiene autoridad y adecuada segregación de funciones en la ejecución del control?</t>
        </r>
      </text>
    </comment>
    <comment ref="AB11" authorId="1" shapeId="0" xr:uid="{00000000-0006-0000-14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4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4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4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4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4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4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4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4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4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4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4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4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4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4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39D449E4-8818-4088-AF15-9D584AE66862}">
      <text>
        <r>
          <rPr>
            <sz val="9"/>
            <color indexed="81"/>
            <rFont val="Tahoma"/>
            <family val="2"/>
          </rPr>
          <t>Fecha de revisión y/o actualización del riesgo de gestión por parte del área encargada del proceso</t>
        </r>
      </text>
    </comment>
    <comment ref="L9" authorId="1" shapeId="0" xr:uid="{D5E3948D-9E27-4E5A-A51F-16755ACEE50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D6786CDE-1C30-4731-8170-0A4612CC393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357992A-C1D8-403B-867F-B152B835E3B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F194FBC0-00CF-40AF-954E-B1C340928E8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8E94DE65-1768-4FEA-B696-3181F69BE5D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75E89BFE-5460-483B-BAC9-A4B9B73F7E25}">
      <text>
        <r>
          <rPr>
            <sz val="8"/>
            <color indexed="81"/>
            <rFont val="Arial"/>
            <family val="2"/>
          </rPr>
          <t>¿Afectar al grupo de funcionarios del proceso?</t>
        </r>
      </text>
    </comment>
    <comment ref="Q11" authorId="1" shapeId="0" xr:uid="{B183E0C0-5CCC-4600-984C-2B229029C0B7}">
      <text>
        <r>
          <rPr>
            <sz val="8"/>
            <color indexed="81"/>
            <rFont val="Arial"/>
            <family val="2"/>
          </rPr>
          <t>¿Afectar el cumplimiento de metas y objetivos de la dependencia?</t>
        </r>
      </text>
    </comment>
    <comment ref="R11" authorId="1" shapeId="0" xr:uid="{1C267F05-F6FA-43B5-8086-A492A5227412}">
      <text>
        <r>
          <rPr>
            <sz val="8"/>
            <color indexed="81"/>
            <rFont val="Arial"/>
            <family val="2"/>
          </rPr>
          <t>¿Afectar el cumplimiento de misión de la Entidad?</t>
        </r>
      </text>
    </comment>
    <comment ref="S11" authorId="1" shapeId="0" xr:uid="{ABABF8D1-7749-408F-BB4F-D35312BA3F68}">
      <text>
        <r>
          <rPr>
            <sz val="8"/>
            <color indexed="81"/>
            <rFont val="Arial"/>
            <family val="2"/>
          </rPr>
          <t>¿Afectar el cumplimiento de la misión del sector al que pertenece la Entidad?</t>
        </r>
      </text>
    </comment>
    <comment ref="T11" authorId="1" shapeId="0" xr:uid="{B9F83415-0F46-47AE-920B-FE3A04FEA1E1}">
      <text>
        <r>
          <rPr>
            <sz val="8"/>
            <color indexed="81"/>
            <rFont val="Arial"/>
            <family val="2"/>
          </rPr>
          <t>¿Generar pérdida de confianza de la Entidad, afectando su reputación?</t>
        </r>
      </text>
    </comment>
    <comment ref="U11" authorId="1" shapeId="0" xr:uid="{61C4E8AD-9A45-4A35-8ADD-8C777BCAA7E2}">
      <text>
        <r>
          <rPr>
            <sz val="8"/>
            <color indexed="81"/>
            <rFont val="Arial"/>
            <family val="2"/>
          </rPr>
          <t>¿Generar pérdida de recursos económicos?</t>
        </r>
      </text>
    </comment>
    <comment ref="V11" authorId="1" shapeId="0" xr:uid="{CDCB1452-424B-45F2-82FF-E95696274E45}">
      <text>
        <r>
          <rPr>
            <sz val="8"/>
            <color indexed="81"/>
            <rFont val="Arial"/>
            <family val="2"/>
          </rPr>
          <t>¿Afectar la generación de los productos o la prestación de servicios?</t>
        </r>
      </text>
    </comment>
    <comment ref="W11" authorId="1" shapeId="0" xr:uid="{8FF322A8-1F67-44C3-9FDB-43D3295B4320}">
      <text>
        <r>
          <rPr>
            <sz val="8"/>
            <color indexed="81"/>
            <rFont val="Arial"/>
            <family val="2"/>
          </rPr>
          <t>¿Dar lugar al detrimento de calidad de vida de la comunidad por la pérdida del bien o servicios o los recursos públicos?</t>
        </r>
      </text>
    </comment>
    <comment ref="X11" authorId="1" shapeId="0" xr:uid="{67F32EEC-A50E-49F2-991A-1F9D8F55545D}">
      <text>
        <r>
          <rPr>
            <sz val="8"/>
            <color indexed="81"/>
            <rFont val="Arial"/>
            <family val="2"/>
          </rPr>
          <t>¿Generar pérdida de información de la Entidad?</t>
        </r>
      </text>
    </comment>
    <comment ref="Y11" authorId="1" shapeId="0" xr:uid="{53FEAA07-CA62-46EE-AC9B-76E791C95574}">
      <text>
        <r>
          <rPr>
            <sz val="8"/>
            <color indexed="81"/>
            <rFont val="Arial"/>
            <family val="2"/>
          </rPr>
          <t>¿Generar intervención de los órganos de control, de la Fiscalía, u otro ente?</t>
        </r>
      </text>
    </comment>
    <comment ref="Z11" authorId="1" shapeId="0" xr:uid="{E289E24B-22AB-41B1-8748-995A60E1F455}">
      <text>
        <r>
          <rPr>
            <sz val="8"/>
            <color indexed="81"/>
            <rFont val="Arial"/>
            <family val="2"/>
          </rPr>
          <t>¿Dar lugar a procesos sancionatorios?</t>
        </r>
      </text>
    </comment>
    <comment ref="AA11" authorId="1" shapeId="0" xr:uid="{6CDF065F-D6E4-482A-A0D4-C3ACDDEB3FBF}">
      <text>
        <r>
          <rPr>
            <sz val="8"/>
            <color indexed="81"/>
            <rFont val="Arial"/>
            <family val="2"/>
          </rPr>
          <t>¿Dar lugar a procesos disciplinarios?</t>
        </r>
      </text>
    </comment>
    <comment ref="AB11" authorId="1" shapeId="0" xr:uid="{BCFF7B9D-BD02-4532-905C-CF15FE1EF4A7}">
      <text>
        <r>
          <rPr>
            <sz val="8"/>
            <color indexed="81"/>
            <rFont val="Arial"/>
            <family val="2"/>
          </rPr>
          <t>¿Dar lugar a procesos fiscales?</t>
        </r>
      </text>
    </comment>
    <comment ref="AC11" authorId="1" shapeId="0" xr:uid="{AF66CB2D-7EB2-4304-A6DD-FDD8D0FA7953}">
      <text>
        <r>
          <rPr>
            <sz val="8"/>
            <color indexed="81"/>
            <rFont val="Arial"/>
            <family val="2"/>
          </rPr>
          <t>¿Dar lugar a procesos penales?</t>
        </r>
      </text>
    </comment>
    <comment ref="AD11" authorId="1" shapeId="0" xr:uid="{9101D96C-C0FF-4019-A572-76E49DB5283B}">
      <text>
        <r>
          <rPr>
            <sz val="8"/>
            <color indexed="81"/>
            <rFont val="Arial"/>
            <family val="2"/>
          </rPr>
          <t>¿Generar pérdida de credibilidad del sector?</t>
        </r>
      </text>
    </comment>
    <comment ref="AE11" authorId="1" shapeId="0" xr:uid="{44FF3F02-AB07-4D95-B2AE-A1E62FDFBD84}">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77339DFC-6282-4965-8E0E-95E413220456}">
      <text>
        <r>
          <rPr>
            <sz val="8"/>
            <color indexed="81"/>
            <rFont val="Arial"/>
            <family val="2"/>
          </rPr>
          <t>¿Afectar la imagen regional?</t>
        </r>
      </text>
    </comment>
    <comment ref="AG11" authorId="1" shapeId="0" xr:uid="{7E50CBC8-03B1-4ED8-A8A4-4C13A6CDBFCD}">
      <text>
        <r>
          <rPr>
            <sz val="8"/>
            <color indexed="81"/>
            <rFont val="Arial"/>
            <family val="2"/>
          </rPr>
          <t>¿Afectar la imagen nacional?</t>
        </r>
      </text>
    </comment>
    <comment ref="AH11" authorId="1" shapeId="0" xr:uid="{8B3CF7C4-C1CE-4382-B813-9C645D2E7A49}">
      <text>
        <r>
          <rPr>
            <sz val="8"/>
            <color indexed="81"/>
            <rFont val="Arial"/>
            <family val="2"/>
          </rPr>
          <t>¿Genera Impacto ambiental?</t>
        </r>
      </text>
    </comment>
    <comment ref="AV11" authorId="1" shapeId="0" xr:uid="{9CCA575F-321B-45F4-84ED-861B317D1A49}">
      <text>
        <r>
          <rPr>
            <sz val="8"/>
            <color indexed="81"/>
            <rFont val="Arial"/>
            <family val="2"/>
          </rPr>
          <t>¿Existen un responsable asignado a la ejecución del control?</t>
        </r>
      </text>
    </comment>
    <comment ref="AW11" authorId="1" shapeId="0" xr:uid="{96E449E6-3ACD-4255-AE03-16B8AFC8F1C8}">
      <text>
        <r>
          <rPr>
            <sz val="9"/>
            <color indexed="81"/>
            <rFont val="Tahoma"/>
            <family val="2"/>
          </rPr>
          <t>El responsable tiene autoridad y adecuada segregación de funciones en la ejecución del control?</t>
        </r>
      </text>
    </comment>
    <comment ref="AX11" authorId="1" shapeId="0" xr:uid="{D06E126C-11D9-4335-B6FC-AFB4914E42A4}">
      <text>
        <r>
          <rPr>
            <sz val="8"/>
            <color indexed="81"/>
            <rFont val="Arial"/>
            <family val="2"/>
          </rPr>
          <t>¿La oportunidad en que se ejecuta el control ayuda a prevenir la mitigación del riesgo o a detectar la materialización del riesgo de manera oportuna?</t>
        </r>
      </text>
    </comment>
    <comment ref="AY11" authorId="1" shapeId="0" xr:uid="{AE2EA7D9-E1D7-449F-965D-D6FE3A2926A5}">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4B99F8CE-AA0C-4DCB-A938-6079A289474C}">
      <text>
        <r>
          <rPr>
            <sz val="8"/>
            <color indexed="81"/>
            <rFont val="Arial"/>
            <family val="2"/>
          </rPr>
          <t>¿La fuente de información que se utiliza en el desarrollo del control es información confiable que permita mitigar el riesgo?.</t>
        </r>
      </text>
    </comment>
    <comment ref="BA11" authorId="1" shapeId="0" xr:uid="{E0E38362-119D-49EE-A30B-A2646B99C127}">
      <text>
        <r>
          <rPr>
            <sz val="8"/>
            <color indexed="81"/>
            <rFont val="Arial"/>
            <family val="2"/>
          </rPr>
          <t>¿Las observaciones, desviaciones o diferencias identificadas como resultados de la ejecución del control son investigadas y resueltas de manera oportuna?</t>
        </r>
      </text>
    </comment>
    <comment ref="BB11" authorId="1" shapeId="0" xr:uid="{9CF56F48-1BCE-445F-99A6-75961F632521}">
      <text>
        <r>
          <rPr>
            <sz val="8"/>
            <color indexed="81"/>
            <rFont val="Arial"/>
            <family val="2"/>
          </rPr>
          <t>¿Se deja evidencia o rastro de la ejecución del control, que permita a cualquier tercero con la evidencia, llegar a la misma conclusión?.</t>
        </r>
      </text>
    </comment>
    <comment ref="P12" authorId="0" shapeId="0" xr:uid="{82B570AA-884D-4A6F-A9C6-53FE3D09D584}">
      <text>
        <r>
          <rPr>
            <sz val="8"/>
            <color indexed="81"/>
            <rFont val="Arial"/>
            <family val="2"/>
          </rPr>
          <t>Ubica el puntero del mouse en los números de la fila 11, para leer la pregunta y selecciona una respuesta en la lista desplegable</t>
        </r>
      </text>
    </comment>
    <comment ref="Q12" authorId="0" shapeId="0" xr:uid="{0B3C4610-061C-4ECF-AE39-1F65564E693C}">
      <text>
        <r>
          <rPr>
            <sz val="8"/>
            <color indexed="81"/>
            <rFont val="Arial"/>
            <family val="2"/>
          </rPr>
          <t>Ubica el puntero del mouse en los números de la fila 11, para leer la pregunta y selecciona una respuesta en la lista desplegable</t>
        </r>
      </text>
    </comment>
    <comment ref="R12" authorId="0" shapeId="0" xr:uid="{57826022-28A2-4E25-816C-3CD6079881EE}">
      <text>
        <r>
          <rPr>
            <sz val="8"/>
            <color indexed="81"/>
            <rFont val="Arial"/>
            <family val="2"/>
          </rPr>
          <t>Ubica el puntero del mouse en los números de la fila 11, para leer la pregunta y selecciona una respuesta en la lista desplegable</t>
        </r>
      </text>
    </comment>
    <comment ref="S12" authorId="0" shapeId="0" xr:uid="{1733D1F7-F376-40F5-B1AE-3AAAC9DE0511}">
      <text>
        <r>
          <rPr>
            <sz val="8"/>
            <color indexed="81"/>
            <rFont val="Arial"/>
            <family val="2"/>
          </rPr>
          <t>Ubica el puntero del mouse en los números de la fila 11, para leer la pregunta y selecciona una respuesta en la lista desplegable</t>
        </r>
      </text>
    </comment>
    <comment ref="T12" authorId="0" shapeId="0" xr:uid="{0257697D-E7E7-43B1-81FB-028537EC87EA}">
      <text>
        <r>
          <rPr>
            <sz val="8"/>
            <color indexed="81"/>
            <rFont val="Arial"/>
            <family val="2"/>
          </rPr>
          <t>Ubica el puntero del mouse en los números de la fila 11, para leer la pregunta y selecciona una respuesta en la lista desplegable</t>
        </r>
      </text>
    </comment>
    <comment ref="U12" authorId="0" shapeId="0" xr:uid="{A046341B-D4C1-4B31-B6A4-0274F4658EFD}">
      <text>
        <r>
          <rPr>
            <sz val="8"/>
            <color indexed="81"/>
            <rFont val="Arial"/>
            <family val="2"/>
          </rPr>
          <t>Ubica el puntero del mouse en los números de la fila 11, para leer la pregunta y selecciona una respuesta en la lista desplegable</t>
        </r>
      </text>
    </comment>
    <comment ref="V12" authorId="0" shapeId="0" xr:uid="{45D9E184-0131-4311-98DA-04A2BF4E71B4}">
      <text>
        <r>
          <rPr>
            <sz val="8"/>
            <color indexed="81"/>
            <rFont val="Arial"/>
            <family val="2"/>
          </rPr>
          <t>Ubica el puntero del mouse en los números de la fila 11, para leer la pregunta y selecciona una respuesta en la lista desplegable</t>
        </r>
      </text>
    </comment>
    <comment ref="W12" authorId="0" shapeId="0" xr:uid="{A614709C-8CA3-4F92-A996-58CDFAA2AC6B}">
      <text>
        <r>
          <rPr>
            <sz val="8"/>
            <color indexed="81"/>
            <rFont val="Arial"/>
            <family val="2"/>
          </rPr>
          <t>Ubica el puntero del mouse en los números de la fila 11, para leer la pregunta y selecciona una respuesta en la lista desplegable</t>
        </r>
      </text>
    </comment>
    <comment ref="X12" authorId="0" shapeId="0" xr:uid="{2CE40BBC-335E-49A0-A5DA-887FB42C69AD}">
      <text>
        <r>
          <rPr>
            <sz val="8"/>
            <color indexed="81"/>
            <rFont val="Arial"/>
            <family val="2"/>
          </rPr>
          <t>Ubica el puntero del mouse en los números de la fila 11, para leer la pregunta y selecciona una respuesta en la lista desplegable</t>
        </r>
      </text>
    </comment>
    <comment ref="Y12" authorId="0" shapeId="0" xr:uid="{89519C11-4F76-4704-A7B3-4F781C602D45}">
      <text>
        <r>
          <rPr>
            <sz val="8"/>
            <color indexed="81"/>
            <rFont val="Arial"/>
            <family val="2"/>
          </rPr>
          <t>Ubica el puntero del mouse en los números de la fila 11, para leer la pregunta y selecciona una respuesta en la lista desplegable</t>
        </r>
      </text>
    </comment>
    <comment ref="Z12" authorId="0" shapeId="0" xr:uid="{1EF33388-3503-4768-8A30-C09E3E64DF91}">
      <text>
        <r>
          <rPr>
            <sz val="8"/>
            <color indexed="81"/>
            <rFont val="Arial"/>
            <family val="2"/>
          </rPr>
          <t>Ubica el puntero del mouse en los números de la fila 11, para leer la pregunta y selecciona una respuesta en la lista desplegable</t>
        </r>
      </text>
    </comment>
    <comment ref="AA12" authorId="0" shapeId="0" xr:uid="{8B30921B-5EAA-4F0E-AC22-1DE1AB68DC30}">
      <text>
        <r>
          <rPr>
            <sz val="8"/>
            <color indexed="81"/>
            <rFont val="Arial"/>
            <family val="2"/>
          </rPr>
          <t>Ubica el puntero del mouse en los números de la fila 11, para leer la pregunta y selecciona una respuesta en la lista desplegable</t>
        </r>
      </text>
    </comment>
    <comment ref="AB12" authorId="0" shapeId="0" xr:uid="{E321FF86-4347-4618-958D-EE9623B8752C}">
      <text>
        <r>
          <rPr>
            <sz val="8"/>
            <color indexed="81"/>
            <rFont val="Arial"/>
            <family val="2"/>
          </rPr>
          <t>Ubica el puntero del mouse en los números de la fila 11, para leer la pregunta y selecciona una respuesta en la lista desplegable</t>
        </r>
      </text>
    </comment>
    <comment ref="AC12" authorId="0" shapeId="0" xr:uid="{EF5043AF-B50F-4DC1-A070-C53FAA708346}">
      <text>
        <r>
          <rPr>
            <sz val="8"/>
            <color indexed="81"/>
            <rFont val="Arial"/>
            <family val="2"/>
          </rPr>
          <t>Ubica el puntero del mouse en los números de la fila 11, para leer la pregunta y selecciona una respuesta en la lista desplegable</t>
        </r>
      </text>
    </comment>
    <comment ref="AD12" authorId="0" shapeId="0" xr:uid="{223EF444-1900-4C5A-90F8-CAFDE1347074}">
      <text>
        <r>
          <rPr>
            <sz val="8"/>
            <color indexed="81"/>
            <rFont val="Arial"/>
            <family val="2"/>
          </rPr>
          <t>Ubica el puntero del mouse en los números de la fila 11, para leer la pregunta y selecciona una respuesta en la lista desplegable</t>
        </r>
      </text>
    </comment>
    <comment ref="AE12" authorId="0" shapeId="0" xr:uid="{BB5081F8-00F8-437C-A48D-64F5EEE95A03}">
      <text>
        <r>
          <rPr>
            <sz val="8"/>
            <color indexed="81"/>
            <rFont val="Arial"/>
            <family val="2"/>
          </rPr>
          <t>Ubica el puntero del mouse en los números de la fila 11, para leer la pregunta y selecciona una respuesta en la lista desplegable</t>
        </r>
      </text>
    </comment>
    <comment ref="AF12" authorId="0" shapeId="0" xr:uid="{3E113668-F475-44BE-8451-F8E8FD28A848}">
      <text>
        <r>
          <rPr>
            <sz val="8"/>
            <color indexed="81"/>
            <rFont val="Arial"/>
            <family val="2"/>
          </rPr>
          <t>Ubica el puntero del mouse en los números de la fila 11, para leer la pregunta y selecciona una respuesta en la lista desplegable</t>
        </r>
      </text>
    </comment>
    <comment ref="AG12" authorId="0" shapeId="0" xr:uid="{86D50832-DB81-4EBF-AA3E-CAED7D07D823}">
      <text>
        <r>
          <rPr>
            <sz val="8"/>
            <color indexed="81"/>
            <rFont val="Arial"/>
            <family val="2"/>
          </rPr>
          <t>Ubica el puntero del mouse en los números de la fila 11, para leer la pregunta y selecciona una respuesta en la lista desplegable</t>
        </r>
      </text>
    </comment>
    <comment ref="AH12" authorId="0" shapeId="0" xr:uid="{C640FEE0-E27C-4DAB-AC5E-16BA7F8A2FE3}">
      <text>
        <r>
          <rPr>
            <sz val="8"/>
            <color indexed="81"/>
            <rFont val="Arial"/>
            <family val="2"/>
          </rPr>
          <t>Ubica el puntero del mouse en los números de la fila 11, para leer la pregunta y selecciona una respuesta en la lista desplegable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500-000001000000}">
      <text>
        <r>
          <rPr>
            <sz val="9"/>
            <color indexed="81"/>
            <rFont val="Tahoma"/>
            <family val="2"/>
          </rPr>
          <t>Fecha de revisión y/o actualización del riesgo de gestión por parte del área encargada del proceso</t>
        </r>
      </text>
    </comment>
    <comment ref="J8" authorId="1" shapeId="0" xr:uid="{00000000-0006-0000-15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5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5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5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500-000006000000}">
      <text>
        <r>
          <rPr>
            <sz val="8"/>
            <color indexed="81"/>
            <rFont val="Arial"/>
            <family val="2"/>
          </rPr>
          <t>¿Existen un responsable asignado a la ejecución del control?</t>
        </r>
      </text>
    </comment>
    <comment ref="AA11" authorId="1" shapeId="0" xr:uid="{00000000-0006-0000-1500-000007000000}">
      <text>
        <r>
          <rPr>
            <sz val="9"/>
            <color indexed="81"/>
            <rFont val="Tahoma"/>
            <family val="2"/>
          </rPr>
          <t>El responsable tiene autoridad y adecuada segregación de funciones en la ejecución del control?</t>
        </r>
      </text>
    </comment>
    <comment ref="AB11" authorId="1" shapeId="0" xr:uid="{00000000-0006-0000-15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5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5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5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5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5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5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5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5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5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5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5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5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5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5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5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5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5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5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5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5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5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5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5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5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5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5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5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5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5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5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5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5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5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5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ABEE8364-578C-4326-82B6-E2206D9CE32A}">
      <text>
        <r>
          <rPr>
            <sz val="9"/>
            <color indexed="81"/>
            <rFont val="Tahoma"/>
            <family val="2"/>
          </rPr>
          <t>Fecha de revisión y/o actualización del riesgo de gestión por parte del área encargada del proceso</t>
        </r>
      </text>
    </comment>
    <comment ref="L9" authorId="1" shapeId="0" xr:uid="{289F7EB9-7D16-4829-9B6C-78BECF2B4C9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E0428BA-D2F7-461D-85E0-B18D06EDD673}">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97F7D8D5-7A5A-41F3-865D-C8A59AC2B0EB}">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CCF5343E-F59C-4B47-837C-FBAE2D09C1CC}">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C8F730A6-BD7E-4AB1-BA88-48E7EFD5919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84D5ED73-BEFC-4AAB-9FBF-D7B017F57F82}">
      <text>
        <r>
          <rPr>
            <sz val="8"/>
            <color indexed="81"/>
            <rFont val="Arial"/>
            <family val="2"/>
          </rPr>
          <t>¿Afectar al grupo de funcionarios del proceso?</t>
        </r>
      </text>
    </comment>
    <comment ref="Q11" authorId="1" shapeId="0" xr:uid="{E7E5111E-EDFA-45A2-96ED-845845B20361}">
      <text>
        <r>
          <rPr>
            <sz val="8"/>
            <color indexed="81"/>
            <rFont val="Arial"/>
            <family val="2"/>
          </rPr>
          <t>¿Afectar el cumplimiento de metas y objetivos de la dependencia?</t>
        </r>
      </text>
    </comment>
    <comment ref="R11" authorId="1" shapeId="0" xr:uid="{DC28600F-F837-4E95-99B7-84498D210CAE}">
      <text>
        <r>
          <rPr>
            <sz val="8"/>
            <color indexed="81"/>
            <rFont val="Arial"/>
            <family val="2"/>
          </rPr>
          <t>¿Afectar el cumplimiento de misión de la Entidad?</t>
        </r>
      </text>
    </comment>
    <comment ref="S11" authorId="1" shapeId="0" xr:uid="{4852DB53-04D1-47A4-87EA-66EF05F5CE48}">
      <text>
        <r>
          <rPr>
            <sz val="8"/>
            <color indexed="81"/>
            <rFont val="Arial"/>
            <family val="2"/>
          </rPr>
          <t>¿Afectar el cumplimiento de la misión del sector al que pertenece la Entidad?</t>
        </r>
      </text>
    </comment>
    <comment ref="T11" authorId="1" shapeId="0" xr:uid="{E1F74D84-A3AF-4D9D-9A68-07CF02C33A7B}">
      <text>
        <r>
          <rPr>
            <sz val="8"/>
            <color indexed="81"/>
            <rFont val="Arial"/>
            <family val="2"/>
          </rPr>
          <t>¿Generar pérdida de confianza de la Entidad, afectando su reputación?</t>
        </r>
      </text>
    </comment>
    <comment ref="U11" authorId="1" shapeId="0" xr:uid="{D6993433-0691-416F-831B-89B2DCF43D5D}">
      <text>
        <r>
          <rPr>
            <sz val="8"/>
            <color indexed="81"/>
            <rFont val="Arial"/>
            <family val="2"/>
          </rPr>
          <t>¿Generar pérdida de recursos económicos?</t>
        </r>
      </text>
    </comment>
    <comment ref="V11" authorId="1" shapeId="0" xr:uid="{6EE5DC47-B347-47EE-B14C-4A637076907E}">
      <text>
        <r>
          <rPr>
            <sz val="8"/>
            <color indexed="81"/>
            <rFont val="Arial"/>
            <family val="2"/>
          </rPr>
          <t>¿Afectar la generación de los productos o la prestación de servicios?</t>
        </r>
      </text>
    </comment>
    <comment ref="W11" authorId="1" shapeId="0" xr:uid="{7E8A9633-413B-4BF5-9CC2-639A599B4B1D}">
      <text>
        <r>
          <rPr>
            <sz val="8"/>
            <color indexed="81"/>
            <rFont val="Arial"/>
            <family val="2"/>
          </rPr>
          <t>¿Dar lugar al detrimento de calidad de vida de la comunidad por la pérdida del bien o servicios o los recursos públicos?</t>
        </r>
      </text>
    </comment>
    <comment ref="X11" authorId="1" shapeId="0" xr:uid="{D267BC01-E37E-4842-B483-5E8A22FFE997}">
      <text>
        <r>
          <rPr>
            <sz val="8"/>
            <color indexed="81"/>
            <rFont val="Arial"/>
            <family val="2"/>
          </rPr>
          <t>¿Generar pérdida de información de la Entidad?</t>
        </r>
      </text>
    </comment>
    <comment ref="Y11" authorId="1" shapeId="0" xr:uid="{4A454A42-70FE-4D95-8231-67B05836240C}">
      <text>
        <r>
          <rPr>
            <sz val="8"/>
            <color indexed="81"/>
            <rFont val="Arial"/>
            <family val="2"/>
          </rPr>
          <t>¿Generar intervención de los órganos de control, de la Fiscalía, u otro ente?</t>
        </r>
      </text>
    </comment>
    <comment ref="Z11" authorId="1" shapeId="0" xr:uid="{9CEB2EC7-EDC8-400B-A9DC-8ABBBB2CF878}">
      <text>
        <r>
          <rPr>
            <sz val="8"/>
            <color indexed="81"/>
            <rFont val="Arial"/>
            <family val="2"/>
          </rPr>
          <t>¿Dar lugar a procesos sancionatorios?</t>
        </r>
      </text>
    </comment>
    <comment ref="AA11" authorId="1" shapeId="0" xr:uid="{237BB9F7-39BC-46E3-952B-0C3C4B3AA2BF}">
      <text>
        <r>
          <rPr>
            <sz val="8"/>
            <color indexed="81"/>
            <rFont val="Arial"/>
            <family val="2"/>
          </rPr>
          <t>¿Dar lugar a procesos disciplinarios?</t>
        </r>
      </text>
    </comment>
    <comment ref="AB11" authorId="1" shapeId="0" xr:uid="{FCC9D937-68C3-4292-9700-1D85FAA80508}">
      <text>
        <r>
          <rPr>
            <sz val="8"/>
            <color indexed="81"/>
            <rFont val="Arial"/>
            <family val="2"/>
          </rPr>
          <t>¿Dar lugar a procesos fiscales?</t>
        </r>
      </text>
    </comment>
    <comment ref="AC11" authorId="1" shapeId="0" xr:uid="{7A898900-85AF-4549-B81B-9C64180111C9}">
      <text>
        <r>
          <rPr>
            <sz val="8"/>
            <color indexed="81"/>
            <rFont val="Arial"/>
            <family val="2"/>
          </rPr>
          <t>¿Dar lugar a procesos penales?</t>
        </r>
      </text>
    </comment>
    <comment ref="AD11" authorId="1" shapeId="0" xr:uid="{06AF1E2D-0870-42E7-967F-41526A19A774}">
      <text>
        <r>
          <rPr>
            <sz val="8"/>
            <color indexed="81"/>
            <rFont val="Arial"/>
            <family val="2"/>
          </rPr>
          <t>¿Generar pérdida de credibilidad del sector?</t>
        </r>
      </text>
    </comment>
    <comment ref="AE11" authorId="1" shapeId="0" xr:uid="{46802C54-856A-4184-84A2-21DA3D754103}">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A51CDEE0-B3A3-42B1-991E-DCE8A8F20210}">
      <text>
        <r>
          <rPr>
            <sz val="8"/>
            <color indexed="81"/>
            <rFont val="Arial"/>
            <family val="2"/>
          </rPr>
          <t>¿Afectar la imagen regional?</t>
        </r>
      </text>
    </comment>
    <comment ref="AG11" authorId="1" shapeId="0" xr:uid="{19731A00-13AF-4954-939D-F3A162DBF681}">
      <text>
        <r>
          <rPr>
            <sz val="8"/>
            <color indexed="81"/>
            <rFont val="Arial"/>
            <family val="2"/>
          </rPr>
          <t>¿Afectar la imagen nacional?</t>
        </r>
      </text>
    </comment>
    <comment ref="AH11" authorId="1" shapeId="0" xr:uid="{7D87FA36-A4BF-428D-A128-4A79815D9900}">
      <text>
        <r>
          <rPr>
            <sz val="8"/>
            <color indexed="81"/>
            <rFont val="Arial"/>
            <family val="2"/>
          </rPr>
          <t>¿Genera Impacto ambiental?</t>
        </r>
      </text>
    </comment>
    <comment ref="AV11" authorId="1" shapeId="0" xr:uid="{5E28905F-626B-47D5-9687-83DD5A872D25}">
      <text>
        <r>
          <rPr>
            <sz val="8"/>
            <color indexed="81"/>
            <rFont val="Arial"/>
            <family val="2"/>
          </rPr>
          <t>¿Existen un responsable asignado a la ejecución del control?</t>
        </r>
      </text>
    </comment>
    <comment ref="AW11" authorId="1" shapeId="0" xr:uid="{D0C2866A-6F13-42CE-914C-D598FB086B11}">
      <text>
        <r>
          <rPr>
            <sz val="9"/>
            <color indexed="81"/>
            <rFont val="Tahoma"/>
            <family val="2"/>
          </rPr>
          <t>El responsable tiene autoridad y adecuada segregación de funciones en la ejecución del control?</t>
        </r>
      </text>
    </comment>
    <comment ref="AX11" authorId="1" shapeId="0" xr:uid="{18A0396F-23A6-409E-82EB-08618ADD07D8}">
      <text>
        <r>
          <rPr>
            <sz val="8"/>
            <color indexed="81"/>
            <rFont val="Arial"/>
            <family val="2"/>
          </rPr>
          <t>¿La oportunidad en que se ejecuta el control ayuda a prevenir la mitigación del riesgo o a detectar la materialización del riesgo de manera oportuna?</t>
        </r>
      </text>
    </comment>
    <comment ref="AY11" authorId="1" shapeId="0" xr:uid="{97BDFCA2-7538-40FB-A49D-943EE71A342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3596B14E-76CE-4F76-B2BE-60BE8D225089}">
      <text>
        <r>
          <rPr>
            <sz val="8"/>
            <color indexed="81"/>
            <rFont val="Arial"/>
            <family val="2"/>
          </rPr>
          <t>¿La fuente de información que se utiliza en el desarrollo del control es información confiable que permita mitigar el riesgo?.</t>
        </r>
      </text>
    </comment>
    <comment ref="BA11" authorId="1" shapeId="0" xr:uid="{9B5A67E6-46D1-4D1E-9FDA-BCA649C3965F}">
      <text>
        <r>
          <rPr>
            <sz val="8"/>
            <color indexed="81"/>
            <rFont val="Arial"/>
            <family val="2"/>
          </rPr>
          <t>¿Las observaciones, desviaciones o diferencias identificadas como resultados de la ejecución del control son investigadas y resueltas de manera oportuna?</t>
        </r>
      </text>
    </comment>
    <comment ref="BB11" authorId="1" shapeId="0" xr:uid="{F008B5D4-2213-4C95-BC92-F62515AA59BD}">
      <text>
        <r>
          <rPr>
            <sz val="8"/>
            <color indexed="81"/>
            <rFont val="Arial"/>
            <family val="2"/>
          </rPr>
          <t>¿Se deja evidencia o rastro de la ejecución del control, que permita a cualquier tercero con la evidencia, llegar a la misma conclusión?.</t>
        </r>
      </text>
    </comment>
    <comment ref="P12" authorId="0" shapeId="0" xr:uid="{1AABFAC7-76C2-4DC1-8AD6-7F87F57A4BB4}">
      <text>
        <r>
          <rPr>
            <sz val="8"/>
            <color indexed="81"/>
            <rFont val="Arial"/>
            <family val="2"/>
          </rPr>
          <t>Ubica el puntero del mouse en los números de la fila 11, para leer la pregunta y selecciona una respuesta en la lista desplegable</t>
        </r>
      </text>
    </comment>
    <comment ref="Q12" authorId="0" shapeId="0" xr:uid="{C87248F0-7BCD-4001-B03F-5AD2FCF4B57B}">
      <text>
        <r>
          <rPr>
            <sz val="8"/>
            <color indexed="81"/>
            <rFont val="Arial"/>
            <family val="2"/>
          </rPr>
          <t>Ubica el puntero del mouse en los números de la fila 11, para leer la pregunta y selecciona una respuesta en la lista desplegable</t>
        </r>
      </text>
    </comment>
    <comment ref="R12" authorId="0" shapeId="0" xr:uid="{48EE33E7-FBEF-42A9-989A-F39125724422}">
      <text>
        <r>
          <rPr>
            <sz val="8"/>
            <color indexed="81"/>
            <rFont val="Arial"/>
            <family val="2"/>
          </rPr>
          <t>Ubica el puntero del mouse en los números de la fila 11, para leer la pregunta y selecciona una respuesta en la lista desplegable</t>
        </r>
      </text>
    </comment>
    <comment ref="S12" authorId="0" shapeId="0" xr:uid="{EC61B3BF-4B5F-4B2B-A396-DB5F44693BFB}">
      <text>
        <r>
          <rPr>
            <sz val="8"/>
            <color indexed="81"/>
            <rFont val="Arial"/>
            <family val="2"/>
          </rPr>
          <t>Ubica el puntero del mouse en los números de la fila 11, para leer la pregunta y selecciona una respuesta en la lista desplegable</t>
        </r>
      </text>
    </comment>
    <comment ref="T12" authorId="0" shapeId="0" xr:uid="{A6178DAE-62D7-4806-B9E9-865140B423AD}">
      <text>
        <r>
          <rPr>
            <sz val="8"/>
            <color indexed="81"/>
            <rFont val="Arial"/>
            <family val="2"/>
          </rPr>
          <t>Ubica el puntero del mouse en los números de la fila 11, para leer la pregunta y selecciona una respuesta en la lista desplegable</t>
        </r>
      </text>
    </comment>
    <comment ref="U12" authorId="0" shapeId="0" xr:uid="{7D0A48AA-789E-4333-B182-A145E7037B2A}">
      <text>
        <r>
          <rPr>
            <sz val="8"/>
            <color indexed="81"/>
            <rFont val="Arial"/>
            <family val="2"/>
          </rPr>
          <t>Ubica el puntero del mouse en los números de la fila 11, para leer la pregunta y selecciona una respuesta en la lista desplegable</t>
        </r>
      </text>
    </comment>
    <comment ref="V12" authorId="0" shapeId="0" xr:uid="{492D72D7-5041-4CAC-B09D-C7C88B5A1CFE}">
      <text>
        <r>
          <rPr>
            <sz val="8"/>
            <color indexed="81"/>
            <rFont val="Arial"/>
            <family val="2"/>
          </rPr>
          <t>Ubica el puntero del mouse en los números de la fila 11, para leer la pregunta y selecciona una respuesta en la lista desplegable</t>
        </r>
      </text>
    </comment>
    <comment ref="W12" authorId="0" shapeId="0" xr:uid="{CF7CA462-7ECA-4F8D-9470-E2C7DBCFE98A}">
      <text>
        <r>
          <rPr>
            <sz val="8"/>
            <color indexed="81"/>
            <rFont val="Arial"/>
            <family val="2"/>
          </rPr>
          <t>Ubica el puntero del mouse en los números de la fila 11, para leer la pregunta y selecciona una respuesta en la lista desplegable</t>
        </r>
      </text>
    </comment>
    <comment ref="X12" authorId="0" shapeId="0" xr:uid="{75BBC58E-E0BD-4058-9FEE-A01AB06AA71C}">
      <text>
        <r>
          <rPr>
            <sz val="8"/>
            <color indexed="81"/>
            <rFont val="Arial"/>
            <family val="2"/>
          </rPr>
          <t>Ubica el puntero del mouse en los números de la fila 11, para leer la pregunta y selecciona una respuesta en la lista desplegable</t>
        </r>
      </text>
    </comment>
    <comment ref="Y12" authorId="0" shapeId="0" xr:uid="{13E4ECCE-C2E3-482F-8560-67586B77D3A0}">
      <text>
        <r>
          <rPr>
            <sz val="8"/>
            <color indexed="81"/>
            <rFont val="Arial"/>
            <family val="2"/>
          </rPr>
          <t>Ubica el puntero del mouse en los números de la fila 11, para leer la pregunta y selecciona una respuesta en la lista desplegable</t>
        </r>
      </text>
    </comment>
    <comment ref="Z12" authorId="0" shapeId="0" xr:uid="{B352D23D-8FBF-4F49-8642-2F42CF8840A9}">
      <text>
        <r>
          <rPr>
            <sz val="8"/>
            <color indexed="81"/>
            <rFont val="Arial"/>
            <family val="2"/>
          </rPr>
          <t>Ubica el puntero del mouse en los números de la fila 11, para leer la pregunta y selecciona una respuesta en la lista desplegable</t>
        </r>
      </text>
    </comment>
    <comment ref="AA12" authorId="0" shapeId="0" xr:uid="{AC9C5885-1C31-437B-A04F-5F7B5A79E0B1}">
      <text>
        <r>
          <rPr>
            <sz val="8"/>
            <color indexed="81"/>
            <rFont val="Arial"/>
            <family val="2"/>
          </rPr>
          <t>Ubica el puntero del mouse en los números de la fila 11, para leer la pregunta y selecciona una respuesta en la lista desplegable</t>
        </r>
      </text>
    </comment>
    <comment ref="AB12" authorId="0" shapeId="0" xr:uid="{ACC5888C-6633-415F-BB87-F0E151CB5FB3}">
      <text>
        <r>
          <rPr>
            <sz val="8"/>
            <color indexed="81"/>
            <rFont val="Arial"/>
            <family val="2"/>
          </rPr>
          <t>Ubica el puntero del mouse en los números de la fila 11, para leer la pregunta y selecciona una respuesta en la lista desplegable</t>
        </r>
      </text>
    </comment>
    <comment ref="AC12" authorId="0" shapeId="0" xr:uid="{EC7E2C2F-769B-4EB6-9817-7EDB6A209C07}">
      <text>
        <r>
          <rPr>
            <sz val="8"/>
            <color indexed="81"/>
            <rFont val="Arial"/>
            <family val="2"/>
          </rPr>
          <t>Ubica el puntero del mouse en los números de la fila 11, para leer la pregunta y selecciona una respuesta en la lista desplegable</t>
        </r>
      </text>
    </comment>
    <comment ref="AD12" authorId="0" shapeId="0" xr:uid="{1E390D95-2849-4966-B787-49BA105B5357}">
      <text>
        <r>
          <rPr>
            <sz val="8"/>
            <color indexed="81"/>
            <rFont val="Arial"/>
            <family val="2"/>
          </rPr>
          <t>Ubica el puntero del mouse en los números de la fila 11, para leer la pregunta y selecciona una respuesta en la lista desplegable</t>
        </r>
      </text>
    </comment>
    <comment ref="AE12" authorId="0" shapeId="0" xr:uid="{D8F4EB9D-E08A-45D6-87D8-EE4970350986}">
      <text>
        <r>
          <rPr>
            <sz val="8"/>
            <color indexed="81"/>
            <rFont val="Arial"/>
            <family val="2"/>
          </rPr>
          <t>Ubica el puntero del mouse en los números de la fila 11, para leer la pregunta y selecciona una respuesta en la lista desplegable</t>
        </r>
      </text>
    </comment>
    <comment ref="AF12" authorId="0" shapeId="0" xr:uid="{65337A1C-605C-4EDF-A39E-0C0F74798F1B}">
      <text>
        <r>
          <rPr>
            <sz val="8"/>
            <color indexed="81"/>
            <rFont val="Arial"/>
            <family val="2"/>
          </rPr>
          <t>Ubica el puntero del mouse en los números de la fila 11, para leer la pregunta y selecciona una respuesta en la lista desplegable</t>
        </r>
      </text>
    </comment>
    <comment ref="AG12" authorId="0" shapeId="0" xr:uid="{4F6AA3BC-15E7-4ABE-89EE-A6D282497A22}">
      <text>
        <r>
          <rPr>
            <sz val="8"/>
            <color indexed="81"/>
            <rFont val="Arial"/>
            <family val="2"/>
          </rPr>
          <t>Ubica el puntero del mouse en los números de la fila 11, para leer la pregunta y selecciona una respuesta en la lista desplegable</t>
        </r>
      </text>
    </comment>
    <comment ref="AH12" authorId="0" shapeId="0" xr:uid="{1CB00BB5-845D-421A-B040-19186AAA7B10}">
      <text>
        <r>
          <rPr>
            <sz val="8"/>
            <color indexed="81"/>
            <rFont val="Arial"/>
            <family val="2"/>
          </rPr>
          <t>Ubica el puntero del mouse en los números de la fila 11, para leer la pregunta y selecciona una respuesta en la lista desplegable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78F63059-3F40-4974-9592-1746C7992BBD}">
      <text>
        <r>
          <rPr>
            <sz val="9"/>
            <color indexed="81"/>
            <rFont val="Tahoma"/>
            <family val="2"/>
          </rPr>
          <t>Fecha de revisión y/o actualización del riesgo de gestión por parte del área encargada del proceso</t>
        </r>
      </text>
    </comment>
    <comment ref="L9" authorId="1" shapeId="0" xr:uid="{62221A66-31B1-4E05-A9CA-6E8138E0BC1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082E916-6614-4466-A19B-2E45EDEDB9A6}">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3B0E0EB9-3A73-4255-A814-14A2922E2B45}">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DCDE1BE-81D0-4743-AD22-670834464CF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7DCF2E99-8741-4E0A-9F72-A62C9044C18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3C353290-5AB1-41BB-ADC8-A1F5E5115EA1}">
      <text>
        <r>
          <rPr>
            <sz val="8"/>
            <color indexed="81"/>
            <rFont val="Arial"/>
            <family val="2"/>
          </rPr>
          <t>¿Afectar al grupo de funcionarios del proceso?</t>
        </r>
      </text>
    </comment>
    <comment ref="Q11" authorId="1" shapeId="0" xr:uid="{AE3201A3-7D56-41BE-9273-F02A1C354898}">
      <text>
        <r>
          <rPr>
            <sz val="8"/>
            <color indexed="81"/>
            <rFont val="Arial"/>
            <family val="2"/>
          </rPr>
          <t>¿Afectar el cumplimiento de metas y objetivos de la dependencia?</t>
        </r>
      </text>
    </comment>
    <comment ref="R11" authorId="1" shapeId="0" xr:uid="{25BE3319-754F-4C2B-95B7-AAB3D3B35057}">
      <text>
        <r>
          <rPr>
            <sz val="8"/>
            <color indexed="81"/>
            <rFont val="Arial"/>
            <family val="2"/>
          </rPr>
          <t>¿Afectar el cumplimiento de misión de la Entidad?</t>
        </r>
      </text>
    </comment>
    <comment ref="S11" authorId="1" shapeId="0" xr:uid="{01633591-5C19-43EA-9A56-5566B9742488}">
      <text>
        <r>
          <rPr>
            <sz val="8"/>
            <color indexed="81"/>
            <rFont val="Arial"/>
            <family val="2"/>
          </rPr>
          <t>¿Afectar el cumplimiento de la misión del sector al que pertenece la Entidad?</t>
        </r>
      </text>
    </comment>
    <comment ref="T11" authorId="1" shapeId="0" xr:uid="{0B9632FF-F60B-43C4-AC2B-C6B5C54C3095}">
      <text>
        <r>
          <rPr>
            <sz val="8"/>
            <color indexed="81"/>
            <rFont val="Arial"/>
            <family val="2"/>
          </rPr>
          <t>¿Generar pérdida de confianza de la Entidad, afectando su reputación?</t>
        </r>
      </text>
    </comment>
    <comment ref="U11" authorId="1" shapeId="0" xr:uid="{90A974A1-AAB4-40E9-90FA-6442B9195A8B}">
      <text>
        <r>
          <rPr>
            <sz val="8"/>
            <color indexed="81"/>
            <rFont val="Arial"/>
            <family val="2"/>
          </rPr>
          <t>¿Generar pérdida de recursos económicos?</t>
        </r>
      </text>
    </comment>
    <comment ref="V11" authorId="1" shapeId="0" xr:uid="{94E343FD-760C-46F3-A6D0-6F0C6D79CC0F}">
      <text>
        <r>
          <rPr>
            <sz val="8"/>
            <color indexed="81"/>
            <rFont val="Arial"/>
            <family val="2"/>
          </rPr>
          <t>¿Afectar la generación de los productos o la prestación de servicios?</t>
        </r>
      </text>
    </comment>
    <comment ref="W11" authorId="1" shapeId="0" xr:uid="{B7C00AC6-013E-4D02-B4AE-9D5901201854}">
      <text>
        <r>
          <rPr>
            <sz val="8"/>
            <color indexed="81"/>
            <rFont val="Arial"/>
            <family val="2"/>
          </rPr>
          <t>¿Dar lugar al detrimento de calidad de vida de la comunidad por la pérdida del bien o servicios o los recursos públicos?</t>
        </r>
      </text>
    </comment>
    <comment ref="X11" authorId="1" shapeId="0" xr:uid="{7D17D41E-8517-40A9-AF5B-AE7702FC1A97}">
      <text>
        <r>
          <rPr>
            <sz val="8"/>
            <color indexed="81"/>
            <rFont val="Arial"/>
            <family val="2"/>
          </rPr>
          <t>¿Generar pérdida de información de la Entidad?</t>
        </r>
      </text>
    </comment>
    <comment ref="Y11" authorId="1" shapeId="0" xr:uid="{383C2350-4A48-41C4-BB5C-51C563002D61}">
      <text>
        <r>
          <rPr>
            <sz val="8"/>
            <color indexed="81"/>
            <rFont val="Arial"/>
            <family val="2"/>
          </rPr>
          <t>¿Generar intervención de los órganos de control, de la Fiscalía, u otro ente?</t>
        </r>
      </text>
    </comment>
    <comment ref="Z11" authorId="1" shapeId="0" xr:uid="{812F2908-3DDA-4797-8906-7E5798CDA59C}">
      <text>
        <r>
          <rPr>
            <sz val="8"/>
            <color indexed="81"/>
            <rFont val="Arial"/>
            <family val="2"/>
          </rPr>
          <t>¿Dar lugar a procesos sancionatorios?</t>
        </r>
      </text>
    </comment>
    <comment ref="AA11" authorId="1" shapeId="0" xr:uid="{F942B525-63CD-4F00-A457-B5A8660CB285}">
      <text>
        <r>
          <rPr>
            <sz val="8"/>
            <color indexed="81"/>
            <rFont val="Arial"/>
            <family val="2"/>
          </rPr>
          <t>¿Dar lugar a procesos disciplinarios?</t>
        </r>
      </text>
    </comment>
    <comment ref="AB11" authorId="1" shapeId="0" xr:uid="{05DBEADA-F851-4AEF-A0F9-B758B587088C}">
      <text>
        <r>
          <rPr>
            <sz val="8"/>
            <color indexed="81"/>
            <rFont val="Arial"/>
            <family val="2"/>
          </rPr>
          <t>¿Dar lugar a procesos fiscales?</t>
        </r>
      </text>
    </comment>
    <comment ref="AC11" authorId="1" shapeId="0" xr:uid="{E729D4AD-132B-405F-991A-7830B36146FC}">
      <text>
        <r>
          <rPr>
            <sz val="8"/>
            <color indexed="81"/>
            <rFont val="Arial"/>
            <family val="2"/>
          </rPr>
          <t>¿Dar lugar a procesos penales?</t>
        </r>
      </text>
    </comment>
    <comment ref="AD11" authorId="1" shapeId="0" xr:uid="{C22F12B4-4565-46D8-B7A2-3A0ACCDB7B2B}">
      <text>
        <r>
          <rPr>
            <sz val="8"/>
            <color indexed="81"/>
            <rFont val="Arial"/>
            <family val="2"/>
          </rPr>
          <t>¿Generar pérdida de credibilidad del sector?</t>
        </r>
      </text>
    </comment>
    <comment ref="AE11" authorId="1" shapeId="0" xr:uid="{CBFFB407-B9F6-46F5-85EB-AB793D90E163}">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878BA21E-2BC9-4711-8F45-D8A3456089C4}">
      <text>
        <r>
          <rPr>
            <sz val="8"/>
            <color indexed="81"/>
            <rFont val="Arial"/>
            <family val="2"/>
          </rPr>
          <t>¿Afectar la imagen regional?</t>
        </r>
      </text>
    </comment>
    <comment ref="AG11" authorId="1" shapeId="0" xr:uid="{A2B84FCB-A556-4D1E-9D68-50D622F5121B}">
      <text>
        <r>
          <rPr>
            <sz val="8"/>
            <color indexed="81"/>
            <rFont val="Arial"/>
            <family val="2"/>
          </rPr>
          <t>¿Afectar la imagen nacional?</t>
        </r>
      </text>
    </comment>
    <comment ref="AH11" authorId="1" shapeId="0" xr:uid="{CBF64538-20F5-4EF4-A93E-F6AB36798DF8}">
      <text>
        <r>
          <rPr>
            <sz val="8"/>
            <color indexed="81"/>
            <rFont val="Arial"/>
            <family val="2"/>
          </rPr>
          <t>¿Genera Impacto ambiental?</t>
        </r>
      </text>
    </comment>
    <comment ref="AV11" authorId="1" shapeId="0" xr:uid="{7BA28235-1E3A-42C6-8C50-13208AFCAD2A}">
      <text>
        <r>
          <rPr>
            <sz val="8"/>
            <color indexed="81"/>
            <rFont val="Arial"/>
            <family val="2"/>
          </rPr>
          <t>¿Existen un responsable asignado a la ejecución del control?</t>
        </r>
      </text>
    </comment>
    <comment ref="AW11" authorId="1" shapeId="0" xr:uid="{A1EF4BCA-0406-475A-ABDB-81DE63144C5E}">
      <text>
        <r>
          <rPr>
            <sz val="9"/>
            <color indexed="81"/>
            <rFont val="Tahoma"/>
            <family val="2"/>
          </rPr>
          <t>El responsable tiene autoridad y adecuada segregación de funciones en la ejecución del control?</t>
        </r>
      </text>
    </comment>
    <comment ref="AX11" authorId="1" shapeId="0" xr:uid="{8D70165A-3219-48C0-A834-748AE725FDD1}">
      <text>
        <r>
          <rPr>
            <sz val="8"/>
            <color indexed="81"/>
            <rFont val="Arial"/>
            <family val="2"/>
          </rPr>
          <t>¿La oportunidad en que se ejecuta el control ayuda a prevenir la mitigación del riesgo o a detectar la materialización del riesgo de manera oportuna?</t>
        </r>
      </text>
    </comment>
    <comment ref="AY11" authorId="1" shapeId="0" xr:uid="{435AECC8-83F3-4B5D-A8D0-05CC9E67E33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2BD3F3A8-8D71-4AE1-9AF5-D63B5CE29AFA}">
      <text>
        <r>
          <rPr>
            <sz val="8"/>
            <color indexed="81"/>
            <rFont val="Arial"/>
            <family val="2"/>
          </rPr>
          <t>¿La fuente de información que se utiliza en el desarrollo del control es información confiable que permita mitigar el riesgo?.</t>
        </r>
      </text>
    </comment>
    <comment ref="BA11" authorId="1" shapeId="0" xr:uid="{621E385D-151C-4C6F-AFD2-CC6AB70BA88A}">
      <text>
        <r>
          <rPr>
            <sz val="8"/>
            <color indexed="81"/>
            <rFont val="Arial"/>
            <family val="2"/>
          </rPr>
          <t>¿Las observaciones, desviaciones o diferencias identificadas como resultados de la ejecución del control son investigadas y resueltas de manera oportuna?</t>
        </r>
      </text>
    </comment>
    <comment ref="BB11" authorId="1" shapeId="0" xr:uid="{994B809A-6F00-446F-8C5A-70891FCEC64D}">
      <text>
        <r>
          <rPr>
            <sz val="8"/>
            <color indexed="81"/>
            <rFont val="Arial"/>
            <family val="2"/>
          </rPr>
          <t>¿Se deja evidencia o rastro de la ejecución del control, que permita a cualquier tercero con la evidencia, llegar a la misma conclusión?.</t>
        </r>
      </text>
    </comment>
    <comment ref="P12" authorId="0" shapeId="0" xr:uid="{14A58B6C-C966-4169-8937-3EB2C91A1AB4}">
      <text>
        <r>
          <rPr>
            <sz val="8"/>
            <color indexed="81"/>
            <rFont val="Arial"/>
            <family val="2"/>
          </rPr>
          <t>Ubica el puntero del mouse en los números de la fila 11, para leer la pregunta y selecciona una respuesta en la lista desplegable</t>
        </r>
      </text>
    </comment>
    <comment ref="Q12" authorId="0" shapeId="0" xr:uid="{667690DD-07AF-4359-B621-716DD02E1D5D}">
      <text>
        <r>
          <rPr>
            <sz val="8"/>
            <color indexed="81"/>
            <rFont val="Arial"/>
            <family val="2"/>
          </rPr>
          <t>Ubica el puntero del mouse en los números de la fila 11, para leer la pregunta y selecciona una respuesta en la lista desplegable</t>
        </r>
      </text>
    </comment>
    <comment ref="R12" authorId="0" shapeId="0" xr:uid="{BF37D413-9E64-45B7-84C2-69F0EF864DFF}">
      <text>
        <r>
          <rPr>
            <sz val="8"/>
            <color indexed="81"/>
            <rFont val="Arial"/>
            <family val="2"/>
          </rPr>
          <t>Ubica el puntero del mouse en los números de la fila 11, para leer la pregunta y selecciona una respuesta en la lista desplegable</t>
        </r>
      </text>
    </comment>
    <comment ref="S12" authorId="0" shapeId="0" xr:uid="{F20F936D-BCE5-457A-9540-A4313890A5AE}">
      <text>
        <r>
          <rPr>
            <sz val="8"/>
            <color indexed="81"/>
            <rFont val="Arial"/>
            <family val="2"/>
          </rPr>
          <t>Ubica el puntero del mouse en los números de la fila 11, para leer la pregunta y selecciona una respuesta en la lista desplegable</t>
        </r>
      </text>
    </comment>
    <comment ref="T12" authorId="0" shapeId="0" xr:uid="{04F04C97-AEE9-424B-ABD7-E61566E3046D}">
      <text>
        <r>
          <rPr>
            <sz val="8"/>
            <color indexed="81"/>
            <rFont val="Arial"/>
            <family val="2"/>
          </rPr>
          <t>Ubica el puntero del mouse en los números de la fila 11, para leer la pregunta y selecciona una respuesta en la lista desplegable</t>
        </r>
      </text>
    </comment>
    <comment ref="U12" authorId="0" shapeId="0" xr:uid="{E080B86F-A37C-4701-B2EE-9A5FC2896DE0}">
      <text>
        <r>
          <rPr>
            <sz val="8"/>
            <color indexed="81"/>
            <rFont val="Arial"/>
            <family val="2"/>
          </rPr>
          <t>Ubica el puntero del mouse en los números de la fila 11, para leer la pregunta y selecciona una respuesta en la lista desplegable</t>
        </r>
      </text>
    </comment>
    <comment ref="V12" authorId="0" shapeId="0" xr:uid="{11900E42-70B0-41E4-81FA-72369D872261}">
      <text>
        <r>
          <rPr>
            <sz val="8"/>
            <color indexed="81"/>
            <rFont val="Arial"/>
            <family val="2"/>
          </rPr>
          <t>Ubica el puntero del mouse en los números de la fila 11, para leer la pregunta y selecciona una respuesta en la lista desplegable</t>
        </r>
      </text>
    </comment>
    <comment ref="W12" authorId="0" shapeId="0" xr:uid="{E0BACC44-EBE3-4CF1-BB3F-9A1ED24F4BEF}">
      <text>
        <r>
          <rPr>
            <sz val="8"/>
            <color indexed="81"/>
            <rFont val="Arial"/>
            <family val="2"/>
          </rPr>
          <t>Ubica el puntero del mouse en los números de la fila 11, para leer la pregunta y selecciona una respuesta en la lista desplegable</t>
        </r>
      </text>
    </comment>
    <comment ref="X12" authorId="0" shapeId="0" xr:uid="{60EBC07B-3D42-450D-90C9-8F9BCC2F0B58}">
      <text>
        <r>
          <rPr>
            <sz val="8"/>
            <color indexed="81"/>
            <rFont val="Arial"/>
            <family val="2"/>
          </rPr>
          <t>Ubica el puntero del mouse en los números de la fila 11, para leer la pregunta y selecciona una respuesta en la lista desplegable</t>
        </r>
      </text>
    </comment>
    <comment ref="Y12" authorId="0" shapeId="0" xr:uid="{B8E72E9E-3B1F-4B70-A044-C20D8AF4D611}">
      <text>
        <r>
          <rPr>
            <sz val="8"/>
            <color indexed="81"/>
            <rFont val="Arial"/>
            <family val="2"/>
          </rPr>
          <t>Ubica el puntero del mouse en los números de la fila 11, para leer la pregunta y selecciona una respuesta en la lista desplegable</t>
        </r>
      </text>
    </comment>
    <comment ref="Z12" authorId="0" shapeId="0" xr:uid="{D593647D-5A98-40FB-9062-4128F9E853A0}">
      <text>
        <r>
          <rPr>
            <sz val="8"/>
            <color indexed="81"/>
            <rFont val="Arial"/>
            <family val="2"/>
          </rPr>
          <t>Ubica el puntero del mouse en los números de la fila 11, para leer la pregunta y selecciona una respuesta en la lista desplegable</t>
        </r>
      </text>
    </comment>
    <comment ref="AA12" authorId="0" shapeId="0" xr:uid="{47CB8ABB-1D4D-4793-A751-627D83C72C5F}">
      <text>
        <r>
          <rPr>
            <sz val="8"/>
            <color indexed="81"/>
            <rFont val="Arial"/>
            <family val="2"/>
          </rPr>
          <t>Ubica el puntero del mouse en los números de la fila 11, para leer la pregunta y selecciona una respuesta en la lista desplegable</t>
        </r>
      </text>
    </comment>
    <comment ref="AB12" authorId="0" shapeId="0" xr:uid="{D71DD8A9-E375-4C17-8D87-9F86F4D8C89B}">
      <text>
        <r>
          <rPr>
            <sz val="8"/>
            <color indexed="81"/>
            <rFont val="Arial"/>
            <family val="2"/>
          </rPr>
          <t>Ubica el puntero del mouse en los números de la fila 11, para leer la pregunta y selecciona una respuesta en la lista desplegable</t>
        </r>
      </text>
    </comment>
    <comment ref="AC12" authorId="0" shapeId="0" xr:uid="{622882F0-F42F-4A8D-AB56-FE541B2EF54A}">
      <text>
        <r>
          <rPr>
            <sz val="8"/>
            <color indexed="81"/>
            <rFont val="Arial"/>
            <family val="2"/>
          </rPr>
          <t>Ubica el puntero del mouse en los números de la fila 11, para leer la pregunta y selecciona una respuesta en la lista desplegable</t>
        </r>
      </text>
    </comment>
    <comment ref="AD12" authorId="0" shapeId="0" xr:uid="{AFE77C9F-3A46-43A3-9761-619306EE68D5}">
      <text>
        <r>
          <rPr>
            <sz val="8"/>
            <color indexed="81"/>
            <rFont val="Arial"/>
            <family val="2"/>
          </rPr>
          <t>Ubica el puntero del mouse en los números de la fila 11, para leer la pregunta y selecciona una respuesta en la lista desplegable</t>
        </r>
      </text>
    </comment>
    <comment ref="AE12" authorId="0" shapeId="0" xr:uid="{7D32BD48-A816-4A8E-8093-91514F5DB0FA}">
      <text>
        <r>
          <rPr>
            <sz val="8"/>
            <color indexed="81"/>
            <rFont val="Arial"/>
            <family val="2"/>
          </rPr>
          <t>Ubica el puntero del mouse en los números de la fila 11, para leer la pregunta y selecciona una respuesta en la lista desplegable</t>
        </r>
      </text>
    </comment>
    <comment ref="AF12" authorId="0" shapeId="0" xr:uid="{1F89CFC8-8E7C-4F57-A8B5-588ACB8ECB96}">
      <text>
        <r>
          <rPr>
            <sz val="8"/>
            <color indexed="81"/>
            <rFont val="Arial"/>
            <family val="2"/>
          </rPr>
          <t>Ubica el puntero del mouse en los números de la fila 11, para leer la pregunta y selecciona una respuesta en la lista desplegable</t>
        </r>
      </text>
    </comment>
    <comment ref="AG12" authorId="0" shapeId="0" xr:uid="{E19FFEA2-4165-4799-ADAB-5C3B99C53F7B}">
      <text>
        <r>
          <rPr>
            <sz val="8"/>
            <color indexed="81"/>
            <rFont val="Arial"/>
            <family val="2"/>
          </rPr>
          <t>Ubica el puntero del mouse en los números de la fila 11, para leer la pregunta y selecciona una respuesta en la lista desplegable</t>
        </r>
      </text>
    </comment>
    <comment ref="AH12" authorId="0" shapeId="0" xr:uid="{82A5C4D8-E5B7-46B4-A1AE-ACB6A32C07FD}">
      <text>
        <r>
          <rPr>
            <sz val="8"/>
            <color indexed="81"/>
            <rFont val="Arial"/>
            <family val="2"/>
          </rPr>
          <t>Ubica el puntero del mouse en los números de la fila 11, para leer la pregunta y selecciona una respuesta en la lista desplegable</t>
        </r>
      </text>
    </comment>
    <comment ref="P22" authorId="0" shapeId="0" xr:uid="{BE25D932-EC96-4887-AA76-A9315950DA5B}">
      <text>
        <r>
          <rPr>
            <sz val="8"/>
            <color indexed="81"/>
            <rFont val="Arial"/>
            <family val="2"/>
          </rPr>
          <t>Ubica el puntero del mouse en los números de la fila 11, para leer la pregunta y selecciona una respuesta en la lista desplegable</t>
        </r>
      </text>
    </comment>
    <comment ref="Q22" authorId="0" shapeId="0" xr:uid="{F4FF60A4-4BDA-4C11-AFC4-E3CD9382D63E}">
      <text>
        <r>
          <rPr>
            <sz val="8"/>
            <color indexed="81"/>
            <rFont val="Arial"/>
            <family val="2"/>
          </rPr>
          <t>Ubica el puntero del mouse en los números de la fila 11, para leer la pregunta y selecciona una respuesta en la lista desplegable</t>
        </r>
      </text>
    </comment>
    <comment ref="R22" authorId="0" shapeId="0" xr:uid="{E2D50EF8-373C-428C-BC65-550C427631D6}">
      <text>
        <r>
          <rPr>
            <sz val="8"/>
            <color indexed="81"/>
            <rFont val="Arial"/>
            <family val="2"/>
          </rPr>
          <t>Ubica el puntero del mouse en los números de la fila 11, para leer la pregunta y selecciona una respuesta en la lista desplegable</t>
        </r>
      </text>
    </comment>
    <comment ref="S22" authorId="0" shapeId="0" xr:uid="{AA81519E-CA3C-4695-AFB8-2C328AF9B78B}">
      <text>
        <r>
          <rPr>
            <sz val="8"/>
            <color indexed="81"/>
            <rFont val="Arial"/>
            <family val="2"/>
          </rPr>
          <t>Ubica el puntero del mouse en los números de la fila 11, para leer la pregunta y selecciona una respuesta en la lista desplegable</t>
        </r>
      </text>
    </comment>
    <comment ref="T22" authorId="0" shapeId="0" xr:uid="{DBD153D8-E66E-417E-BF6C-92CEBBCFD48A}">
      <text>
        <r>
          <rPr>
            <sz val="8"/>
            <color indexed="81"/>
            <rFont val="Arial"/>
            <family val="2"/>
          </rPr>
          <t>Ubica el puntero del mouse en los números de la fila 11, para leer la pregunta y selecciona una respuesta en la lista desplegable</t>
        </r>
      </text>
    </comment>
    <comment ref="U22" authorId="0" shapeId="0" xr:uid="{E17403A2-79A7-4817-93D9-FF635F7FD897}">
      <text>
        <r>
          <rPr>
            <sz val="8"/>
            <color indexed="81"/>
            <rFont val="Arial"/>
            <family val="2"/>
          </rPr>
          <t>Ubica el puntero del mouse en los números de la fila 11, para leer la pregunta y selecciona una respuesta en la lista desplegable</t>
        </r>
      </text>
    </comment>
    <comment ref="V22" authorId="0" shapeId="0" xr:uid="{267F6D38-580B-4D25-B969-0C2784FF6175}">
      <text>
        <r>
          <rPr>
            <sz val="8"/>
            <color indexed="81"/>
            <rFont val="Arial"/>
            <family val="2"/>
          </rPr>
          <t>Ubica el puntero del mouse en los números de la fila 11, para leer la pregunta y selecciona una respuesta en la lista desplegable</t>
        </r>
      </text>
    </comment>
    <comment ref="W22" authorId="0" shapeId="0" xr:uid="{6D50D872-4470-4A1F-9638-0126292F6F71}">
      <text>
        <r>
          <rPr>
            <sz val="8"/>
            <color indexed="81"/>
            <rFont val="Arial"/>
            <family val="2"/>
          </rPr>
          <t>Ubica el puntero del mouse en los números de la fila 11, para leer la pregunta y selecciona una respuesta en la lista desplegable</t>
        </r>
      </text>
    </comment>
    <comment ref="X22" authorId="0" shapeId="0" xr:uid="{8577A796-555F-4000-BE63-CC8150D4AF47}">
      <text>
        <r>
          <rPr>
            <sz val="8"/>
            <color indexed="81"/>
            <rFont val="Arial"/>
            <family val="2"/>
          </rPr>
          <t>Ubica el puntero del mouse en los números de la fila 11, para leer la pregunta y selecciona una respuesta en la lista desplegable</t>
        </r>
      </text>
    </comment>
    <comment ref="Y22" authorId="0" shapeId="0" xr:uid="{698C62AB-9C64-4349-B676-001E9F1710F5}">
      <text>
        <r>
          <rPr>
            <sz val="8"/>
            <color indexed="81"/>
            <rFont val="Arial"/>
            <family val="2"/>
          </rPr>
          <t>Ubica el puntero del mouse en los números de la fila 11, para leer la pregunta y selecciona una respuesta en la lista desplegable</t>
        </r>
      </text>
    </comment>
    <comment ref="Z22" authorId="0" shapeId="0" xr:uid="{2488A15E-AA11-4596-8B5B-A00060ED288A}">
      <text>
        <r>
          <rPr>
            <sz val="8"/>
            <color indexed="81"/>
            <rFont val="Arial"/>
            <family val="2"/>
          </rPr>
          <t>Ubica el puntero del mouse en los números de la fila 11, para leer la pregunta y selecciona una respuesta en la lista desplegable</t>
        </r>
      </text>
    </comment>
    <comment ref="AA22" authorId="0" shapeId="0" xr:uid="{74555DF4-5B54-4926-B221-B09E0A154C35}">
      <text>
        <r>
          <rPr>
            <sz val="8"/>
            <color indexed="81"/>
            <rFont val="Arial"/>
            <family val="2"/>
          </rPr>
          <t>Ubica el puntero del mouse en los números de la fila 11, para leer la pregunta y selecciona una respuesta en la lista desplegable</t>
        </r>
      </text>
    </comment>
    <comment ref="AB22" authorId="0" shapeId="0" xr:uid="{DB314088-4FC8-4848-AE6B-C70B3E49CB06}">
      <text>
        <r>
          <rPr>
            <sz val="8"/>
            <color indexed="81"/>
            <rFont val="Arial"/>
            <family val="2"/>
          </rPr>
          <t>Ubica el puntero del mouse en los números de la fila 11, para leer la pregunta y selecciona una respuesta en la lista desplegable</t>
        </r>
      </text>
    </comment>
    <comment ref="AC22" authorId="0" shapeId="0" xr:uid="{EA71405A-F721-4CD4-B488-0DF8522C129B}">
      <text>
        <r>
          <rPr>
            <sz val="8"/>
            <color indexed="81"/>
            <rFont val="Arial"/>
            <family val="2"/>
          </rPr>
          <t>Ubica el puntero del mouse en los números de la fila 11, para leer la pregunta y selecciona una respuesta en la lista desplegable</t>
        </r>
      </text>
    </comment>
    <comment ref="AD22" authorId="0" shapeId="0" xr:uid="{EBB734F9-B58C-4E1E-AD36-C2F62E3532DB}">
      <text>
        <r>
          <rPr>
            <sz val="8"/>
            <color indexed="81"/>
            <rFont val="Arial"/>
            <family val="2"/>
          </rPr>
          <t>Ubica el puntero del mouse en los números de la fila 11, para leer la pregunta y selecciona una respuesta en la lista desplegable</t>
        </r>
      </text>
    </comment>
    <comment ref="AE22" authorId="0" shapeId="0" xr:uid="{E53AE1B1-739C-455F-BFC0-8508D8E85569}">
      <text>
        <r>
          <rPr>
            <sz val="8"/>
            <color indexed="81"/>
            <rFont val="Arial"/>
            <family val="2"/>
          </rPr>
          <t>Ubica el puntero del mouse en los números de la fila 11, para leer la pregunta y selecciona una respuesta en la lista desplegable</t>
        </r>
      </text>
    </comment>
    <comment ref="AF22" authorId="0" shapeId="0" xr:uid="{D4A9A078-C4EA-489C-83BF-27428FFBB662}">
      <text>
        <r>
          <rPr>
            <sz val="8"/>
            <color indexed="81"/>
            <rFont val="Arial"/>
            <family val="2"/>
          </rPr>
          <t>Ubica el puntero del mouse en los números de la fila 11, para leer la pregunta y selecciona una respuesta en la lista desplegable</t>
        </r>
      </text>
    </comment>
    <comment ref="AG22" authorId="0" shapeId="0" xr:uid="{D66344B5-D488-41F7-917A-38EA6E0A7710}">
      <text>
        <r>
          <rPr>
            <sz val="8"/>
            <color indexed="81"/>
            <rFont val="Arial"/>
            <family val="2"/>
          </rPr>
          <t>Ubica el puntero del mouse en los números de la fila 11, para leer la pregunta y selecciona una respuesta en la lista desplegable</t>
        </r>
      </text>
    </comment>
    <comment ref="AH22" authorId="0" shapeId="0" xr:uid="{DED7CC9C-2F5B-4D01-B67E-9AC4C745B607}">
      <text>
        <r>
          <rPr>
            <sz val="8"/>
            <color indexed="81"/>
            <rFont val="Arial"/>
            <family val="2"/>
          </rPr>
          <t>Ubica el puntero del mouse en los números de la fila 11, para leer la pregunta y selecciona una respuesta en la lista desplegable</t>
        </r>
      </text>
    </comment>
    <comment ref="P32" authorId="0" shapeId="0" xr:uid="{50858BE9-B01C-4560-AE1B-C0CDF60191E9}">
      <text>
        <r>
          <rPr>
            <sz val="8"/>
            <color indexed="81"/>
            <rFont val="Arial"/>
            <family val="2"/>
          </rPr>
          <t>Ubica el puntero del mouse en los números de la fila 11, para leer la pregunta y selecciona una respuesta en la lista desplegable</t>
        </r>
      </text>
    </comment>
    <comment ref="Q32" authorId="0" shapeId="0" xr:uid="{18454610-DDD3-4569-90DE-A39FE6D43A98}">
      <text>
        <r>
          <rPr>
            <sz val="8"/>
            <color indexed="81"/>
            <rFont val="Arial"/>
            <family val="2"/>
          </rPr>
          <t>Ubica el puntero del mouse en los números de la fila 11, para leer la pregunta y selecciona una respuesta en la lista desplegable</t>
        </r>
      </text>
    </comment>
    <comment ref="R32" authorId="0" shapeId="0" xr:uid="{ACE00425-0625-4C04-A569-1B658044A3FD}">
      <text>
        <r>
          <rPr>
            <sz val="8"/>
            <color indexed="81"/>
            <rFont val="Arial"/>
            <family val="2"/>
          </rPr>
          <t>Ubica el puntero del mouse en los números de la fila 11, para leer la pregunta y selecciona una respuesta en la lista desplegable</t>
        </r>
      </text>
    </comment>
    <comment ref="S32" authorId="0" shapeId="0" xr:uid="{4A5B12A9-3275-4B4C-A621-4E2D6A7F4DC7}">
      <text>
        <r>
          <rPr>
            <sz val="8"/>
            <color indexed="81"/>
            <rFont val="Arial"/>
            <family val="2"/>
          </rPr>
          <t>Ubica el puntero del mouse en los números de la fila 11, para leer la pregunta y selecciona una respuesta en la lista desplegable</t>
        </r>
      </text>
    </comment>
    <comment ref="T32" authorId="0" shapeId="0" xr:uid="{E1BB72A0-8181-4EF4-97CC-B15B9C8FB40D}">
      <text>
        <r>
          <rPr>
            <sz val="8"/>
            <color indexed="81"/>
            <rFont val="Arial"/>
            <family val="2"/>
          </rPr>
          <t>Ubica el puntero del mouse en los números de la fila 11, para leer la pregunta y selecciona una respuesta en la lista desplegable</t>
        </r>
      </text>
    </comment>
    <comment ref="U32" authorId="0" shapeId="0" xr:uid="{C6285B75-DFAD-4E04-9A7A-C7FEA8816EF8}">
      <text>
        <r>
          <rPr>
            <sz val="8"/>
            <color indexed="81"/>
            <rFont val="Arial"/>
            <family val="2"/>
          </rPr>
          <t>Ubica el puntero del mouse en los números de la fila 11, para leer la pregunta y selecciona una respuesta en la lista desplegable</t>
        </r>
      </text>
    </comment>
    <comment ref="V32" authorId="0" shapeId="0" xr:uid="{E7F56212-BDE1-4FE8-B973-D08FF0AE4B03}">
      <text>
        <r>
          <rPr>
            <sz val="8"/>
            <color indexed="81"/>
            <rFont val="Arial"/>
            <family val="2"/>
          </rPr>
          <t>Ubica el puntero del mouse en los números de la fila 11, para leer la pregunta y selecciona una respuesta en la lista desplegable</t>
        </r>
      </text>
    </comment>
    <comment ref="W32" authorId="0" shapeId="0" xr:uid="{235744BD-DC96-4F36-AC7F-C13975FCB662}">
      <text>
        <r>
          <rPr>
            <sz val="8"/>
            <color indexed="81"/>
            <rFont val="Arial"/>
            <family val="2"/>
          </rPr>
          <t>Ubica el puntero del mouse en los números de la fila 11, para leer la pregunta y selecciona una respuesta en la lista desplegable</t>
        </r>
      </text>
    </comment>
    <comment ref="X32" authorId="0" shapeId="0" xr:uid="{C1DD59D0-BDC4-4DE8-AE83-6B3F198769D1}">
      <text>
        <r>
          <rPr>
            <sz val="8"/>
            <color indexed="81"/>
            <rFont val="Arial"/>
            <family val="2"/>
          </rPr>
          <t>Ubica el puntero del mouse en los números de la fila 11, para leer la pregunta y selecciona una respuesta en la lista desplegable</t>
        </r>
      </text>
    </comment>
    <comment ref="Y32" authorId="0" shapeId="0" xr:uid="{CDD18381-57C1-45A5-9151-9806EFE53110}">
      <text>
        <r>
          <rPr>
            <sz val="8"/>
            <color indexed="81"/>
            <rFont val="Arial"/>
            <family val="2"/>
          </rPr>
          <t>Ubica el puntero del mouse en los números de la fila 11, para leer la pregunta y selecciona una respuesta en la lista desplegable</t>
        </r>
      </text>
    </comment>
    <comment ref="Z32" authorId="0" shapeId="0" xr:uid="{907C5B75-0F44-4170-A20A-D6D36006C491}">
      <text>
        <r>
          <rPr>
            <sz val="8"/>
            <color indexed="81"/>
            <rFont val="Arial"/>
            <family val="2"/>
          </rPr>
          <t>Ubica el puntero del mouse en los números de la fila 11, para leer la pregunta y selecciona una respuesta en la lista desplegable</t>
        </r>
      </text>
    </comment>
    <comment ref="AA32" authorId="0" shapeId="0" xr:uid="{B3846077-B157-4AFA-9ACE-39003592935C}">
      <text>
        <r>
          <rPr>
            <sz val="8"/>
            <color indexed="81"/>
            <rFont val="Arial"/>
            <family val="2"/>
          </rPr>
          <t>Ubica el puntero del mouse en los números de la fila 11, para leer la pregunta y selecciona una respuesta en la lista desplegable</t>
        </r>
      </text>
    </comment>
    <comment ref="AB32" authorId="0" shapeId="0" xr:uid="{97FB7095-9C2D-421F-88BA-7B441D453A63}">
      <text>
        <r>
          <rPr>
            <sz val="8"/>
            <color indexed="81"/>
            <rFont val="Arial"/>
            <family val="2"/>
          </rPr>
          <t>Ubica el puntero del mouse en los números de la fila 11, para leer la pregunta y selecciona una respuesta en la lista desplegable</t>
        </r>
      </text>
    </comment>
    <comment ref="AC32" authorId="0" shapeId="0" xr:uid="{B8EE73F0-79F1-4B76-80B6-C50313B69992}">
      <text>
        <r>
          <rPr>
            <sz val="8"/>
            <color indexed="81"/>
            <rFont val="Arial"/>
            <family val="2"/>
          </rPr>
          <t>Ubica el puntero del mouse en los números de la fila 11, para leer la pregunta y selecciona una respuesta en la lista desplegable</t>
        </r>
      </text>
    </comment>
    <comment ref="AD32" authorId="0" shapeId="0" xr:uid="{FF615E8C-29EF-4CA7-9432-DB3D1F8FA1A6}">
      <text>
        <r>
          <rPr>
            <sz val="8"/>
            <color indexed="81"/>
            <rFont val="Arial"/>
            <family val="2"/>
          </rPr>
          <t>Ubica el puntero del mouse en los números de la fila 11, para leer la pregunta y selecciona una respuesta en la lista desplegable</t>
        </r>
      </text>
    </comment>
    <comment ref="AE32" authorId="0" shapeId="0" xr:uid="{99A64B04-F191-4CBF-A812-E4421CC75AF6}">
      <text>
        <r>
          <rPr>
            <sz val="8"/>
            <color indexed="81"/>
            <rFont val="Arial"/>
            <family val="2"/>
          </rPr>
          <t>Ubica el puntero del mouse en los números de la fila 11, para leer la pregunta y selecciona una respuesta en la lista desplegable</t>
        </r>
      </text>
    </comment>
    <comment ref="AF32" authorId="0" shapeId="0" xr:uid="{698D513E-C8E3-4799-B412-0033C28FF10A}">
      <text>
        <r>
          <rPr>
            <sz val="8"/>
            <color indexed="81"/>
            <rFont val="Arial"/>
            <family val="2"/>
          </rPr>
          <t>Ubica el puntero del mouse en los números de la fila 11, para leer la pregunta y selecciona una respuesta en la lista desplegable</t>
        </r>
      </text>
    </comment>
    <comment ref="AG32" authorId="0" shapeId="0" xr:uid="{5FDD27D5-7B25-4BC9-9BBC-B49CFF3A07BB}">
      <text>
        <r>
          <rPr>
            <sz val="8"/>
            <color indexed="81"/>
            <rFont val="Arial"/>
            <family val="2"/>
          </rPr>
          <t>Ubica el puntero del mouse en los números de la fila 11, para leer la pregunta y selecciona una respuesta en la lista desplegable</t>
        </r>
      </text>
    </comment>
    <comment ref="AH32" authorId="0" shapeId="0" xr:uid="{D48930AF-7715-433A-A9BE-94CF448E144F}">
      <text>
        <r>
          <rPr>
            <sz val="8"/>
            <color indexed="81"/>
            <rFont val="Arial"/>
            <family val="2"/>
          </rPr>
          <t>Ubica el puntero del mouse en los números de la fila 11, para leer la pregunta y selecciona una respuesta en la lista desplegable</t>
        </r>
      </text>
    </comment>
    <comment ref="P42" authorId="0" shapeId="0" xr:uid="{9A1D1842-5874-4CAF-B041-E8D510821A5B}">
      <text>
        <r>
          <rPr>
            <sz val="8"/>
            <color indexed="81"/>
            <rFont val="Arial"/>
            <family val="2"/>
          </rPr>
          <t>Ubica el puntero del mouse en los números de la fila 11, para leer la pregunta y selecciona una respuesta en la lista desplegable</t>
        </r>
      </text>
    </comment>
    <comment ref="Q42" authorId="0" shapeId="0" xr:uid="{2EBA8407-A497-4284-A2AD-03D4BED6EE67}">
      <text>
        <r>
          <rPr>
            <sz val="8"/>
            <color indexed="81"/>
            <rFont val="Arial"/>
            <family val="2"/>
          </rPr>
          <t>Ubica el puntero del mouse en los números de la fila 11, para leer la pregunta y selecciona una respuesta en la lista desplegable</t>
        </r>
      </text>
    </comment>
    <comment ref="R42" authorId="0" shapeId="0" xr:uid="{632EB0EE-B1F6-4048-A61E-56BCA467C821}">
      <text>
        <r>
          <rPr>
            <sz val="8"/>
            <color indexed="81"/>
            <rFont val="Arial"/>
            <family val="2"/>
          </rPr>
          <t>Ubica el puntero del mouse en los números de la fila 11, para leer la pregunta y selecciona una respuesta en la lista desplegable</t>
        </r>
      </text>
    </comment>
    <comment ref="S42" authorId="0" shapeId="0" xr:uid="{51FDACDF-866A-40B3-88EB-8FEF8891579C}">
      <text>
        <r>
          <rPr>
            <sz val="8"/>
            <color indexed="81"/>
            <rFont val="Arial"/>
            <family val="2"/>
          </rPr>
          <t>Ubica el puntero del mouse en los números de la fila 11, para leer la pregunta y selecciona una respuesta en la lista desplegable</t>
        </r>
      </text>
    </comment>
    <comment ref="T42" authorId="0" shapeId="0" xr:uid="{C60B07DB-C675-4506-A0E5-21BFF8542682}">
      <text>
        <r>
          <rPr>
            <sz val="8"/>
            <color indexed="81"/>
            <rFont val="Arial"/>
            <family val="2"/>
          </rPr>
          <t>Ubica el puntero del mouse en los números de la fila 11, para leer la pregunta y selecciona una respuesta en la lista desplegable</t>
        </r>
      </text>
    </comment>
    <comment ref="U42" authorId="0" shapeId="0" xr:uid="{4FABF771-E8A2-4454-B34F-AC3216D8B788}">
      <text>
        <r>
          <rPr>
            <sz val="8"/>
            <color indexed="81"/>
            <rFont val="Arial"/>
            <family val="2"/>
          </rPr>
          <t>Ubica el puntero del mouse en los números de la fila 11, para leer la pregunta y selecciona una respuesta en la lista desplegable</t>
        </r>
      </text>
    </comment>
    <comment ref="V42" authorId="0" shapeId="0" xr:uid="{A697C1BC-8916-463D-99F3-78609286C213}">
      <text>
        <r>
          <rPr>
            <sz val="8"/>
            <color indexed="81"/>
            <rFont val="Arial"/>
            <family val="2"/>
          </rPr>
          <t>Ubica el puntero del mouse en los números de la fila 11, para leer la pregunta y selecciona una respuesta en la lista desplegable</t>
        </r>
      </text>
    </comment>
    <comment ref="W42" authorId="0" shapeId="0" xr:uid="{48156077-B4B5-4DC6-B340-F3215604E04B}">
      <text>
        <r>
          <rPr>
            <sz val="8"/>
            <color indexed="81"/>
            <rFont val="Arial"/>
            <family val="2"/>
          </rPr>
          <t>Ubica el puntero del mouse en los números de la fila 11, para leer la pregunta y selecciona una respuesta en la lista desplegable</t>
        </r>
      </text>
    </comment>
    <comment ref="X42" authorId="0" shapeId="0" xr:uid="{C9CC2D2A-6F5E-4952-9007-BAA26C902299}">
      <text>
        <r>
          <rPr>
            <sz val="8"/>
            <color indexed="81"/>
            <rFont val="Arial"/>
            <family val="2"/>
          </rPr>
          <t>Ubica el puntero del mouse en los números de la fila 11, para leer la pregunta y selecciona una respuesta en la lista desplegable</t>
        </r>
      </text>
    </comment>
    <comment ref="Y42" authorId="0" shapeId="0" xr:uid="{0FDC940D-E21C-4F80-AE73-2FB5236A09C2}">
      <text>
        <r>
          <rPr>
            <sz val="8"/>
            <color indexed="81"/>
            <rFont val="Arial"/>
            <family val="2"/>
          </rPr>
          <t>Ubica el puntero del mouse en los números de la fila 11, para leer la pregunta y selecciona una respuesta en la lista desplegable</t>
        </r>
      </text>
    </comment>
    <comment ref="Z42" authorId="0" shapeId="0" xr:uid="{F4BBEAE3-CF91-46A4-B76B-D67EE31A487E}">
      <text>
        <r>
          <rPr>
            <sz val="8"/>
            <color indexed="81"/>
            <rFont val="Arial"/>
            <family val="2"/>
          </rPr>
          <t>Ubica el puntero del mouse en los números de la fila 11, para leer la pregunta y selecciona una respuesta en la lista desplegable</t>
        </r>
      </text>
    </comment>
    <comment ref="AA42" authorId="0" shapeId="0" xr:uid="{1102D6E8-BE7B-49F8-8C6F-1B816D19EA0B}">
      <text>
        <r>
          <rPr>
            <sz val="8"/>
            <color indexed="81"/>
            <rFont val="Arial"/>
            <family val="2"/>
          </rPr>
          <t>Ubica el puntero del mouse en los números de la fila 11, para leer la pregunta y selecciona una respuesta en la lista desplegable</t>
        </r>
      </text>
    </comment>
    <comment ref="AB42" authorId="0" shapeId="0" xr:uid="{AC6475AE-CF7E-4F95-87AF-1C3A380AB824}">
      <text>
        <r>
          <rPr>
            <sz val="8"/>
            <color indexed="81"/>
            <rFont val="Arial"/>
            <family val="2"/>
          </rPr>
          <t>Ubica el puntero del mouse en los números de la fila 11, para leer la pregunta y selecciona una respuesta en la lista desplegable</t>
        </r>
      </text>
    </comment>
    <comment ref="AC42" authorId="0" shapeId="0" xr:uid="{D168CD62-A2A7-403B-868E-7734D823A4EB}">
      <text>
        <r>
          <rPr>
            <sz val="8"/>
            <color indexed="81"/>
            <rFont val="Arial"/>
            <family val="2"/>
          </rPr>
          <t>Ubica el puntero del mouse en los números de la fila 11, para leer la pregunta y selecciona una respuesta en la lista desplegable</t>
        </r>
      </text>
    </comment>
    <comment ref="AD42" authorId="0" shapeId="0" xr:uid="{F773624B-2B45-42A5-B7F8-2FCC36C34D20}">
      <text>
        <r>
          <rPr>
            <sz val="8"/>
            <color indexed="81"/>
            <rFont val="Arial"/>
            <family val="2"/>
          </rPr>
          <t>Ubica el puntero del mouse en los números de la fila 11, para leer la pregunta y selecciona una respuesta en la lista desplegable</t>
        </r>
      </text>
    </comment>
    <comment ref="AE42" authorId="0" shapeId="0" xr:uid="{FA8D7A46-6D58-4DE7-B87F-0868D1A59553}">
      <text>
        <r>
          <rPr>
            <sz val="8"/>
            <color indexed="81"/>
            <rFont val="Arial"/>
            <family val="2"/>
          </rPr>
          <t>Ubica el puntero del mouse en los números de la fila 11, para leer la pregunta y selecciona una respuesta en la lista desplegable</t>
        </r>
      </text>
    </comment>
    <comment ref="AF42" authorId="0" shapeId="0" xr:uid="{17071A03-C21F-4D95-B3F2-E81E36440EDC}">
      <text>
        <r>
          <rPr>
            <sz val="8"/>
            <color indexed="81"/>
            <rFont val="Arial"/>
            <family val="2"/>
          </rPr>
          <t>Ubica el puntero del mouse en los números de la fila 11, para leer la pregunta y selecciona una respuesta en la lista desplegable</t>
        </r>
      </text>
    </comment>
    <comment ref="AG42" authorId="0" shapeId="0" xr:uid="{59446568-69AA-41FC-8D19-45FF1E3916D6}">
      <text>
        <r>
          <rPr>
            <sz val="8"/>
            <color indexed="81"/>
            <rFont val="Arial"/>
            <family val="2"/>
          </rPr>
          <t>Ubica el puntero del mouse en los números de la fila 11, para leer la pregunta y selecciona una respuesta en la lista desplegable</t>
        </r>
      </text>
    </comment>
    <comment ref="AH42" authorId="0" shapeId="0" xr:uid="{26B739FA-7CA6-4A1D-B145-055A24411881}">
      <text>
        <r>
          <rPr>
            <sz val="8"/>
            <color indexed="81"/>
            <rFont val="Arial"/>
            <family val="2"/>
          </rPr>
          <t>Ubica el puntero del mouse en los números de la fila 11, para leer la pregunta y selecciona una respuesta en la lista desplegable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A0C8868-BAD2-4F17-B149-945C6336B504}">
      <text>
        <r>
          <rPr>
            <sz val="9"/>
            <color indexed="81"/>
            <rFont val="Tahoma"/>
            <family val="2"/>
          </rPr>
          <t>Fecha de revisión y/o actualización del riesgo de gestión por parte del área encargada del proceso</t>
        </r>
      </text>
    </comment>
    <comment ref="L9" authorId="1" shapeId="0" xr:uid="{75C48443-45BA-4565-A908-B0A9DA4F890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8D33E231-6BE0-4D1E-A63B-C7DCA0DC5620}">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73739982-DDE3-4672-81CF-59B5230798F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DBD71D0-CF63-4DEE-901C-10B9430F0DA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52A3EE97-8E3C-4823-8EA6-E59B8A40830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43F2BF98-D7AE-45F5-BF0E-B8D62B280CA5}">
      <text>
        <r>
          <rPr>
            <sz val="8"/>
            <color indexed="81"/>
            <rFont val="Arial"/>
            <family val="2"/>
          </rPr>
          <t>¿Afectar al grupo de funcionarios del proceso?</t>
        </r>
      </text>
    </comment>
    <comment ref="Q11" authorId="1" shapeId="0" xr:uid="{692FF003-6BA6-4695-95AA-50A67BFD67B4}">
      <text>
        <r>
          <rPr>
            <sz val="8"/>
            <color indexed="81"/>
            <rFont val="Arial"/>
            <family val="2"/>
          </rPr>
          <t>¿Afectar el cumplimiento de metas y objetivos de la dependencia?</t>
        </r>
      </text>
    </comment>
    <comment ref="R11" authorId="1" shapeId="0" xr:uid="{A406C29F-61CA-4754-B946-8B2B8043B691}">
      <text>
        <r>
          <rPr>
            <sz val="8"/>
            <color indexed="81"/>
            <rFont val="Arial"/>
            <family val="2"/>
          </rPr>
          <t>¿Afectar el cumplimiento de misión de la Entidad?</t>
        </r>
      </text>
    </comment>
    <comment ref="S11" authorId="1" shapeId="0" xr:uid="{C9B195BB-866A-4609-8065-6F5A0303BF24}">
      <text>
        <r>
          <rPr>
            <sz val="8"/>
            <color indexed="81"/>
            <rFont val="Arial"/>
            <family val="2"/>
          </rPr>
          <t>¿Afectar el cumplimiento de la misión del sector al que pertenece la Entidad?</t>
        </r>
      </text>
    </comment>
    <comment ref="T11" authorId="1" shapeId="0" xr:uid="{CF9814E7-F6C3-4AD6-94F1-AA1E6E89AD81}">
      <text>
        <r>
          <rPr>
            <sz val="8"/>
            <color indexed="81"/>
            <rFont val="Arial"/>
            <family val="2"/>
          </rPr>
          <t>¿Generar pérdida de confianza de la Entidad, afectando su reputación?</t>
        </r>
      </text>
    </comment>
    <comment ref="U11" authorId="1" shapeId="0" xr:uid="{2094F361-39E2-4A02-AA8D-82A031CCF839}">
      <text>
        <r>
          <rPr>
            <sz val="8"/>
            <color indexed="81"/>
            <rFont val="Arial"/>
            <family val="2"/>
          </rPr>
          <t>¿Generar pérdida de recursos económicos?</t>
        </r>
      </text>
    </comment>
    <comment ref="V11" authorId="1" shapeId="0" xr:uid="{5FE2DFF8-13AC-40FC-BAC5-6F350E1B5883}">
      <text>
        <r>
          <rPr>
            <sz val="8"/>
            <color indexed="81"/>
            <rFont val="Arial"/>
            <family val="2"/>
          </rPr>
          <t>¿Afectar la generación de los productos o la prestación de servicios?</t>
        </r>
      </text>
    </comment>
    <comment ref="W11" authorId="1" shapeId="0" xr:uid="{BB935896-C33B-4E5B-9C62-B77BFF48A8A5}">
      <text>
        <r>
          <rPr>
            <sz val="8"/>
            <color indexed="81"/>
            <rFont val="Arial"/>
            <family val="2"/>
          </rPr>
          <t>¿Dar lugar al detrimento de calidad de vida de la comunidad por la pérdida del bien o servicios o los recursos públicos?</t>
        </r>
      </text>
    </comment>
    <comment ref="X11" authorId="1" shapeId="0" xr:uid="{436F8DFA-F9FA-455E-A749-CDEF8384C79D}">
      <text>
        <r>
          <rPr>
            <sz val="8"/>
            <color indexed="81"/>
            <rFont val="Arial"/>
            <family val="2"/>
          </rPr>
          <t>¿Generar pérdida de información de la Entidad?</t>
        </r>
      </text>
    </comment>
    <comment ref="Y11" authorId="1" shapeId="0" xr:uid="{4F9EB432-208B-4C05-A847-0E7971A5AC5D}">
      <text>
        <r>
          <rPr>
            <sz val="8"/>
            <color indexed="81"/>
            <rFont val="Arial"/>
            <family val="2"/>
          </rPr>
          <t>¿Generar intervención de los órganos de control, de la Fiscalía, u otro ente?</t>
        </r>
      </text>
    </comment>
    <comment ref="Z11" authorId="1" shapeId="0" xr:uid="{70BC8B49-F06A-45DA-9A74-C21C92C33355}">
      <text>
        <r>
          <rPr>
            <sz val="8"/>
            <color indexed="81"/>
            <rFont val="Arial"/>
            <family val="2"/>
          </rPr>
          <t>¿Dar lugar a procesos sancionatorios?</t>
        </r>
      </text>
    </comment>
    <comment ref="AA11" authorId="1" shapeId="0" xr:uid="{01B1B379-1659-48C1-9B05-C43E95B585B1}">
      <text>
        <r>
          <rPr>
            <sz val="8"/>
            <color indexed="81"/>
            <rFont val="Arial"/>
            <family val="2"/>
          </rPr>
          <t>¿Dar lugar a procesos disciplinarios?</t>
        </r>
      </text>
    </comment>
    <comment ref="AB11" authorId="1" shapeId="0" xr:uid="{54535595-2685-4979-B38F-BC69D6829E04}">
      <text>
        <r>
          <rPr>
            <sz val="8"/>
            <color indexed="81"/>
            <rFont val="Arial"/>
            <family val="2"/>
          </rPr>
          <t>¿Dar lugar a procesos fiscales?</t>
        </r>
      </text>
    </comment>
    <comment ref="AC11" authorId="1" shapeId="0" xr:uid="{B4015569-CF7D-4338-94B3-79FF603E4DE3}">
      <text>
        <r>
          <rPr>
            <sz val="8"/>
            <color indexed="81"/>
            <rFont val="Arial"/>
            <family val="2"/>
          </rPr>
          <t>¿Dar lugar a procesos penales?</t>
        </r>
      </text>
    </comment>
    <comment ref="AD11" authorId="1" shapeId="0" xr:uid="{19E363D1-C872-47EA-8280-3A82D6FAB2B2}">
      <text>
        <r>
          <rPr>
            <sz val="8"/>
            <color indexed="81"/>
            <rFont val="Arial"/>
            <family val="2"/>
          </rPr>
          <t>¿Generar pérdida de credibilidad del sector?</t>
        </r>
      </text>
    </comment>
    <comment ref="AE11" authorId="1" shapeId="0" xr:uid="{7B046633-B58C-4E4A-9D75-A4EB54FAEF65}">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21778F46-B596-479F-A170-908E504C5BA1}">
      <text>
        <r>
          <rPr>
            <sz val="8"/>
            <color indexed="81"/>
            <rFont val="Arial"/>
            <family val="2"/>
          </rPr>
          <t>¿Afectar la imagen regional?</t>
        </r>
      </text>
    </comment>
    <comment ref="AG11" authorId="1" shapeId="0" xr:uid="{8CE1CFCF-431C-4FB2-A497-C56086879E98}">
      <text>
        <r>
          <rPr>
            <sz val="8"/>
            <color indexed="81"/>
            <rFont val="Arial"/>
            <family val="2"/>
          </rPr>
          <t>¿Afectar la imagen nacional?</t>
        </r>
      </text>
    </comment>
    <comment ref="AH11" authorId="1" shapeId="0" xr:uid="{8B4B645C-9E61-41FE-B49A-E6977A3033AA}">
      <text>
        <r>
          <rPr>
            <sz val="8"/>
            <color indexed="81"/>
            <rFont val="Arial"/>
            <family val="2"/>
          </rPr>
          <t>¿Genera Impacto ambiental?</t>
        </r>
      </text>
    </comment>
    <comment ref="AV11" authorId="1" shapeId="0" xr:uid="{6351A800-EA39-47A2-9E6E-EFFFF4F0E12A}">
      <text>
        <r>
          <rPr>
            <sz val="8"/>
            <color indexed="81"/>
            <rFont val="Arial"/>
            <family val="2"/>
          </rPr>
          <t>¿Existen un responsable asignado a la ejecución del control?</t>
        </r>
      </text>
    </comment>
    <comment ref="AW11" authorId="1" shapeId="0" xr:uid="{45D601E4-B3AF-4589-B860-4CF55DC1DDBA}">
      <text>
        <r>
          <rPr>
            <sz val="9"/>
            <color indexed="81"/>
            <rFont val="Tahoma"/>
            <family val="2"/>
          </rPr>
          <t>El responsable tiene autoridad y adecuada segregación de funciones en la ejecución del control?</t>
        </r>
      </text>
    </comment>
    <comment ref="AX11" authorId="1" shapeId="0" xr:uid="{8DE7274C-DBFA-481A-843E-EDDE0144FE60}">
      <text>
        <r>
          <rPr>
            <sz val="8"/>
            <color indexed="81"/>
            <rFont val="Arial"/>
            <family val="2"/>
          </rPr>
          <t>¿La oportunidad en que se ejecuta el control ayuda a prevenir la mitigación del riesgo o a detectar la materialización del riesgo de manera oportuna?</t>
        </r>
      </text>
    </comment>
    <comment ref="AY11" authorId="1" shapeId="0" xr:uid="{8AAADF83-2528-4019-9055-776D5772685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2CD3C7D9-94E5-4C89-A183-4AAA836B3EB4}">
      <text>
        <r>
          <rPr>
            <sz val="8"/>
            <color indexed="81"/>
            <rFont val="Arial"/>
            <family val="2"/>
          </rPr>
          <t>¿La fuente de información que se utiliza en el desarrollo del control es información confiable que permita mitigar el riesgo?.</t>
        </r>
      </text>
    </comment>
    <comment ref="BA11" authorId="1" shapeId="0" xr:uid="{DCB0B16A-8257-454C-8ADE-6205792638C9}">
      <text>
        <r>
          <rPr>
            <sz val="8"/>
            <color indexed="81"/>
            <rFont val="Arial"/>
            <family val="2"/>
          </rPr>
          <t>¿Las observaciones, desviaciones o diferencias identificadas como resultados de la ejecución del control son investigadas y resueltas de manera oportuna?</t>
        </r>
      </text>
    </comment>
    <comment ref="BB11" authorId="1" shapeId="0" xr:uid="{08D425CA-EC08-4C41-B61E-4C4088E4D947}">
      <text>
        <r>
          <rPr>
            <sz val="8"/>
            <color indexed="81"/>
            <rFont val="Arial"/>
            <family val="2"/>
          </rPr>
          <t>¿Se deja evidencia o rastro de la ejecución del control, que permita a cualquier tercero con la evidencia, llegar a la misma conclusión?.</t>
        </r>
      </text>
    </comment>
    <comment ref="P12" authorId="0" shapeId="0" xr:uid="{13162E2E-506C-479B-B815-C65D9CAB8EEC}">
      <text>
        <r>
          <rPr>
            <sz val="8"/>
            <color indexed="81"/>
            <rFont val="Arial"/>
            <family val="2"/>
          </rPr>
          <t>Ubica el puntero del mouse en los números de la fila 11, para leer la pregunta y selecciona una respuesta en la lista desplegable</t>
        </r>
      </text>
    </comment>
    <comment ref="Q12" authorId="0" shapeId="0" xr:uid="{0D3130BA-3D8E-41E9-8D12-D51B9FB731E6}">
      <text>
        <r>
          <rPr>
            <sz val="8"/>
            <color indexed="81"/>
            <rFont val="Arial"/>
            <family val="2"/>
          </rPr>
          <t>Ubica el puntero del mouse en los números de la fila 11, para leer la pregunta y selecciona una respuesta en la lista desplegable</t>
        </r>
      </text>
    </comment>
    <comment ref="R12" authorId="0" shapeId="0" xr:uid="{BEE320F0-C27D-4C2E-B320-8EB93492E2CA}">
      <text>
        <r>
          <rPr>
            <sz val="8"/>
            <color indexed="81"/>
            <rFont val="Arial"/>
            <family val="2"/>
          </rPr>
          <t>Ubica el puntero del mouse en los números de la fila 11, para leer la pregunta y selecciona una respuesta en la lista desplegable</t>
        </r>
      </text>
    </comment>
    <comment ref="S12" authorId="0" shapeId="0" xr:uid="{67AAF1F8-9033-4433-AD94-F62B2CE784CB}">
      <text>
        <r>
          <rPr>
            <sz val="8"/>
            <color indexed="81"/>
            <rFont val="Arial"/>
            <family val="2"/>
          </rPr>
          <t>Ubica el puntero del mouse en los números de la fila 11, para leer la pregunta y selecciona una respuesta en la lista desplegable</t>
        </r>
      </text>
    </comment>
    <comment ref="T12" authorId="0" shapeId="0" xr:uid="{991AF0A3-7FF3-4F05-AC40-4CCD53C472E7}">
      <text>
        <r>
          <rPr>
            <sz val="8"/>
            <color indexed="81"/>
            <rFont val="Arial"/>
            <family val="2"/>
          </rPr>
          <t>Ubica el puntero del mouse en los números de la fila 11, para leer la pregunta y selecciona una respuesta en la lista desplegable</t>
        </r>
      </text>
    </comment>
    <comment ref="U12" authorId="0" shapeId="0" xr:uid="{8559FF85-8AA2-4674-AE5C-0703CCC79D3F}">
      <text>
        <r>
          <rPr>
            <sz val="8"/>
            <color indexed="81"/>
            <rFont val="Arial"/>
            <family val="2"/>
          </rPr>
          <t>Ubica el puntero del mouse en los números de la fila 11, para leer la pregunta y selecciona una respuesta en la lista desplegable</t>
        </r>
      </text>
    </comment>
    <comment ref="V12" authorId="0" shapeId="0" xr:uid="{CEB3C13D-8422-40E3-9988-A5AAC20A3270}">
      <text>
        <r>
          <rPr>
            <sz val="8"/>
            <color indexed="81"/>
            <rFont val="Arial"/>
            <family val="2"/>
          </rPr>
          <t>Ubica el puntero del mouse en los números de la fila 11, para leer la pregunta y selecciona una respuesta en la lista desplegable</t>
        </r>
      </text>
    </comment>
    <comment ref="W12" authorId="0" shapeId="0" xr:uid="{E849A8A5-B0F4-40A1-B9AE-80BC12CE832A}">
      <text>
        <r>
          <rPr>
            <sz val="8"/>
            <color indexed="81"/>
            <rFont val="Arial"/>
            <family val="2"/>
          </rPr>
          <t>Ubica el puntero del mouse en los números de la fila 11, para leer la pregunta y selecciona una respuesta en la lista desplegable</t>
        </r>
      </text>
    </comment>
    <comment ref="X12" authorId="0" shapeId="0" xr:uid="{187A0ECE-D2A2-4349-AD4E-9AB909770FF3}">
      <text>
        <r>
          <rPr>
            <sz val="8"/>
            <color indexed="81"/>
            <rFont val="Arial"/>
            <family val="2"/>
          </rPr>
          <t>Ubica el puntero del mouse en los números de la fila 11, para leer la pregunta y selecciona una respuesta en la lista desplegable</t>
        </r>
      </text>
    </comment>
    <comment ref="Y12" authorId="0" shapeId="0" xr:uid="{C785FCF4-EEA2-479E-8760-33B1EE0560A2}">
      <text>
        <r>
          <rPr>
            <sz val="8"/>
            <color indexed="81"/>
            <rFont val="Arial"/>
            <family val="2"/>
          </rPr>
          <t>Ubica el puntero del mouse en los números de la fila 11, para leer la pregunta y selecciona una respuesta en la lista desplegable</t>
        </r>
      </text>
    </comment>
    <comment ref="Z12" authorId="0" shapeId="0" xr:uid="{E08F1EA8-6B91-4C78-82C2-F40E7F226619}">
      <text>
        <r>
          <rPr>
            <sz val="8"/>
            <color indexed="81"/>
            <rFont val="Arial"/>
            <family val="2"/>
          </rPr>
          <t>Ubica el puntero del mouse en los números de la fila 11, para leer la pregunta y selecciona una respuesta en la lista desplegable</t>
        </r>
      </text>
    </comment>
    <comment ref="AA12" authorId="0" shapeId="0" xr:uid="{84AA31E8-688B-485E-A579-1471AB926ABA}">
      <text>
        <r>
          <rPr>
            <sz val="8"/>
            <color indexed="81"/>
            <rFont val="Arial"/>
            <family val="2"/>
          </rPr>
          <t>Ubica el puntero del mouse en los números de la fila 11, para leer la pregunta y selecciona una respuesta en la lista desplegable</t>
        </r>
      </text>
    </comment>
    <comment ref="AB12" authorId="0" shapeId="0" xr:uid="{8374BFEC-C226-47D6-A55B-398D311E79D4}">
      <text>
        <r>
          <rPr>
            <sz val="8"/>
            <color indexed="81"/>
            <rFont val="Arial"/>
            <family val="2"/>
          </rPr>
          <t>Ubica el puntero del mouse en los números de la fila 11, para leer la pregunta y selecciona una respuesta en la lista desplegable</t>
        </r>
      </text>
    </comment>
    <comment ref="AC12" authorId="0" shapeId="0" xr:uid="{71862104-B68D-4934-BB66-7C7DCFDC353C}">
      <text>
        <r>
          <rPr>
            <sz val="8"/>
            <color indexed="81"/>
            <rFont val="Arial"/>
            <family val="2"/>
          </rPr>
          <t>Ubica el puntero del mouse en los números de la fila 11, para leer la pregunta y selecciona una respuesta en la lista desplegable</t>
        </r>
      </text>
    </comment>
    <comment ref="AD12" authorId="0" shapeId="0" xr:uid="{AC34D0A0-225F-431C-8ADC-125055AF1C78}">
      <text>
        <r>
          <rPr>
            <sz val="8"/>
            <color indexed="81"/>
            <rFont val="Arial"/>
            <family val="2"/>
          </rPr>
          <t>Ubica el puntero del mouse en los números de la fila 11, para leer la pregunta y selecciona una respuesta en la lista desplegable</t>
        </r>
      </text>
    </comment>
    <comment ref="AE12" authorId="0" shapeId="0" xr:uid="{3DD1324F-B51C-46E4-A877-F08DF44F6123}">
      <text>
        <r>
          <rPr>
            <sz val="8"/>
            <color indexed="81"/>
            <rFont val="Arial"/>
            <family val="2"/>
          </rPr>
          <t>Ubica el puntero del mouse en los números de la fila 11, para leer la pregunta y selecciona una respuesta en la lista desplegable</t>
        </r>
      </text>
    </comment>
    <comment ref="AF12" authorId="0" shapeId="0" xr:uid="{BEF763F5-65F0-460E-B8C2-DF12EBEC8175}">
      <text>
        <r>
          <rPr>
            <sz val="8"/>
            <color indexed="81"/>
            <rFont val="Arial"/>
            <family val="2"/>
          </rPr>
          <t>Ubica el puntero del mouse en los números de la fila 11, para leer la pregunta y selecciona una respuesta en la lista desplegable</t>
        </r>
      </text>
    </comment>
    <comment ref="AG12" authorId="0" shapeId="0" xr:uid="{70706FA2-91A3-4801-A258-84C5E3B5E4FC}">
      <text>
        <r>
          <rPr>
            <sz val="8"/>
            <color indexed="81"/>
            <rFont val="Arial"/>
            <family val="2"/>
          </rPr>
          <t>Ubica el puntero del mouse en los números de la fila 11, para leer la pregunta y selecciona una respuesta en la lista desplegable</t>
        </r>
      </text>
    </comment>
    <comment ref="AH12" authorId="0" shapeId="0" xr:uid="{8D7AA294-4567-4670-8ABC-4FCABDE9D59F}">
      <text>
        <r>
          <rPr>
            <sz val="8"/>
            <color indexed="81"/>
            <rFont val="Arial"/>
            <family val="2"/>
          </rPr>
          <t>Ubica el puntero del mouse en los números de la fila 11, para leer la pregunta y selecciona una respuesta en la lista desplegable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600-000001000000}">
      <text>
        <r>
          <rPr>
            <sz val="9"/>
            <color indexed="81"/>
            <rFont val="Tahoma"/>
            <family val="2"/>
          </rPr>
          <t>Fecha de revisión y/o actualización del riesgo de gestión por parte del área encargada del proceso</t>
        </r>
      </text>
    </comment>
    <comment ref="J8" authorId="1" shapeId="0" xr:uid="{00000000-0006-0000-16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6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6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6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600-000006000000}">
      <text>
        <r>
          <rPr>
            <sz val="8"/>
            <color indexed="81"/>
            <rFont val="Arial"/>
            <family val="2"/>
          </rPr>
          <t>¿Existen un responsable asignado a la ejecución del control?</t>
        </r>
      </text>
    </comment>
    <comment ref="AA11" authorId="1" shapeId="0" xr:uid="{00000000-0006-0000-1600-000007000000}">
      <text>
        <r>
          <rPr>
            <sz val="9"/>
            <color indexed="81"/>
            <rFont val="Tahoma"/>
            <family val="2"/>
          </rPr>
          <t>El responsable tiene autoridad y adecuada segregación de funciones en la ejecución del control?</t>
        </r>
      </text>
    </comment>
    <comment ref="AB11" authorId="1" shapeId="0" xr:uid="{00000000-0006-0000-16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6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6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6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6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6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6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6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6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6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6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6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6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6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6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6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6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6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6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6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6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6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6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6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6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6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6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6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6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6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6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6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6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6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6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F67048F-0597-4BCF-83D8-FA92364062C8}">
      <text>
        <r>
          <rPr>
            <sz val="9"/>
            <color indexed="81"/>
            <rFont val="Tahoma"/>
            <family val="2"/>
          </rPr>
          <t>Fecha de revisión y/o actualización del riesgo de gestión por parte del área encargada del proceso</t>
        </r>
      </text>
    </comment>
    <comment ref="L9" authorId="1" shapeId="0" xr:uid="{C273E5B4-FE83-4C14-8072-B999E079384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888F9971-1A3E-47D6-88A4-90A653AECB3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F2AB301C-C85F-493B-9967-59B4BDB8AEE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2DEA614-CDDB-459D-A4A5-8AE7E56F2A91}">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65D33950-2230-4FFB-B3D9-F1302198834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58993E8F-2C56-4BE9-B098-7C9D6425E481}">
      <text>
        <r>
          <rPr>
            <sz val="8"/>
            <color indexed="81"/>
            <rFont val="Arial"/>
            <family val="2"/>
          </rPr>
          <t>¿Afectar al grupo de funcionarios del proceso?</t>
        </r>
      </text>
    </comment>
    <comment ref="Q11" authorId="1" shapeId="0" xr:uid="{F74582A6-F141-4D95-A98B-A53780756F2C}">
      <text>
        <r>
          <rPr>
            <sz val="8"/>
            <color indexed="81"/>
            <rFont val="Arial"/>
            <family val="2"/>
          </rPr>
          <t>¿Afectar el cumplimiento de metas y objetivos de la dependencia?</t>
        </r>
      </text>
    </comment>
    <comment ref="R11" authorId="1" shapeId="0" xr:uid="{05ACD35E-3612-4B81-B581-0CAB4456383F}">
      <text>
        <r>
          <rPr>
            <sz val="8"/>
            <color indexed="81"/>
            <rFont val="Arial"/>
            <family val="2"/>
          </rPr>
          <t>¿Afectar el cumplimiento de misión de la Entidad?</t>
        </r>
      </text>
    </comment>
    <comment ref="S11" authorId="1" shapeId="0" xr:uid="{C015F0EF-E6D4-4D8D-8C58-5BE019160CEB}">
      <text>
        <r>
          <rPr>
            <sz val="8"/>
            <color indexed="81"/>
            <rFont val="Arial"/>
            <family val="2"/>
          </rPr>
          <t>¿Afectar el cumplimiento de la misión del sector al que pertenece la Entidad?</t>
        </r>
      </text>
    </comment>
    <comment ref="T11" authorId="1" shapeId="0" xr:uid="{2F798C77-CE97-4B73-BC2B-704D6B7015BB}">
      <text>
        <r>
          <rPr>
            <sz val="8"/>
            <color indexed="81"/>
            <rFont val="Arial"/>
            <family val="2"/>
          </rPr>
          <t>¿Generar pérdida de confianza de la Entidad, afectando su reputación?</t>
        </r>
      </text>
    </comment>
    <comment ref="U11" authorId="1" shapeId="0" xr:uid="{E5DDFCA5-D078-4601-B99E-14840D4143BB}">
      <text>
        <r>
          <rPr>
            <sz val="8"/>
            <color indexed="81"/>
            <rFont val="Arial"/>
            <family val="2"/>
          </rPr>
          <t>¿Generar pérdida de recursos económicos?</t>
        </r>
      </text>
    </comment>
    <comment ref="V11" authorId="1" shapeId="0" xr:uid="{C8CC9B5A-6D44-42F3-A992-FED3CCBF0A79}">
      <text>
        <r>
          <rPr>
            <sz val="8"/>
            <color indexed="81"/>
            <rFont val="Arial"/>
            <family val="2"/>
          </rPr>
          <t>¿Afectar la generación de los productos o la prestación de servicios?</t>
        </r>
      </text>
    </comment>
    <comment ref="W11" authorId="1" shapeId="0" xr:uid="{DDF90985-FBA9-4DD7-94E8-974ED79815E7}">
      <text>
        <r>
          <rPr>
            <sz val="8"/>
            <color indexed="81"/>
            <rFont val="Arial"/>
            <family val="2"/>
          </rPr>
          <t>¿Dar lugar al detrimento de calidad de vida de la comunidad por la pérdida del bien o servicios o los recursos públicos?</t>
        </r>
      </text>
    </comment>
    <comment ref="X11" authorId="1" shapeId="0" xr:uid="{D291BF83-7A1C-465B-9F51-FDAB3649E88D}">
      <text>
        <r>
          <rPr>
            <sz val="8"/>
            <color indexed="81"/>
            <rFont val="Arial"/>
            <family val="2"/>
          </rPr>
          <t>¿Generar pérdida de información de la Entidad?</t>
        </r>
      </text>
    </comment>
    <comment ref="Y11" authorId="1" shapeId="0" xr:uid="{F2620A48-F3B8-46FE-955C-2A99BAA8A937}">
      <text>
        <r>
          <rPr>
            <sz val="8"/>
            <color indexed="81"/>
            <rFont val="Arial"/>
            <family val="2"/>
          </rPr>
          <t>¿Generar intervención de los órganos de control, de la Fiscalía, u otro ente?</t>
        </r>
      </text>
    </comment>
    <comment ref="Z11" authorId="1" shapeId="0" xr:uid="{8A5322B7-AC12-407B-964E-A95096144784}">
      <text>
        <r>
          <rPr>
            <sz val="8"/>
            <color indexed="81"/>
            <rFont val="Arial"/>
            <family val="2"/>
          </rPr>
          <t>¿Dar lugar a procesos sancionatorios?</t>
        </r>
      </text>
    </comment>
    <comment ref="AA11" authorId="1" shapeId="0" xr:uid="{787958A9-5A44-4695-B7B8-C5ABCD24304F}">
      <text>
        <r>
          <rPr>
            <sz val="8"/>
            <color indexed="81"/>
            <rFont val="Arial"/>
            <family val="2"/>
          </rPr>
          <t>¿Dar lugar a procesos disciplinarios?</t>
        </r>
      </text>
    </comment>
    <comment ref="AB11" authorId="1" shapeId="0" xr:uid="{94B5D3FE-D4EE-45E1-8F29-BDC2FB8266E6}">
      <text>
        <r>
          <rPr>
            <sz val="8"/>
            <color indexed="81"/>
            <rFont val="Arial"/>
            <family val="2"/>
          </rPr>
          <t>¿Dar lugar a procesos fiscales?</t>
        </r>
      </text>
    </comment>
    <comment ref="AC11" authorId="1" shapeId="0" xr:uid="{F21057E6-B869-4890-8390-FECC017EF0D2}">
      <text>
        <r>
          <rPr>
            <sz val="8"/>
            <color indexed="81"/>
            <rFont val="Arial"/>
            <family val="2"/>
          </rPr>
          <t>¿Dar lugar a procesos penales?</t>
        </r>
      </text>
    </comment>
    <comment ref="AD11" authorId="1" shapeId="0" xr:uid="{0700301C-A499-4AE9-8349-ABDF9BDF7DBE}">
      <text>
        <r>
          <rPr>
            <sz val="8"/>
            <color indexed="81"/>
            <rFont val="Arial"/>
            <family val="2"/>
          </rPr>
          <t>¿Generar pérdida de credibilidad del sector?</t>
        </r>
      </text>
    </comment>
    <comment ref="AE11" authorId="1" shapeId="0" xr:uid="{AB5B1898-AA4B-4A2F-8D9A-38891690E8BC}">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F806DF3D-7EE9-4756-BA34-7F7CF1E114EA}">
      <text>
        <r>
          <rPr>
            <sz val="8"/>
            <color indexed="81"/>
            <rFont val="Arial"/>
            <family val="2"/>
          </rPr>
          <t>¿Afectar la imagen regional?</t>
        </r>
      </text>
    </comment>
    <comment ref="AG11" authorId="1" shapeId="0" xr:uid="{EEA5463D-29FC-46A9-8217-2B047AA3C048}">
      <text>
        <r>
          <rPr>
            <sz val="8"/>
            <color indexed="81"/>
            <rFont val="Arial"/>
            <family val="2"/>
          </rPr>
          <t>¿Afectar la imagen nacional?</t>
        </r>
      </text>
    </comment>
    <comment ref="AH11" authorId="1" shapeId="0" xr:uid="{9B3ACF26-7555-4011-B05F-C6F084B9C661}">
      <text>
        <r>
          <rPr>
            <sz val="8"/>
            <color indexed="81"/>
            <rFont val="Arial"/>
            <family val="2"/>
          </rPr>
          <t>¿Genera Impacto ambiental?</t>
        </r>
      </text>
    </comment>
    <comment ref="AV11" authorId="1" shapeId="0" xr:uid="{C7268568-75EA-4F70-BCB9-992E6C00D891}">
      <text>
        <r>
          <rPr>
            <sz val="8"/>
            <color indexed="81"/>
            <rFont val="Arial"/>
            <family val="2"/>
          </rPr>
          <t>¿Existen un responsable asignado a la ejecución del control?</t>
        </r>
      </text>
    </comment>
    <comment ref="AW11" authorId="1" shapeId="0" xr:uid="{A64AAD89-20BE-4089-A128-7ECD525409E1}">
      <text>
        <r>
          <rPr>
            <sz val="9"/>
            <color indexed="81"/>
            <rFont val="Tahoma"/>
            <family val="2"/>
          </rPr>
          <t>El responsable tiene autoridad y adecuada segregación de funciones en la ejecución del control?</t>
        </r>
      </text>
    </comment>
    <comment ref="AX11" authorId="1" shapeId="0" xr:uid="{1120374C-792F-4D03-93D6-1F3A0413972B}">
      <text>
        <r>
          <rPr>
            <sz val="8"/>
            <color indexed="81"/>
            <rFont val="Arial"/>
            <family val="2"/>
          </rPr>
          <t>¿La oportunidad en que se ejecuta el control ayuda a prevenir la mitigación del riesgo o a detectar la materialización del riesgo de manera oportuna?</t>
        </r>
      </text>
    </comment>
    <comment ref="AY11" authorId="1" shapeId="0" xr:uid="{9A84C760-9D2A-4253-B8AE-C5ABDEEE810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12A65D56-E65F-4FB4-9E70-1B99215F70C4}">
      <text>
        <r>
          <rPr>
            <sz val="8"/>
            <color indexed="81"/>
            <rFont val="Arial"/>
            <family val="2"/>
          </rPr>
          <t>¿La fuente de información que se utiliza en el desarrollo del control es información confiable que permita mitigar el riesgo?.</t>
        </r>
      </text>
    </comment>
    <comment ref="BA11" authorId="1" shapeId="0" xr:uid="{75D19044-8819-43F3-8199-B940B061757A}">
      <text>
        <r>
          <rPr>
            <sz val="8"/>
            <color indexed="81"/>
            <rFont val="Arial"/>
            <family val="2"/>
          </rPr>
          <t>¿Las observaciones, desviaciones o diferencias identificadas como resultados de la ejecución del control son investigadas y resueltas de manera oportuna?</t>
        </r>
      </text>
    </comment>
    <comment ref="BB11" authorId="1" shapeId="0" xr:uid="{A8EA8397-9032-4A93-946E-07A2F81FC3A3}">
      <text>
        <r>
          <rPr>
            <sz val="8"/>
            <color indexed="81"/>
            <rFont val="Arial"/>
            <family val="2"/>
          </rPr>
          <t>¿Se deja evidencia o rastro de la ejecución del control, que permita a cualquier tercero con la evidencia, llegar a la misma conclusión?.</t>
        </r>
      </text>
    </comment>
    <comment ref="P12" authorId="0" shapeId="0" xr:uid="{79DCBAD2-6CD3-46C1-ADDB-7DA023A79AB7}">
      <text>
        <r>
          <rPr>
            <sz val="8"/>
            <color indexed="81"/>
            <rFont val="Arial"/>
            <family val="2"/>
          </rPr>
          <t>Ubica el puntero del mouse en los números de la fila 11, para leer la pregunta y selecciona una respuesta en la lista desplegable</t>
        </r>
      </text>
    </comment>
    <comment ref="Q12" authorId="0" shapeId="0" xr:uid="{21C209BD-5DA3-4CE4-B06F-F7230D2AFD12}">
      <text>
        <r>
          <rPr>
            <sz val="8"/>
            <color indexed="81"/>
            <rFont val="Arial"/>
            <family val="2"/>
          </rPr>
          <t>Ubica el puntero del mouse en los números de la fila 11, para leer la pregunta y selecciona una respuesta en la lista desplegable</t>
        </r>
      </text>
    </comment>
    <comment ref="R12" authorId="0" shapeId="0" xr:uid="{8904FF3B-CDEB-44C7-8D91-6A06E0ACAA83}">
      <text>
        <r>
          <rPr>
            <sz val="8"/>
            <color indexed="81"/>
            <rFont val="Arial"/>
            <family val="2"/>
          </rPr>
          <t>Ubica el puntero del mouse en los números de la fila 11, para leer la pregunta y selecciona una respuesta en la lista desplegable</t>
        </r>
      </text>
    </comment>
    <comment ref="S12" authorId="0" shapeId="0" xr:uid="{2456724D-83FD-4DD7-ADAC-861853A23BF6}">
      <text>
        <r>
          <rPr>
            <sz val="8"/>
            <color indexed="81"/>
            <rFont val="Arial"/>
            <family val="2"/>
          </rPr>
          <t>Ubica el puntero del mouse en los números de la fila 11, para leer la pregunta y selecciona una respuesta en la lista desplegable</t>
        </r>
      </text>
    </comment>
    <comment ref="T12" authorId="0" shapeId="0" xr:uid="{3433CABC-1126-4F9D-8F14-56C4092EAFE1}">
      <text>
        <r>
          <rPr>
            <sz val="8"/>
            <color indexed="81"/>
            <rFont val="Arial"/>
            <family val="2"/>
          </rPr>
          <t>Ubica el puntero del mouse en los números de la fila 11, para leer la pregunta y selecciona una respuesta en la lista desplegable</t>
        </r>
      </text>
    </comment>
    <comment ref="U12" authorId="0" shapeId="0" xr:uid="{15129E32-BB12-4EEC-BBB9-553FF7058BF3}">
      <text>
        <r>
          <rPr>
            <sz val="8"/>
            <color indexed="81"/>
            <rFont val="Arial"/>
            <family val="2"/>
          </rPr>
          <t>Ubica el puntero del mouse en los números de la fila 11, para leer la pregunta y selecciona una respuesta en la lista desplegable</t>
        </r>
      </text>
    </comment>
    <comment ref="V12" authorId="0" shapeId="0" xr:uid="{57B1C93F-D2A3-431B-B04E-A541916F2DD0}">
      <text>
        <r>
          <rPr>
            <sz val="8"/>
            <color indexed="81"/>
            <rFont val="Arial"/>
            <family val="2"/>
          </rPr>
          <t>Ubica el puntero del mouse en los números de la fila 11, para leer la pregunta y selecciona una respuesta en la lista desplegable</t>
        </r>
      </text>
    </comment>
    <comment ref="W12" authorId="0" shapeId="0" xr:uid="{91C0C513-5273-4FB9-8F8C-E05C5B712491}">
      <text>
        <r>
          <rPr>
            <sz val="8"/>
            <color indexed="81"/>
            <rFont val="Arial"/>
            <family val="2"/>
          </rPr>
          <t>Ubica el puntero del mouse en los números de la fila 11, para leer la pregunta y selecciona una respuesta en la lista desplegable</t>
        </r>
      </text>
    </comment>
    <comment ref="X12" authorId="0" shapeId="0" xr:uid="{6075ACBA-DDC2-4856-BAB5-6B907310054C}">
      <text>
        <r>
          <rPr>
            <sz val="8"/>
            <color indexed="81"/>
            <rFont val="Arial"/>
            <family val="2"/>
          </rPr>
          <t>Ubica el puntero del mouse en los números de la fila 11, para leer la pregunta y selecciona una respuesta en la lista desplegable</t>
        </r>
      </text>
    </comment>
    <comment ref="Y12" authorId="0" shapeId="0" xr:uid="{25FA41AA-C3E7-49A3-952E-434C5618AB14}">
      <text>
        <r>
          <rPr>
            <sz val="8"/>
            <color indexed="81"/>
            <rFont val="Arial"/>
            <family val="2"/>
          </rPr>
          <t>Ubica el puntero del mouse en los números de la fila 11, para leer la pregunta y selecciona una respuesta en la lista desplegable</t>
        </r>
      </text>
    </comment>
    <comment ref="Z12" authorId="0" shapeId="0" xr:uid="{DA59A486-798B-41FD-8832-8E1E9754AD0A}">
      <text>
        <r>
          <rPr>
            <sz val="8"/>
            <color indexed="81"/>
            <rFont val="Arial"/>
            <family val="2"/>
          </rPr>
          <t>Ubica el puntero del mouse en los números de la fila 11, para leer la pregunta y selecciona una respuesta en la lista desplegable</t>
        </r>
      </text>
    </comment>
    <comment ref="AA12" authorId="0" shapeId="0" xr:uid="{7DE93353-317F-4226-B1EA-43A21EE87308}">
      <text>
        <r>
          <rPr>
            <sz val="8"/>
            <color indexed="81"/>
            <rFont val="Arial"/>
            <family val="2"/>
          </rPr>
          <t>Ubica el puntero del mouse en los números de la fila 11, para leer la pregunta y selecciona una respuesta en la lista desplegable</t>
        </r>
      </text>
    </comment>
    <comment ref="AB12" authorId="0" shapeId="0" xr:uid="{D04626E8-FF7D-44F2-8CEC-6EBA03E7DC8E}">
      <text>
        <r>
          <rPr>
            <sz val="8"/>
            <color indexed="81"/>
            <rFont val="Arial"/>
            <family val="2"/>
          </rPr>
          <t>Ubica el puntero del mouse en los números de la fila 11, para leer la pregunta y selecciona una respuesta en la lista desplegable</t>
        </r>
      </text>
    </comment>
    <comment ref="AC12" authorId="0" shapeId="0" xr:uid="{30F1E25B-4C65-4359-8BEA-34A25588C9F4}">
      <text>
        <r>
          <rPr>
            <sz val="8"/>
            <color indexed="81"/>
            <rFont val="Arial"/>
            <family val="2"/>
          </rPr>
          <t>Ubica el puntero del mouse en los números de la fila 11, para leer la pregunta y selecciona una respuesta en la lista desplegable</t>
        </r>
      </text>
    </comment>
    <comment ref="AD12" authorId="0" shapeId="0" xr:uid="{BF420000-636B-4EDB-89EC-0F3D5A27017D}">
      <text>
        <r>
          <rPr>
            <sz val="8"/>
            <color indexed="81"/>
            <rFont val="Arial"/>
            <family val="2"/>
          </rPr>
          <t>Ubica el puntero del mouse en los números de la fila 11, para leer la pregunta y selecciona una respuesta en la lista desplegable</t>
        </r>
      </text>
    </comment>
    <comment ref="AE12" authorId="0" shapeId="0" xr:uid="{021C1746-4B1A-43A4-B351-5EB42140921B}">
      <text>
        <r>
          <rPr>
            <sz val="8"/>
            <color indexed="81"/>
            <rFont val="Arial"/>
            <family val="2"/>
          </rPr>
          <t>Ubica el puntero del mouse en los números de la fila 11, para leer la pregunta y selecciona una respuesta en la lista desplegable</t>
        </r>
      </text>
    </comment>
    <comment ref="AF12" authorId="0" shapeId="0" xr:uid="{AEE6FF53-A393-4982-8E38-6426110E2B5E}">
      <text>
        <r>
          <rPr>
            <sz val="8"/>
            <color indexed="81"/>
            <rFont val="Arial"/>
            <family val="2"/>
          </rPr>
          <t>Ubica el puntero del mouse en los números de la fila 11, para leer la pregunta y selecciona una respuesta en la lista desplegable</t>
        </r>
      </text>
    </comment>
    <comment ref="AG12" authorId="0" shapeId="0" xr:uid="{8A50BAE6-38D6-4ED8-978E-1C4C43FBE0B4}">
      <text>
        <r>
          <rPr>
            <sz val="8"/>
            <color indexed="81"/>
            <rFont val="Arial"/>
            <family val="2"/>
          </rPr>
          <t>Ubica el puntero del mouse en los números de la fila 11, para leer la pregunta y selecciona una respuesta en la lista desplegable</t>
        </r>
      </text>
    </comment>
    <comment ref="AH12" authorId="0" shapeId="0" xr:uid="{4C9CE493-401C-402B-A153-12EEE6765339}">
      <text>
        <r>
          <rPr>
            <sz val="8"/>
            <color indexed="81"/>
            <rFont val="Arial"/>
            <family val="2"/>
          </rPr>
          <t>Ubica el puntero del mouse en los números de la fila 11, para leer la pregunta y selecciona una respuesta en la lista desplegable</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E00-000001000000}">
      <text>
        <r>
          <rPr>
            <sz val="9"/>
            <color indexed="81"/>
            <rFont val="Tahoma"/>
            <family val="2"/>
          </rPr>
          <t>Fecha de revisión y/o actualización del riesgo de gestión por parte del área encargada del proceso</t>
        </r>
      </text>
    </comment>
    <comment ref="J8" authorId="1" shapeId="0" xr:uid="{00000000-0006-0000-1E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E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E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E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E00-000006000000}">
      <text>
        <r>
          <rPr>
            <sz val="8"/>
            <color indexed="81"/>
            <rFont val="Arial"/>
            <family val="2"/>
          </rPr>
          <t>¿Existen un responsable asignado a la ejecución del control?</t>
        </r>
      </text>
    </comment>
    <comment ref="AA11" authorId="1" shapeId="0" xr:uid="{00000000-0006-0000-1E00-000007000000}">
      <text>
        <r>
          <rPr>
            <sz val="9"/>
            <color indexed="81"/>
            <rFont val="Tahoma"/>
            <family val="2"/>
          </rPr>
          <t>El responsable tiene autoridad y adecuada segregación de funciones en la ejecución del control?</t>
        </r>
      </text>
    </comment>
    <comment ref="AB11" authorId="1" shapeId="0" xr:uid="{00000000-0006-0000-1E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E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E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E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E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E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E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E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E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E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E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E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E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E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E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E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E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E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E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E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E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E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E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E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E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E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E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E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E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E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E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E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E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E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E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CB6E31D9-9B28-4E19-AB8C-3E109490A8A3}">
      <text>
        <r>
          <rPr>
            <sz val="9"/>
            <color indexed="81"/>
            <rFont val="Tahoma"/>
            <family val="2"/>
          </rPr>
          <t>Fecha de revisión y/o actualización del riesgo de gestión por parte del área encargada del proceso</t>
        </r>
      </text>
    </comment>
    <comment ref="L9" authorId="1" shapeId="0" xr:uid="{0ECD334C-163D-4E12-9717-5AF895CB3738}">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E1EFACB-5CF0-45F3-B00F-46DF912F146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5A2EE99-3171-4A1A-9502-16A43737B8A6}">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2CDB395-60E0-4FE4-B397-F8A24DCEA32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D244BB9C-03B4-4138-9AE8-869A446FD85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DE40185C-5923-4467-9645-526B2A17C735}">
      <text>
        <r>
          <rPr>
            <sz val="8"/>
            <color indexed="81"/>
            <rFont val="Arial"/>
            <family val="2"/>
          </rPr>
          <t>¿Afectar al grupo de funcionarios del proceso?</t>
        </r>
      </text>
    </comment>
    <comment ref="Q11" authorId="1" shapeId="0" xr:uid="{49EC62F4-ADAE-4BA1-8048-99C6087D2B1E}">
      <text>
        <r>
          <rPr>
            <sz val="8"/>
            <color indexed="81"/>
            <rFont val="Arial"/>
            <family val="2"/>
          </rPr>
          <t>¿Afectar el cumplimiento de metas y objetivos de la dependencia?</t>
        </r>
      </text>
    </comment>
    <comment ref="R11" authorId="1" shapeId="0" xr:uid="{E9E45583-8A10-4F21-91B4-900EFB9C2918}">
      <text>
        <r>
          <rPr>
            <sz val="8"/>
            <color indexed="81"/>
            <rFont val="Arial"/>
            <family val="2"/>
          </rPr>
          <t>¿Afectar el cumplimiento de misión de la Entidad?</t>
        </r>
      </text>
    </comment>
    <comment ref="S11" authorId="1" shapeId="0" xr:uid="{2FF993ED-204E-4DC3-B069-D06DEFC707F5}">
      <text>
        <r>
          <rPr>
            <sz val="8"/>
            <color indexed="81"/>
            <rFont val="Arial"/>
            <family val="2"/>
          </rPr>
          <t>¿Afectar el cumplimiento de la misión del sector al que pertenece la Entidad?</t>
        </r>
      </text>
    </comment>
    <comment ref="T11" authorId="1" shapeId="0" xr:uid="{CF23412E-8AB0-4CB6-99FA-C8DF36095FBC}">
      <text>
        <r>
          <rPr>
            <sz val="8"/>
            <color indexed="81"/>
            <rFont val="Arial"/>
            <family val="2"/>
          </rPr>
          <t>¿Generar pérdida de confianza de la Entidad, afectando su reputación?</t>
        </r>
      </text>
    </comment>
    <comment ref="U11" authorId="1" shapeId="0" xr:uid="{0883923F-9AF7-489D-BE29-9CB6BEEA425E}">
      <text>
        <r>
          <rPr>
            <sz val="8"/>
            <color indexed="81"/>
            <rFont val="Arial"/>
            <family val="2"/>
          </rPr>
          <t>¿Generar pérdida de recursos económicos?</t>
        </r>
      </text>
    </comment>
    <comment ref="V11" authorId="1" shapeId="0" xr:uid="{384DFC23-242F-45F8-89A3-59FFBF25FECD}">
      <text>
        <r>
          <rPr>
            <sz val="8"/>
            <color indexed="81"/>
            <rFont val="Arial"/>
            <family val="2"/>
          </rPr>
          <t>¿Afectar la generación de los productos o la prestación de servicios?</t>
        </r>
      </text>
    </comment>
    <comment ref="W11" authorId="1" shapeId="0" xr:uid="{F3867862-81F0-4B44-86FF-4B5BDCB83D3E}">
      <text>
        <r>
          <rPr>
            <sz val="8"/>
            <color indexed="81"/>
            <rFont val="Arial"/>
            <family val="2"/>
          </rPr>
          <t>¿Dar lugar al detrimento de calidad de vida de la comunidad por la pérdida del bien o servicios o los recursos públicos?</t>
        </r>
      </text>
    </comment>
    <comment ref="X11" authorId="1" shapeId="0" xr:uid="{254E508D-4B41-4DED-8F76-0FFC87922BFA}">
      <text>
        <r>
          <rPr>
            <sz val="8"/>
            <color indexed="81"/>
            <rFont val="Arial"/>
            <family val="2"/>
          </rPr>
          <t>¿Generar pérdida de información de la Entidad?</t>
        </r>
      </text>
    </comment>
    <comment ref="Y11" authorId="1" shapeId="0" xr:uid="{7A053E7F-A367-4DAB-9095-8F2DBD85B0ED}">
      <text>
        <r>
          <rPr>
            <sz val="8"/>
            <color indexed="81"/>
            <rFont val="Arial"/>
            <family val="2"/>
          </rPr>
          <t>¿Generar intervención de los órganos de control, de la Fiscalía, u otro ente?</t>
        </r>
      </text>
    </comment>
    <comment ref="Z11" authorId="1" shapeId="0" xr:uid="{BA4D46CB-5B7C-474B-A3B2-BBA7B53F35D0}">
      <text>
        <r>
          <rPr>
            <sz val="8"/>
            <color indexed="81"/>
            <rFont val="Arial"/>
            <family val="2"/>
          </rPr>
          <t>¿Dar lugar a procesos sancionatorios?</t>
        </r>
      </text>
    </comment>
    <comment ref="AA11" authorId="1" shapeId="0" xr:uid="{35DAA94D-9C2E-4039-8DCD-BCA177BE4E4F}">
      <text>
        <r>
          <rPr>
            <sz val="8"/>
            <color indexed="81"/>
            <rFont val="Arial"/>
            <family val="2"/>
          </rPr>
          <t>¿Dar lugar a procesos disciplinarios?</t>
        </r>
      </text>
    </comment>
    <comment ref="AB11" authorId="1" shapeId="0" xr:uid="{CDBFB818-E61B-41BB-AD03-6A4052105451}">
      <text>
        <r>
          <rPr>
            <sz val="8"/>
            <color indexed="81"/>
            <rFont val="Arial"/>
            <family val="2"/>
          </rPr>
          <t>¿Dar lugar a procesos fiscales?</t>
        </r>
      </text>
    </comment>
    <comment ref="AC11" authorId="1" shapeId="0" xr:uid="{30B24DFE-207C-4C88-B019-8BF50D8B7F9E}">
      <text>
        <r>
          <rPr>
            <sz val="8"/>
            <color indexed="81"/>
            <rFont val="Arial"/>
            <family val="2"/>
          </rPr>
          <t>¿Dar lugar a procesos penales?</t>
        </r>
      </text>
    </comment>
    <comment ref="AD11" authorId="1" shapeId="0" xr:uid="{976129B3-2F59-458C-B688-DA448F2730CD}">
      <text>
        <r>
          <rPr>
            <sz val="8"/>
            <color indexed="81"/>
            <rFont val="Arial"/>
            <family val="2"/>
          </rPr>
          <t>¿Generar pérdida de credibilidad del sector?</t>
        </r>
      </text>
    </comment>
    <comment ref="AE11" authorId="1" shapeId="0" xr:uid="{FAD0AC53-5B0D-44D7-B27C-28A1EB53D8B6}">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1E639407-FFA8-41CD-A3F8-F99F2BBF399F}">
      <text>
        <r>
          <rPr>
            <sz val="8"/>
            <color indexed="81"/>
            <rFont val="Arial"/>
            <family val="2"/>
          </rPr>
          <t>¿Afectar la imagen regional?</t>
        </r>
      </text>
    </comment>
    <comment ref="AG11" authorId="1" shapeId="0" xr:uid="{E1D53DDB-0880-4A77-9A93-74A9FC6BDF8C}">
      <text>
        <r>
          <rPr>
            <sz val="8"/>
            <color indexed="81"/>
            <rFont val="Arial"/>
            <family val="2"/>
          </rPr>
          <t>¿Afectar la imagen nacional?</t>
        </r>
      </text>
    </comment>
    <comment ref="AH11" authorId="1" shapeId="0" xr:uid="{115BE223-7ED6-479A-AAAE-2C1C3917841F}">
      <text>
        <r>
          <rPr>
            <sz val="8"/>
            <color indexed="81"/>
            <rFont val="Arial"/>
            <family val="2"/>
          </rPr>
          <t>¿Genera Impacto ambiental?</t>
        </r>
      </text>
    </comment>
    <comment ref="AV11" authorId="1" shapeId="0" xr:uid="{5E7703D1-83F3-4CAF-B348-C027AC94328B}">
      <text>
        <r>
          <rPr>
            <sz val="8"/>
            <color indexed="81"/>
            <rFont val="Arial"/>
            <family val="2"/>
          </rPr>
          <t>¿Existen un responsable asignado a la ejecución del control?</t>
        </r>
      </text>
    </comment>
    <comment ref="AW11" authorId="1" shapeId="0" xr:uid="{4A3F2DE9-73C1-46AA-A5EB-6082B1C4A9C6}">
      <text>
        <r>
          <rPr>
            <sz val="9"/>
            <color indexed="81"/>
            <rFont val="Tahoma"/>
            <family val="2"/>
          </rPr>
          <t>El responsable tiene autoridad y adecuada segregación de funciones en la ejecución del control?</t>
        </r>
      </text>
    </comment>
    <comment ref="AX11" authorId="1" shapeId="0" xr:uid="{4F83E471-6B0C-40E2-A2A0-8089DE4C6BEA}">
      <text>
        <r>
          <rPr>
            <sz val="8"/>
            <color indexed="81"/>
            <rFont val="Arial"/>
            <family val="2"/>
          </rPr>
          <t>¿La oportunidad en que se ejecuta el control ayuda a prevenir la mitigación del riesgo o a detectar la materialización del riesgo de manera oportuna?</t>
        </r>
      </text>
    </comment>
    <comment ref="AY11" authorId="1" shapeId="0" xr:uid="{B478388C-F2F3-410C-A295-1CBF6B16A064}">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9601C9C6-5823-4E5A-A16D-119F3087870E}">
      <text>
        <r>
          <rPr>
            <sz val="8"/>
            <color indexed="81"/>
            <rFont val="Arial"/>
            <family val="2"/>
          </rPr>
          <t>¿La fuente de información que se utiliza en el desarrollo del control es información confiable que permita mitigar el riesgo?.</t>
        </r>
      </text>
    </comment>
    <comment ref="BA11" authorId="1" shapeId="0" xr:uid="{EC9B7390-2D3C-46F5-91BB-47B9DA3349A5}">
      <text>
        <r>
          <rPr>
            <sz val="8"/>
            <color indexed="81"/>
            <rFont val="Arial"/>
            <family val="2"/>
          </rPr>
          <t>¿Las observaciones, desviaciones o diferencias identificadas como resultados de la ejecución del control son investigadas y resueltas de manera oportuna?</t>
        </r>
      </text>
    </comment>
    <comment ref="BB11" authorId="1" shapeId="0" xr:uid="{BBAC7589-A28C-4A3F-8CEF-BBF284A4E9FA}">
      <text>
        <r>
          <rPr>
            <sz val="8"/>
            <color indexed="81"/>
            <rFont val="Arial"/>
            <family val="2"/>
          </rPr>
          <t>¿Se deja evidencia o rastro de la ejecución del control, que permita a cualquier tercero con la evidencia, llegar a la misma conclusión?.</t>
        </r>
      </text>
    </comment>
    <comment ref="P12" authorId="0" shapeId="0" xr:uid="{FD4D2ED5-83F0-44E2-BE01-E9B48A22B56B}">
      <text>
        <r>
          <rPr>
            <sz val="8"/>
            <color indexed="81"/>
            <rFont val="Arial"/>
            <family val="2"/>
          </rPr>
          <t>Ubica el puntero del mouse en los números de la fila 11, para leer la pregunta y selecciona una respuesta en la lista desplegable</t>
        </r>
      </text>
    </comment>
    <comment ref="Q12" authorId="0" shapeId="0" xr:uid="{9870BA52-ACED-4AF0-BEF6-250A9CFCE774}">
      <text>
        <r>
          <rPr>
            <sz val="8"/>
            <color indexed="81"/>
            <rFont val="Arial"/>
            <family val="2"/>
          </rPr>
          <t>Ubica el puntero del mouse en los números de la fila 11, para leer la pregunta y selecciona una respuesta en la lista desplegable</t>
        </r>
      </text>
    </comment>
    <comment ref="R12" authorId="0" shapeId="0" xr:uid="{452976F3-623E-47F7-AEF9-E4D9A57A7448}">
      <text>
        <r>
          <rPr>
            <sz val="8"/>
            <color indexed="81"/>
            <rFont val="Arial"/>
            <family val="2"/>
          </rPr>
          <t>Ubica el puntero del mouse en los números de la fila 11, para leer la pregunta y selecciona una respuesta en la lista desplegable</t>
        </r>
      </text>
    </comment>
    <comment ref="S12" authorId="0" shapeId="0" xr:uid="{13F94B95-1874-48DF-B360-B0D6189E8D5F}">
      <text>
        <r>
          <rPr>
            <sz val="8"/>
            <color indexed="81"/>
            <rFont val="Arial"/>
            <family val="2"/>
          </rPr>
          <t>Ubica el puntero del mouse en los números de la fila 11, para leer la pregunta y selecciona una respuesta en la lista desplegable</t>
        </r>
      </text>
    </comment>
    <comment ref="T12" authorId="0" shapeId="0" xr:uid="{10C14855-8934-4565-88AD-44C95A123C61}">
      <text>
        <r>
          <rPr>
            <sz val="8"/>
            <color indexed="81"/>
            <rFont val="Arial"/>
            <family val="2"/>
          </rPr>
          <t>Ubica el puntero del mouse en los números de la fila 11, para leer la pregunta y selecciona una respuesta en la lista desplegable</t>
        </r>
      </text>
    </comment>
    <comment ref="U12" authorId="0" shapeId="0" xr:uid="{1D2D19B0-49D2-463F-BF19-3CA61299E4E5}">
      <text>
        <r>
          <rPr>
            <sz val="8"/>
            <color indexed="81"/>
            <rFont val="Arial"/>
            <family val="2"/>
          </rPr>
          <t>Ubica el puntero del mouse en los números de la fila 11, para leer la pregunta y selecciona una respuesta en la lista desplegable</t>
        </r>
      </text>
    </comment>
    <comment ref="V12" authorId="0" shapeId="0" xr:uid="{4D193F64-4908-4EB5-9D38-5DEA03117EBF}">
      <text>
        <r>
          <rPr>
            <sz val="8"/>
            <color indexed="81"/>
            <rFont val="Arial"/>
            <family val="2"/>
          </rPr>
          <t>Ubica el puntero del mouse en los números de la fila 11, para leer la pregunta y selecciona una respuesta en la lista desplegable</t>
        </r>
      </text>
    </comment>
    <comment ref="W12" authorId="0" shapeId="0" xr:uid="{A617D6FB-68B1-4FB3-A611-DAD5504A3801}">
      <text>
        <r>
          <rPr>
            <sz val="8"/>
            <color indexed="81"/>
            <rFont val="Arial"/>
            <family val="2"/>
          </rPr>
          <t>Ubica el puntero del mouse en los números de la fila 11, para leer la pregunta y selecciona una respuesta en la lista desplegable</t>
        </r>
      </text>
    </comment>
    <comment ref="X12" authorId="0" shapeId="0" xr:uid="{116D025E-3FC4-4D4B-90CE-4FFF202472CB}">
      <text>
        <r>
          <rPr>
            <sz val="8"/>
            <color indexed="81"/>
            <rFont val="Arial"/>
            <family val="2"/>
          </rPr>
          <t>Ubica el puntero del mouse en los números de la fila 11, para leer la pregunta y selecciona una respuesta en la lista desplegable</t>
        </r>
      </text>
    </comment>
    <comment ref="Y12" authorId="0" shapeId="0" xr:uid="{D82047C6-2F61-4171-9C89-54B138612C03}">
      <text>
        <r>
          <rPr>
            <sz val="8"/>
            <color indexed="81"/>
            <rFont val="Arial"/>
            <family val="2"/>
          </rPr>
          <t>Ubica el puntero del mouse en los números de la fila 11, para leer la pregunta y selecciona una respuesta en la lista desplegable</t>
        </r>
      </text>
    </comment>
    <comment ref="Z12" authorId="0" shapeId="0" xr:uid="{AD2A3518-4CC2-4CE7-BF09-DE1EF48A8F65}">
      <text>
        <r>
          <rPr>
            <sz val="8"/>
            <color indexed="81"/>
            <rFont val="Arial"/>
            <family val="2"/>
          </rPr>
          <t>Ubica el puntero del mouse en los números de la fila 11, para leer la pregunta y selecciona una respuesta en la lista desplegable</t>
        </r>
      </text>
    </comment>
    <comment ref="AA12" authorId="0" shapeId="0" xr:uid="{7F05300C-6CCB-4797-9F33-7A6D9F5EEE26}">
      <text>
        <r>
          <rPr>
            <sz val="8"/>
            <color indexed="81"/>
            <rFont val="Arial"/>
            <family val="2"/>
          </rPr>
          <t>Ubica el puntero del mouse en los números de la fila 11, para leer la pregunta y selecciona una respuesta en la lista desplegable</t>
        </r>
      </text>
    </comment>
    <comment ref="AB12" authorId="0" shapeId="0" xr:uid="{0176C9DE-D3EA-42A2-9B68-4500B3416F63}">
      <text>
        <r>
          <rPr>
            <sz val="8"/>
            <color indexed="81"/>
            <rFont val="Arial"/>
            <family val="2"/>
          </rPr>
          <t>Ubica el puntero del mouse en los números de la fila 11, para leer la pregunta y selecciona una respuesta en la lista desplegable</t>
        </r>
      </text>
    </comment>
    <comment ref="AC12" authorId="0" shapeId="0" xr:uid="{5DD70D1D-2220-464E-8B05-1134A7DC2CA9}">
      <text>
        <r>
          <rPr>
            <sz val="8"/>
            <color indexed="81"/>
            <rFont val="Arial"/>
            <family val="2"/>
          </rPr>
          <t>Ubica el puntero del mouse en los números de la fila 11, para leer la pregunta y selecciona una respuesta en la lista desplegable</t>
        </r>
      </text>
    </comment>
    <comment ref="AD12" authorId="0" shapeId="0" xr:uid="{BDA18D11-9191-4861-BA90-360291F09AF9}">
      <text>
        <r>
          <rPr>
            <sz val="8"/>
            <color indexed="81"/>
            <rFont val="Arial"/>
            <family val="2"/>
          </rPr>
          <t>Ubica el puntero del mouse en los números de la fila 11, para leer la pregunta y selecciona una respuesta en la lista desplegable</t>
        </r>
      </text>
    </comment>
    <comment ref="AE12" authorId="0" shapeId="0" xr:uid="{90D61E32-A7E3-43BB-BD16-23B0B0B7E860}">
      <text>
        <r>
          <rPr>
            <sz val="8"/>
            <color indexed="81"/>
            <rFont val="Arial"/>
            <family val="2"/>
          </rPr>
          <t>Ubica el puntero del mouse en los números de la fila 11, para leer la pregunta y selecciona una respuesta en la lista desplegable</t>
        </r>
      </text>
    </comment>
    <comment ref="AF12" authorId="0" shapeId="0" xr:uid="{68296570-E906-42D4-B738-589176D4C561}">
      <text>
        <r>
          <rPr>
            <sz val="8"/>
            <color indexed="81"/>
            <rFont val="Arial"/>
            <family val="2"/>
          </rPr>
          <t>Ubica el puntero del mouse en los números de la fila 11, para leer la pregunta y selecciona una respuesta en la lista desplegable</t>
        </r>
      </text>
    </comment>
    <comment ref="AG12" authorId="0" shapeId="0" xr:uid="{7C066428-FC8B-447D-A07B-F4FF2C097908}">
      <text>
        <r>
          <rPr>
            <sz val="8"/>
            <color indexed="81"/>
            <rFont val="Arial"/>
            <family val="2"/>
          </rPr>
          <t>Ubica el puntero del mouse en los números de la fila 11, para leer la pregunta y selecciona una respuesta en la lista desplegable</t>
        </r>
      </text>
    </comment>
    <comment ref="AH12" authorId="0" shapeId="0" xr:uid="{47CF30FC-50C3-400A-ADC7-1E8F7AAA799C}">
      <text>
        <r>
          <rPr>
            <sz val="8"/>
            <color indexed="81"/>
            <rFont val="Arial"/>
            <family val="2"/>
          </rPr>
          <t>Ubica el puntero del mouse en los números de la fila 11, para leer la pregunta y selecciona una respuesta en la lista desplegable</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D00-000001000000}">
      <text>
        <r>
          <rPr>
            <sz val="9"/>
            <color indexed="81"/>
            <rFont val="Tahoma"/>
            <family val="2"/>
          </rPr>
          <t>Fecha de revisión y/o actualización del riesgo de gestión por parte del área encargada del proceso</t>
        </r>
      </text>
    </comment>
    <comment ref="J8" authorId="1" shapeId="0" xr:uid="{00000000-0006-0000-1D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D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D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D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D00-000006000000}">
      <text>
        <r>
          <rPr>
            <sz val="8"/>
            <color indexed="81"/>
            <rFont val="Arial"/>
            <family val="2"/>
          </rPr>
          <t>¿Existen un responsable asignado a la ejecución del control?</t>
        </r>
      </text>
    </comment>
    <comment ref="AA11" authorId="1" shapeId="0" xr:uid="{00000000-0006-0000-1D00-000007000000}">
      <text>
        <r>
          <rPr>
            <sz val="9"/>
            <color indexed="81"/>
            <rFont val="Tahoma"/>
            <family val="2"/>
          </rPr>
          <t>El responsable tiene autoridad y adecuada segregación de funciones en la ejecución del control?</t>
        </r>
      </text>
    </comment>
    <comment ref="AB11" authorId="1" shapeId="0" xr:uid="{00000000-0006-0000-1D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D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D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D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D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D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D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D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D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D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D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D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D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D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D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D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D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D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D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D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D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D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D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D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D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D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D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D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D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D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D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D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D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D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D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1D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1D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1D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1D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1D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1D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1D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1D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1D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1D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700-000001000000}">
      <text>
        <r>
          <rPr>
            <sz val="9"/>
            <color indexed="81"/>
            <rFont val="Tahoma"/>
            <family val="2"/>
          </rPr>
          <t>Fecha de revisión y/o actualización del riesgo de gestión por parte del área encargada del proceso</t>
        </r>
      </text>
    </comment>
    <comment ref="J8" authorId="1" shapeId="0" xr:uid="{00000000-0006-0000-17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7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7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7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700-000006000000}">
      <text>
        <r>
          <rPr>
            <sz val="8"/>
            <color indexed="81"/>
            <rFont val="Arial"/>
            <family val="2"/>
          </rPr>
          <t>¿Existen un responsable asignado a la ejecución del control?</t>
        </r>
      </text>
    </comment>
    <comment ref="AA11" authorId="1" shapeId="0" xr:uid="{00000000-0006-0000-1700-000007000000}">
      <text>
        <r>
          <rPr>
            <sz val="9"/>
            <color indexed="81"/>
            <rFont val="Tahoma"/>
            <family val="2"/>
          </rPr>
          <t>El responsable tiene autoridad y adecuada segregación de funciones en la ejecución del control?</t>
        </r>
      </text>
    </comment>
    <comment ref="AB11" authorId="1" shapeId="0" xr:uid="{00000000-0006-0000-17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7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7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7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7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7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7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7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7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7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7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7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7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7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7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7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7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7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7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7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7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7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7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7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7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7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7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7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7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7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7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7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7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7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7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48EF901B-25F3-433F-85B5-3FB70BAFAB05}">
      <text>
        <r>
          <rPr>
            <sz val="9"/>
            <color indexed="81"/>
            <rFont val="Tahoma"/>
            <family val="2"/>
          </rPr>
          <t>Fecha de revisión y/o actualización del riesgo de gestión por parte del área encargada del proceso</t>
        </r>
      </text>
    </comment>
    <comment ref="L9" authorId="1" shapeId="0" xr:uid="{F2B8F2E4-5E09-4B9E-A10A-996D8C475AB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44175F88-1409-4866-BA3F-053860E2D7EF}">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617F84E9-CF4B-4525-9A91-12942B5A6F6E}">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11390A00-37DC-4717-A6EB-12A81691D43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032FEFDB-9273-4442-9A35-C966035AC30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0254999F-1D4D-4C39-94B5-F85112BD3008}">
      <text>
        <r>
          <rPr>
            <sz val="8"/>
            <color indexed="81"/>
            <rFont val="Arial"/>
            <family val="2"/>
          </rPr>
          <t>¿Afectar al grupo de funcionarios del proceso?</t>
        </r>
      </text>
    </comment>
    <comment ref="Q11" authorId="1" shapeId="0" xr:uid="{02F42D62-EE86-45F3-B4DE-DCADDD6D40A0}">
      <text>
        <r>
          <rPr>
            <sz val="8"/>
            <color indexed="81"/>
            <rFont val="Arial"/>
            <family val="2"/>
          </rPr>
          <t>¿Afectar el cumplimiento de metas y objetivos de la dependencia?</t>
        </r>
      </text>
    </comment>
    <comment ref="R11" authorId="1" shapeId="0" xr:uid="{BEC37006-C62D-4A5C-847C-C62706C5D5BE}">
      <text>
        <r>
          <rPr>
            <sz val="8"/>
            <color indexed="81"/>
            <rFont val="Arial"/>
            <family val="2"/>
          </rPr>
          <t>¿Afectar el cumplimiento de misión de la Entidad?</t>
        </r>
      </text>
    </comment>
    <comment ref="S11" authorId="1" shapeId="0" xr:uid="{92D4DF1D-5F5D-483B-9AC2-A16965FE9518}">
      <text>
        <r>
          <rPr>
            <sz val="8"/>
            <color indexed="81"/>
            <rFont val="Arial"/>
            <family val="2"/>
          </rPr>
          <t>¿Afectar el cumplimiento de la misión del sector al que pertenece la Entidad?</t>
        </r>
      </text>
    </comment>
    <comment ref="T11" authorId="1" shapeId="0" xr:uid="{72E098C1-C3C7-4D57-83D9-023949905565}">
      <text>
        <r>
          <rPr>
            <sz val="8"/>
            <color indexed="81"/>
            <rFont val="Arial"/>
            <family val="2"/>
          </rPr>
          <t>¿Generar pérdida de confianza de la Entidad, afectando su reputación?</t>
        </r>
      </text>
    </comment>
    <comment ref="U11" authorId="1" shapeId="0" xr:uid="{8649905A-1636-44E0-8739-37F11552AD64}">
      <text>
        <r>
          <rPr>
            <sz val="8"/>
            <color indexed="81"/>
            <rFont val="Arial"/>
            <family val="2"/>
          </rPr>
          <t>¿Generar pérdida de recursos económicos?</t>
        </r>
      </text>
    </comment>
    <comment ref="V11" authorId="1" shapeId="0" xr:uid="{542B66E4-32B5-4456-A35F-D8194E832400}">
      <text>
        <r>
          <rPr>
            <sz val="8"/>
            <color indexed="81"/>
            <rFont val="Arial"/>
            <family val="2"/>
          </rPr>
          <t>¿Afectar la generación de los productos o la prestación de servicios?</t>
        </r>
      </text>
    </comment>
    <comment ref="W11" authorId="1" shapeId="0" xr:uid="{6A06CDAD-94ED-4FC0-8E1B-67C5FDBB24BC}">
      <text>
        <r>
          <rPr>
            <sz val="8"/>
            <color indexed="81"/>
            <rFont val="Arial"/>
            <family val="2"/>
          </rPr>
          <t>¿Dar lugar al detrimento de calidad de vida de la comunidad por la pérdida del bien o servicios o los recursos públicos?</t>
        </r>
      </text>
    </comment>
    <comment ref="X11" authorId="1" shapeId="0" xr:uid="{E188AD53-2E1B-4857-96F8-A709560AC7C7}">
      <text>
        <r>
          <rPr>
            <sz val="8"/>
            <color indexed="81"/>
            <rFont val="Arial"/>
            <family val="2"/>
          </rPr>
          <t>¿Generar pérdida de información de la Entidad?</t>
        </r>
      </text>
    </comment>
    <comment ref="Y11" authorId="1" shapeId="0" xr:uid="{4D200C42-B792-4B03-A9F0-4D6A541386CA}">
      <text>
        <r>
          <rPr>
            <sz val="8"/>
            <color indexed="81"/>
            <rFont val="Arial"/>
            <family val="2"/>
          </rPr>
          <t>¿Generar intervención de los órganos de control, de la Fiscalía, u otro ente?</t>
        </r>
      </text>
    </comment>
    <comment ref="Z11" authorId="1" shapeId="0" xr:uid="{A74DCD35-BFA8-4881-B958-A9CDC8D9DCB0}">
      <text>
        <r>
          <rPr>
            <sz val="8"/>
            <color indexed="81"/>
            <rFont val="Arial"/>
            <family val="2"/>
          </rPr>
          <t>¿Dar lugar a procesos sancionatorios?</t>
        </r>
      </text>
    </comment>
    <comment ref="AA11" authorId="1" shapeId="0" xr:uid="{4BF44734-CD5A-4BCD-9332-6315A1D7A358}">
      <text>
        <r>
          <rPr>
            <sz val="8"/>
            <color indexed="81"/>
            <rFont val="Arial"/>
            <family val="2"/>
          </rPr>
          <t>¿Dar lugar a procesos disciplinarios?</t>
        </r>
      </text>
    </comment>
    <comment ref="AB11" authorId="1" shapeId="0" xr:uid="{4F0C7C50-9896-4EC9-89FD-DB1339A38421}">
      <text>
        <r>
          <rPr>
            <sz val="8"/>
            <color indexed="81"/>
            <rFont val="Arial"/>
            <family val="2"/>
          </rPr>
          <t>¿Dar lugar a procesos fiscales?</t>
        </r>
      </text>
    </comment>
    <comment ref="AC11" authorId="1" shapeId="0" xr:uid="{F482A4F2-4E24-40F6-8303-28464F66606A}">
      <text>
        <r>
          <rPr>
            <sz val="8"/>
            <color indexed="81"/>
            <rFont val="Arial"/>
            <family val="2"/>
          </rPr>
          <t>¿Dar lugar a procesos penales?</t>
        </r>
      </text>
    </comment>
    <comment ref="AD11" authorId="1" shapeId="0" xr:uid="{CF45730F-FAC7-4F2F-9661-708DE0B24F03}">
      <text>
        <r>
          <rPr>
            <sz val="8"/>
            <color indexed="81"/>
            <rFont val="Arial"/>
            <family val="2"/>
          </rPr>
          <t>¿Generar pérdida de credibilidad del sector?</t>
        </r>
      </text>
    </comment>
    <comment ref="AE11" authorId="1" shapeId="0" xr:uid="{82AD419C-BAE6-4D8B-A6DA-A848769DBEF3}">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54D903A7-8190-45D4-8804-447D056459F0}">
      <text>
        <r>
          <rPr>
            <sz val="8"/>
            <color indexed="81"/>
            <rFont val="Arial"/>
            <family val="2"/>
          </rPr>
          <t>¿Afectar la imagen regional?</t>
        </r>
      </text>
    </comment>
    <comment ref="AG11" authorId="1" shapeId="0" xr:uid="{98A8D869-A365-48AB-BDDF-6AC7633466B0}">
      <text>
        <r>
          <rPr>
            <sz val="8"/>
            <color indexed="81"/>
            <rFont val="Arial"/>
            <family val="2"/>
          </rPr>
          <t>¿Afectar la imagen nacional?</t>
        </r>
      </text>
    </comment>
    <comment ref="AH11" authorId="1" shapeId="0" xr:uid="{3AAA9232-0547-4587-A3DE-6E449E6B3E8B}">
      <text>
        <r>
          <rPr>
            <sz val="8"/>
            <color indexed="81"/>
            <rFont val="Arial"/>
            <family val="2"/>
          </rPr>
          <t>¿Genera Impacto ambiental?</t>
        </r>
      </text>
    </comment>
    <comment ref="AV11" authorId="1" shapeId="0" xr:uid="{EB02FFCC-E069-4916-B78E-84B710A3610C}">
      <text>
        <r>
          <rPr>
            <sz val="8"/>
            <color indexed="81"/>
            <rFont val="Arial"/>
            <family val="2"/>
          </rPr>
          <t>¿Existen un responsable asignado a la ejecución del control?</t>
        </r>
      </text>
    </comment>
    <comment ref="AW11" authorId="1" shapeId="0" xr:uid="{303019AC-8FF0-4E1A-92BF-B41DEE90893C}">
      <text>
        <r>
          <rPr>
            <sz val="9"/>
            <color indexed="81"/>
            <rFont val="Tahoma"/>
            <family val="2"/>
          </rPr>
          <t>El responsable tiene autoridad y adecuada segregación de funciones en la ejecución del control?</t>
        </r>
      </text>
    </comment>
    <comment ref="AX11" authorId="1" shapeId="0" xr:uid="{64DEE62E-A96E-452C-B5C8-12AC90F76F6E}">
      <text>
        <r>
          <rPr>
            <sz val="8"/>
            <color indexed="81"/>
            <rFont val="Arial"/>
            <family val="2"/>
          </rPr>
          <t>¿La oportunidad en que se ejecuta el control ayuda a prevenir la mitigación del riesgo o a detectar la materialización del riesgo de manera oportuna?</t>
        </r>
      </text>
    </comment>
    <comment ref="AY11" authorId="1" shapeId="0" xr:uid="{A4841B5E-D21F-4677-9E21-C60EC5A61DF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89DE8F6B-FF06-4CAE-BE7A-6D6F33A2BC2D}">
      <text>
        <r>
          <rPr>
            <sz val="8"/>
            <color indexed="81"/>
            <rFont val="Arial"/>
            <family val="2"/>
          </rPr>
          <t>¿La fuente de información que se utiliza en el desarrollo del control es información confiable que permita mitigar el riesgo?.</t>
        </r>
      </text>
    </comment>
    <comment ref="BA11" authorId="1" shapeId="0" xr:uid="{5519E9B9-FF0B-436E-8A0A-A7C75294E52E}">
      <text>
        <r>
          <rPr>
            <sz val="8"/>
            <color indexed="81"/>
            <rFont val="Arial"/>
            <family val="2"/>
          </rPr>
          <t>¿Las observaciones, desviaciones o diferencias identificadas como resultados de la ejecución del control son investigadas y resueltas de manera oportuna?</t>
        </r>
      </text>
    </comment>
    <comment ref="BB11" authorId="1" shapeId="0" xr:uid="{6A490C34-2B60-4D24-941F-396B0CFF1739}">
      <text>
        <r>
          <rPr>
            <sz val="8"/>
            <color indexed="81"/>
            <rFont val="Arial"/>
            <family val="2"/>
          </rPr>
          <t>¿Se deja evidencia o rastro de la ejecución del control, que permita a cualquier tercero con la evidencia, llegar a la misma conclusión?.</t>
        </r>
      </text>
    </comment>
    <comment ref="P12" authorId="0" shapeId="0" xr:uid="{D8BBFC7A-1553-4F89-BDFB-4B124EFFEE5F}">
      <text>
        <r>
          <rPr>
            <sz val="8"/>
            <color indexed="81"/>
            <rFont val="Arial"/>
            <family val="2"/>
          </rPr>
          <t>Ubica el puntero del mouse en los números de la fila 11, para leer la pregunta y selecciona una respuesta en la lista desplegable</t>
        </r>
      </text>
    </comment>
    <comment ref="Q12" authorId="0" shapeId="0" xr:uid="{CF7D41EA-178C-4DD3-AD9B-35E7E7B1A867}">
      <text>
        <r>
          <rPr>
            <sz val="8"/>
            <color indexed="81"/>
            <rFont val="Arial"/>
            <family val="2"/>
          </rPr>
          <t>Ubica el puntero del mouse en los números de la fila 11, para leer la pregunta y selecciona una respuesta en la lista desplegable</t>
        </r>
      </text>
    </comment>
    <comment ref="R12" authorId="0" shapeId="0" xr:uid="{7507800C-B38B-4294-98C8-075B18CAFB53}">
      <text>
        <r>
          <rPr>
            <sz val="8"/>
            <color indexed="81"/>
            <rFont val="Arial"/>
            <family val="2"/>
          </rPr>
          <t>Ubica el puntero del mouse en los números de la fila 11, para leer la pregunta y selecciona una respuesta en la lista desplegable</t>
        </r>
      </text>
    </comment>
    <comment ref="S12" authorId="0" shapeId="0" xr:uid="{6C056DFA-7EF0-46D5-A1FA-660473C13439}">
      <text>
        <r>
          <rPr>
            <sz val="8"/>
            <color indexed="81"/>
            <rFont val="Arial"/>
            <family val="2"/>
          </rPr>
          <t>Ubica el puntero del mouse en los números de la fila 11, para leer la pregunta y selecciona una respuesta en la lista desplegable</t>
        </r>
      </text>
    </comment>
    <comment ref="T12" authorId="0" shapeId="0" xr:uid="{D931A14D-22B9-4B39-87B7-26C2C3FA7EAE}">
      <text>
        <r>
          <rPr>
            <sz val="8"/>
            <color indexed="81"/>
            <rFont val="Arial"/>
            <family val="2"/>
          </rPr>
          <t>Ubica el puntero del mouse en los números de la fila 11, para leer la pregunta y selecciona una respuesta en la lista desplegable</t>
        </r>
      </text>
    </comment>
    <comment ref="U12" authorId="0" shapeId="0" xr:uid="{27F48081-CB7B-40B8-8744-B6D8D1F6FA4C}">
      <text>
        <r>
          <rPr>
            <sz val="8"/>
            <color indexed="81"/>
            <rFont val="Arial"/>
            <family val="2"/>
          </rPr>
          <t>Ubica el puntero del mouse en los números de la fila 11, para leer la pregunta y selecciona una respuesta en la lista desplegable</t>
        </r>
      </text>
    </comment>
    <comment ref="V12" authorId="0" shapeId="0" xr:uid="{B4D4E991-69CA-4849-ADCB-4015001C44F5}">
      <text>
        <r>
          <rPr>
            <sz val="8"/>
            <color indexed="81"/>
            <rFont val="Arial"/>
            <family val="2"/>
          </rPr>
          <t>Ubica el puntero del mouse en los números de la fila 11, para leer la pregunta y selecciona una respuesta en la lista desplegable</t>
        </r>
      </text>
    </comment>
    <comment ref="W12" authorId="0" shapeId="0" xr:uid="{F939475F-D516-4EAC-A299-539C6B7F16BB}">
      <text>
        <r>
          <rPr>
            <sz val="8"/>
            <color indexed="81"/>
            <rFont val="Arial"/>
            <family val="2"/>
          </rPr>
          <t>Ubica el puntero del mouse en los números de la fila 11, para leer la pregunta y selecciona una respuesta en la lista desplegable</t>
        </r>
      </text>
    </comment>
    <comment ref="X12" authorId="0" shapeId="0" xr:uid="{0794699E-4458-4817-A8D1-1D372D6E3D29}">
      <text>
        <r>
          <rPr>
            <sz val="8"/>
            <color indexed="81"/>
            <rFont val="Arial"/>
            <family val="2"/>
          </rPr>
          <t>Ubica el puntero del mouse en los números de la fila 11, para leer la pregunta y selecciona una respuesta en la lista desplegable</t>
        </r>
      </text>
    </comment>
    <comment ref="Y12" authorId="0" shapeId="0" xr:uid="{EE3FDC05-84D8-4CD1-8D73-4FA18CD89892}">
      <text>
        <r>
          <rPr>
            <sz val="8"/>
            <color indexed="81"/>
            <rFont val="Arial"/>
            <family val="2"/>
          </rPr>
          <t>Ubica el puntero del mouse en los números de la fila 11, para leer la pregunta y selecciona una respuesta en la lista desplegable</t>
        </r>
      </text>
    </comment>
    <comment ref="Z12" authorId="0" shapeId="0" xr:uid="{05E4D09B-4682-41FF-A7D3-6FE4E37CC3C6}">
      <text>
        <r>
          <rPr>
            <sz val="8"/>
            <color indexed="81"/>
            <rFont val="Arial"/>
            <family val="2"/>
          </rPr>
          <t>Ubica el puntero del mouse en los números de la fila 11, para leer la pregunta y selecciona una respuesta en la lista desplegable</t>
        </r>
      </text>
    </comment>
    <comment ref="AA12" authorId="0" shapeId="0" xr:uid="{8F324B88-EB90-4837-97B9-4AADB49CFFF2}">
      <text>
        <r>
          <rPr>
            <sz val="8"/>
            <color indexed="81"/>
            <rFont val="Arial"/>
            <family val="2"/>
          </rPr>
          <t>Ubica el puntero del mouse en los números de la fila 11, para leer la pregunta y selecciona una respuesta en la lista desplegable</t>
        </r>
      </text>
    </comment>
    <comment ref="AB12" authorId="0" shapeId="0" xr:uid="{2A3D7EAB-F756-4C8E-9EF3-8697A1B4F1B2}">
      <text>
        <r>
          <rPr>
            <sz val="8"/>
            <color indexed="81"/>
            <rFont val="Arial"/>
            <family val="2"/>
          </rPr>
          <t>Ubica el puntero del mouse en los números de la fila 11, para leer la pregunta y selecciona una respuesta en la lista desplegable</t>
        </r>
      </text>
    </comment>
    <comment ref="AC12" authorId="0" shapeId="0" xr:uid="{BDB6EDE7-5385-41FF-AE2A-BA4AF3E737B7}">
      <text>
        <r>
          <rPr>
            <sz val="8"/>
            <color indexed="81"/>
            <rFont val="Arial"/>
            <family val="2"/>
          </rPr>
          <t>Ubica el puntero del mouse en los números de la fila 11, para leer la pregunta y selecciona una respuesta en la lista desplegable</t>
        </r>
      </text>
    </comment>
    <comment ref="AD12" authorId="0" shapeId="0" xr:uid="{7F5C5220-1C99-49C3-A2F3-543073EDC53B}">
      <text>
        <r>
          <rPr>
            <sz val="8"/>
            <color indexed="81"/>
            <rFont val="Arial"/>
            <family val="2"/>
          </rPr>
          <t>Ubica el puntero del mouse en los números de la fila 11, para leer la pregunta y selecciona una respuesta en la lista desplegable</t>
        </r>
      </text>
    </comment>
    <comment ref="AE12" authorId="0" shapeId="0" xr:uid="{B6694FAD-F180-4B3C-8123-A47BCF2A9A01}">
      <text>
        <r>
          <rPr>
            <sz val="8"/>
            <color indexed="81"/>
            <rFont val="Arial"/>
            <family val="2"/>
          </rPr>
          <t>Ubica el puntero del mouse en los números de la fila 11, para leer la pregunta y selecciona una respuesta en la lista desplegable</t>
        </r>
      </text>
    </comment>
    <comment ref="AF12" authorId="0" shapeId="0" xr:uid="{89323E78-D2E4-4ECB-A207-2257DF77CBEE}">
      <text>
        <r>
          <rPr>
            <sz val="8"/>
            <color indexed="81"/>
            <rFont val="Arial"/>
            <family val="2"/>
          </rPr>
          <t>Ubica el puntero del mouse en los números de la fila 11, para leer la pregunta y selecciona una respuesta en la lista desplegable</t>
        </r>
      </text>
    </comment>
    <comment ref="AG12" authorId="0" shapeId="0" xr:uid="{34C283F5-2DA8-43F1-A903-930CBF545453}">
      <text>
        <r>
          <rPr>
            <sz val="8"/>
            <color indexed="81"/>
            <rFont val="Arial"/>
            <family val="2"/>
          </rPr>
          <t>Ubica el puntero del mouse en los números de la fila 11, para leer la pregunta y selecciona una respuesta en la lista desplegable</t>
        </r>
      </text>
    </comment>
    <comment ref="AH12" authorId="0" shapeId="0" xr:uid="{0570FFDB-1E6B-468F-9B49-BC41AB37799D}">
      <text>
        <r>
          <rPr>
            <sz val="8"/>
            <color indexed="81"/>
            <rFont val="Arial"/>
            <family val="2"/>
          </rPr>
          <t>Ubica el puntero del mouse en los números de la fila 11, para leer la pregunta y selecciona una respuesta en la lista desplegable</t>
        </r>
      </text>
    </comment>
    <comment ref="P22" authorId="0" shapeId="0" xr:uid="{69AB98AC-CB1D-4444-A693-186BD57B3255}">
      <text>
        <r>
          <rPr>
            <sz val="8"/>
            <color indexed="81"/>
            <rFont val="Arial"/>
            <family val="2"/>
          </rPr>
          <t>Ubica el puntero del mouse en los números de la fila 11, para leer la pregunta y selecciona una respuesta en la lista desplegable</t>
        </r>
      </text>
    </comment>
    <comment ref="Q22" authorId="0" shapeId="0" xr:uid="{F4AFC50F-0E47-4FAA-8201-BB227C527BFF}">
      <text>
        <r>
          <rPr>
            <sz val="8"/>
            <color indexed="81"/>
            <rFont val="Arial"/>
            <family val="2"/>
          </rPr>
          <t>Ubica el puntero del mouse en los números de la fila 11, para leer la pregunta y selecciona una respuesta en la lista desplegable</t>
        </r>
      </text>
    </comment>
    <comment ref="R22" authorId="0" shapeId="0" xr:uid="{A2040A0E-36D5-4455-8863-E8AC407EDF3B}">
      <text>
        <r>
          <rPr>
            <sz val="8"/>
            <color indexed="81"/>
            <rFont val="Arial"/>
            <family val="2"/>
          </rPr>
          <t>Ubica el puntero del mouse en los números de la fila 11, para leer la pregunta y selecciona una respuesta en la lista desplegable</t>
        </r>
      </text>
    </comment>
    <comment ref="S22" authorId="0" shapeId="0" xr:uid="{44B16126-BDC7-4476-B88E-8D2D99BF5AFA}">
      <text>
        <r>
          <rPr>
            <sz val="8"/>
            <color indexed="81"/>
            <rFont val="Arial"/>
            <family val="2"/>
          </rPr>
          <t>Ubica el puntero del mouse en los números de la fila 11, para leer la pregunta y selecciona una respuesta en la lista desplegable</t>
        </r>
      </text>
    </comment>
    <comment ref="T22" authorId="0" shapeId="0" xr:uid="{D88C8A35-3727-482B-891B-1DC9A938EA87}">
      <text>
        <r>
          <rPr>
            <sz val="8"/>
            <color indexed="81"/>
            <rFont val="Arial"/>
            <family val="2"/>
          </rPr>
          <t>Ubica el puntero del mouse en los números de la fila 11, para leer la pregunta y selecciona una respuesta en la lista desplegable</t>
        </r>
      </text>
    </comment>
    <comment ref="U22" authorId="0" shapeId="0" xr:uid="{E80359CB-DAB2-4BA4-9B30-EA9127D763E5}">
      <text>
        <r>
          <rPr>
            <sz val="8"/>
            <color indexed="81"/>
            <rFont val="Arial"/>
            <family val="2"/>
          </rPr>
          <t>Ubica el puntero del mouse en los números de la fila 11, para leer la pregunta y selecciona una respuesta en la lista desplegable</t>
        </r>
      </text>
    </comment>
    <comment ref="V22" authorId="0" shapeId="0" xr:uid="{095CF64F-7891-4B52-B33D-13CF9FB83DF3}">
      <text>
        <r>
          <rPr>
            <sz val="8"/>
            <color indexed="81"/>
            <rFont val="Arial"/>
            <family val="2"/>
          </rPr>
          <t>Ubica el puntero del mouse en los números de la fila 11, para leer la pregunta y selecciona una respuesta en la lista desplegable</t>
        </r>
      </text>
    </comment>
    <comment ref="W22" authorId="0" shapeId="0" xr:uid="{BEF93151-86B5-4434-87F0-497AEF620B18}">
      <text>
        <r>
          <rPr>
            <sz val="8"/>
            <color indexed="81"/>
            <rFont val="Arial"/>
            <family val="2"/>
          </rPr>
          <t>Ubica el puntero del mouse en los números de la fila 11, para leer la pregunta y selecciona una respuesta en la lista desplegable</t>
        </r>
      </text>
    </comment>
    <comment ref="X22" authorId="0" shapeId="0" xr:uid="{C4B325F2-15D7-4AAC-BCB3-7A9FE241410C}">
      <text>
        <r>
          <rPr>
            <sz val="8"/>
            <color indexed="81"/>
            <rFont val="Arial"/>
            <family val="2"/>
          </rPr>
          <t>Ubica el puntero del mouse en los números de la fila 11, para leer la pregunta y selecciona una respuesta en la lista desplegable</t>
        </r>
      </text>
    </comment>
    <comment ref="Y22" authorId="0" shapeId="0" xr:uid="{D04436B6-67F0-4AF8-8D75-C5EDBAFE15B1}">
      <text>
        <r>
          <rPr>
            <sz val="8"/>
            <color indexed="81"/>
            <rFont val="Arial"/>
            <family val="2"/>
          </rPr>
          <t>Ubica el puntero del mouse en los números de la fila 11, para leer la pregunta y selecciona una respuesta en la lista desplegable</t>
        </r>
      </text>
    </comment>
    <comment ref="Z22" authorId="0" shapeId="0" xr:uid="{7AD0828C-81CE-4320-807C-5C41E1E3C0D3}">
      <text>
        <r>
          <rPr>
            <sz val="8"/>
            <color indexed="81"/>
            <rFont val="Arial"/>
            <family val="2"/>
          </rPr>
          <t>Ubica el puntero del mouse en los números de la fila 11, para leer la pregunta y selecciona una respuesta en la lista desplegable</t>
        </r>
      </text>
    </comment>
    <comment ref="AA22" authorId="0" shapeId="0" xr:uid="{6D661E6D-A1E4-45B6-AE7D-795FA8287774}">
      <text>
        <r>
          <rPr>
            <sz val="8"/>
            <color indexed="81"/>
            <rFont val="Arial"/>
            <family val="2"/>
          </rPr>
          <t>Ubica el puntero del mouse en los números de la fila 11, para leer la pregunta y selecciona una respuesta en la lista desplegable</t>
        </r>
      </text>
    </comment>
    <comment ref="AB22" authorId="0" shapeId="0" xr:uid="{8C13ACD5-A2EC-4879-83B8-6D387E1E388D}">
      <text>
        <r>
          <rPr>
            <sz val="8"/>
            <color indexed="81"/>
            <rFont val="Arial"/>
            <family val="2"/>
          </rPr>
          <t>Ubica el puntero del mouse en los números de la fila 11, para leer la pregunta y selecciona una respuesta en la lista desplegable</t>
        </r>
      </text>
    </comment>
    <comment ref="AC22" authorId="0" shapeId="0" xr:uid="{1F5A2BD3-1A56-4D66-B8EA-4CB5EF9EEBCD}">
      <text>
        <r>
          <rPr>
            <sz val="8"/>
            <color indexed="81"/>
            <rFont val="Arial"/>
            <family val="2"/>
          </rPr>
          <t>Ubica el puntero del mouse en los números de la fila 11, para leer la pregunta y selecciona una respuesta en la lista desplegable</t>
        </r>
      </text>
    </comment>
    <comment ref="AD22" authorId="0" shapeId="0" xr:uid="{1E3E1FFE-7791-4966-BFCE-8D69743D7EB2}">
      <text>
        <r>
          <rPr>
            <sz val="8"/>
            <color indexed="81"/>
            <rFont val="Arial"/>
            <family val="2"/>
          </rPr>
          <t>Ubica el puntero del mouse en los números de la fila 11, para leer la pregunta y selecciona una respuesta en la lista desplegable</t>
        </r>
      </text>
    </comment>
    <comment ref="AE22" authorId="0" shapeId="0" xr:uid="{5AEC3440-BAB0-40C9-A758-03D97B014BE6}">
      <text>
        <r>
          <rPr>
            <sz val="8"/>
            <color indexed="81"/>
            <rFont val="Arial"/>
            <family val="2"/>
          </rPr>
          <t>Ubica el puntero del mouse en los números de la fila 11, para leer la pregunta y selecciona una respuesta en la lista desplegable</t>
        </r>
      </text>
    </comment>
    <comment ref="AF22" authorId="0" shapeId="0" xr:uid="{406CBFF0-D5A0-49C0-8934-365523130C30}">
      <text>
        <r>
          <rPr>
            <sz val="8"/>
            <color indexed="81"/>
            <rFont val="Arial"/>
            <family val="2"/>
          </rPr>
          <t>Ubica el puntero del mouse en los números de la fila 11, para leer la pregunta y selecciona una respuesta en la lista desplegable</t>
        </r>
      </text>
    </comment>
    <comment ref="AG22" authorId="0" shapeId="0" xr:uid="{79A6D151-3FE3-4ECD-B74E-ADF09E897241}">
      <text>
        <r>
          <rPr>
            <sz val="8"/>
            <color indexed="81"/>
            <rFont val="Arial"/>
            <family val="2"/>
          </rPr>
          <t>Ubica el puntero del mouse en los números de la fila 11, para leer la pregunta y selecciona una respuesta en la lista desplegable</t>
        </r>
      </text>
    </comment>
    <comment ref="AH22" authorId="0" shapeId="0" xr:uid="{4E7F62CE-AADE-45F6-AEA1-C50C38D07148}">
      <text>
        <r>
          <rPr>
            <sz val="8"/>
            <color indexed="81"/>
            <rFont val="Arial"/>
            <family val="2"/>
          </rPr>
          <t>Ubica el puntero del mouse en los números de la fila 11, para leer la pregunta y selecciona una respuesta en la lista desplegable</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800-000001000000}">
      <text>
        <r>
          <rPr>
            <sz val="9"/>
            <color indexed="81"/>
            <rFont val="Tahoma"/>
            <family val="2"/>
          </rPr>
          <t>Fecha de revisión y/o actualización del riesgo de gestión por parte del área encargada del proceso</t>
        </r>
      </text>
    </comment>
    <comment ref="J8" authorId="1" shapeId="0" xr:uid="{00000000-0006-0000-18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8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8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8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800-000006000000}">
      <text>
        <r>
          <rPr>
            <sz val="8"/>
            <color indexed="81"/>
            <rFont val="Arial"/>
            <family val="2"/>
          </rPr>
          <t>¿Existen un responsable asignado a la ejecución del control?</t>
        </r>
      </text>
    </comment>
    <comment ref="AA11" authorId="1" shapeId="0" xr:uid="{00000000-0006-0000-1800-000007000000}">
      <text>
        <r>
          <rPr>
            <sz val="9"/>
            <color indexed="81"/>
            <rFont val="Tahoma"/>
            <family val="2"/>
          </rPr>
          <t>El responsable tiene autoridad y adecuada segregación de funciones en la ejecución del control?</t>
        </r>
      </text>
    </comment>
    <comment ref="AB11" authorId="1" shapeId="0" xr:uid="{00000000-0006-0000-18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8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8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8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8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8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8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8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8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8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8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8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8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8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8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8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8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8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8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8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8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8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8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8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8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8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8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8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8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8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8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8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8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8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8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0400-000001000000}">
      <text>
        <r>
          <rPr>
            <sz val="9"/>
            <color indexed="81"/>
            <rFont val="Tahoma"/>
            <family val="2"/>
          </rPr>
          <t>Fecha de revisión y/o actualización del riesgo de gestión por parte del área encargada del proceso</t>
        </r>
      </text>
    </comment>
    <comment ref="J8" authorId="1" shapeId="0" xr:uid="{00000000-0006-0000-04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04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04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04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0400-000006000000}">
      <text>
        <r>
          <rPr>
            <sz val="8"/>
            <color indexed="81"/>
            <rFont val="Arial"/>
            <family val="2"/>
          </rPr>
          <t>¿Existen un responsable asignado a la ejecución del control?</t>
        </r>
      </text>
    </comment>
    <comment ref="AA11" authorId="1" shapeId="0" xr:uid="{00000000-0006-0000-0400-000007000000}">
      <text>
        <r>
          <rPr>
            <sz val="9"/>
            <color indexed="81"/>
            <rFont val="Tahoma"/>
            <family val="2"/>
          </rPr>
          <t>El responsable tiene autoridad y adecuada segregación de funciones en la ejecución del control?</t>
        </r>
      </text>
    </comment>
    <comment ref="AB11" authorId="1" shapeId="0" xr:uid="{00000000-0006-0000-04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04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04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04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04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04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04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04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04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04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04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04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04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04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04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04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04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04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04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04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04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04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04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04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04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04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04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04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04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04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04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04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04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04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04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F38B1259-FE48-4DAE-A1E3-223C1C362CB9}">
      <text>
        <r>
          <rPr>
            <sz val="9"/>
            <color indexed="81"/>
            <rFont val="Tahoma"/>
            <family val="2"/>
          </rPr>
          <t>Fecha de revisión y/o actualización del riesgo de gestión por parte del área encargada del proceso</t>
        </r>
      </text>
    </comment>
    <comment ref="L9" authorId="1" shapeId="0" xr:uid="{E4EE10A9-EA34-442F-9573-92776DEC4E9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A0E76D74-3F17-4174-824B-3B55EE7E3D4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F1D8FE53-6E90-42D4-A689-6855805DC574}">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8E1E6937-8715-4A66-80C2-7ADA5FD7E4E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DAE51DFC-D8A5-41CC-AB00-5ECD9BDF7BE0}">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C301EDCD-EDBC-40DE-BED2-54BF4D50BAA1}">
      <text>
        <r>
          <rPr>
            <sz val="8"/>
            <color indexed="81"/>
            <rFont val="Arial"/>
            <family val="2"/>
          </rPr>
          <t>¿Afectar al grupo de funcionarios del proceso?</t>
        </r>
      </text>
    </comment>
    <comment ref="Q11" authorId="1" shapeId="0" xr:uid="{45E8C0DF-7FAF-49F5-9536-1CF7A637F7AB}">
      <text>
        <r>
          <rPr>
            <sz val="8"/>
            <color indexed="81"/>
            <rFont val="Arial"/>
            <family val="2"/>
          </rPr>
          <t>¿Afectar el cumplimiento de metas y objetivos de la dependencia?</t>
        </r>
      </text>
    </comment>
    <comment ref="R11" authorId="1" shapeId="0" xr:uid="{565B464D-BA29-4A23-BA36-FE5A711B0C09}">
      <text>
        <r>
          <rPr>
            <sz val="8"/>
            <color indexed="81"/>
            <rFont val="Arial"/>
            <family val="2"/>
          </rPr>
          <t>¿Afectar el cumplimiento de misión de la Entidad?</t>
        </r>
      </text>
    </comment>
    <comment ref="S11" authorId="1" shapeId="0" xr:uid="{3BC6A84F-DC9E-40BC-88E4-D7DC712B3127}">
      <text>
        <r>
          <rPr>
            <sz val="8"/>
            <color indexed="81"/>
            <rFont val="Arial"/>
            <family val="2"/>
          </rPr>
          <t>¿Afectar el cumplimiento de la misión del sector al que pertenece la Entidad?</t>
        </r>
      </text>
    </comment>
    <comment ref="T11" authorId="1" shapeId="0" xr:uid="{18340EE9-003E-4807-8427-6AC30E4D9D41}">
      <text>
        <r>
          <rPr>
            <sz val="8"/>
            <color indexed="81"/>
            <rFont val="Arial"/>
            <family val="2"/>
          </rPr>
          <t>¿Generar pérdida de confianza de la Entidad, afectando su reputación?</t>
        </r>
      </text>
    </comment>
    <comment ref="U11" authorId="1" shapeId="0" xr:uid="{CC89C108-FF0F-4570-BD7E-FB4E1AB699A0}">
      <text>
        <r>
          <rPr>
            <sz val="8"/>
            <color indexed="81"/>
            <rFont val="Arial"/>
            <family val="2"/>
          </rPr>
          <t>¿Generar pérdida de recursos económicos?</t>
        </r>
      </text>
    </comment>
    <comment ref="V11" authorId="1" shapeId="0" xr:uid="{013E9146-B41B-46F9-BEC2-386A3B647E51}">
      <text>
        <r>
          <rPr>
            <sz val="8"/>
            <color indexed="81"/>
            <rFont val="Arial"/>
            <family val="2"/>
          </rPr>
          <t>¿Afectar la generación de los productos o la prestación de servicios?</t>
        </r>
      </text>
    </comment>
    <comment ref="W11" authorId="1" shapeId="0" xr:uid="{96F296F6-9AB3-4A66-B06F-5DFF2ABFAE05}">
      <text>
        <r>
          <rPr>
            <sz val="8"/>
            <color indexed="81"/>
            <rFont val="Arial"/>
            <family val="2"/>
          </rPr>
          <t>¿Dar lugar al detrimento de calidad de vida de la comunidad por la pérdida del bien o servicios o los recursos públicos?</t>
        </r>
      </text>
    </comment>
    <comment ref="X11" authorId="1" shapeId="0" xr:uid="{FE4E6CCC-8C15-462A-967D-628B66729248}">
      <text>
        <r>
          <rPr>
            <sz val="8"/>
            <color indexed="81"/>
            <rFont val="Arial"/>
            <family val="2"/>
          </rPr>
          <t>¿Generar pérdida de información de la Entidad?</t>
        </r>
      </text>
    </comment>
    <comment ref="Y11" authorId="1" shapeId="0" xr:uid="{9723005D-C950-42B6-9A24-560A8BBF8026}">
      <text>
        <r>
          <rPr>
            <sz val="8"/>
            <color indexed="81"/>
            <rFont val="Arial"/>
            <family val="2"/>
          </rPr>
          <t>¿Generar intervención de los órganos de control, de la Fiscalía, u otro ente?</t>
        </r>
      </text>
    </comment>
    <comment ref="Z11" authorId="1" shapeId="0" xr:uid="{877E421C-F9EE-475D-B55A-A261DA8494FE}">
      <text>
        <r>
          <rPr>
            <sz val="8"/>
            <color indexed="81"/>
            <rFont val="Arial"/>
            <family val="2"/>
          </rPr>
          <t>¿Dar lugar a procesos sancionatorios?</t>
        </r>
      </text>
    </comment>
    <comment ref="AA11" authorId="1" shapeId="0" xr:uid="{4C8FB9B2-2EFC-40B8-9439-34E4813047B5}">
      <text>
        <r>
          <rPr>
            <sz val="8"/>
            <color indexed="81"/>
            <rFont val="Arial"/>
            <family val="2"/>
          </rPr>
          <t>¿Dar lugar a procesos disciplinarios?</t>
        </r>
      </text>
    </comment>
    <comment ref="AB11" authorId="1" shapeId="0" xr:uid="{827AAFDB-5665-4E35-AC86-37C0CC8AA147}">
      <text>
        <r>
          <rPr>
            <sz val="8"/>
            <color indexed="81"/>
            <rFont val="Arial"/>
            <family val="2"/>
          </rPr>
          <t>¿Dar lugar a procesos fiscales?</t>
        </r>
      </text>
    </comment>
    <comment ref="AC11" authorId="1" shapeId="0" xr:uid="{81AA721D-679D-4D18-B141-791A966DC54C}">
      <text>
        <r>
          <rPr>
            <sz val="8"/>
            <color indexed="81"/>
            <rFont val="Arial"/>
            <family val="2"/>
          </rPr>
          <t>¿Dar lugar a procesos penales?</t>
        </r>
      </text>
    </comment>
    <comment ref="AD11" authorId="1" shapeId="0" xr:uid="{878151E7-CB93-47CC-9F2B-C209D98A2CE1}">
      <text>
        <r>
          <rPr>
            <sz val="8"/>
            <color indexed="81"/>
            <rFont val="Arial"/>
            <family val="2"/>
          </rPr>
          <t>¿Generar pérdida de credibilidad del sector?</t>
        </r>
      </text>
    </comment>
    <comment ref="AE11" authorId="1" shapeId="0" xr:uid="{981EECCF-1EFE-414F-BD74-551191648597}">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42C9C02E-22B2-4431-A342-2D5765A1E268}">
      <text>
        <r>
          <rPr>
            <sz val="8"/>
            <color indexed="81"/>
            <rFont val="Arial"/>
            <family val="2"/>
          </rPr>
          <t>¿Afectar la imagen regional?</t>
        </r>
      </text>
    </comment>
    <comment ref="AG11" authorId="1" shapeId="0" xr:uid="{C0F8804C-4BE8-4A9A-B009-E095EBF6B086}">
      <text>
        <r>
          <rPr>
            <sz val="8"/>
            <color indexed="81"/>
            <rFont val="Arial"/>
            <family val="2"/>
          </rPr>
          <t>¿Afectar la imagen nacional?</t>
        </r>
      </text>
    </comment>
    <comment ref="AH11" authorId="1" shapeId="0" xr:uid="{600D07A8-379F-425B-A782-82206AF82192}">
      <text>
        <r>
          <rPr>
            <sz val="8"/>
            <color indexed="81"/>
            <rFont val="Arial"/>
            <family val="2"/>
          </rPr>
          <t>¿Genera Impacto ambiental?</t>
        </r>
      </text>
    </comment>
    <comment ref="AV11" authorId="1" shapeId="0" xr:uid="{8B3E8D8F-42E6-4BFD-BC28-59AC29D7C8C5}">
      <text>
        <r>
          <rPr>
            <sz val="8"/>
            <color indexed="81"/>
            <rFont val="Arial"/>
            <family val="2"/>
          </rPr>
          <t>¿Existen un responsable asignado a la ejecución del control?</t>
        </r>
      </text>
    </comment>
    <comment ref="AW11" authorId="1" shapeId="0" xr:uid="{DC868B1B-398F-4F2B-8FE6-2188278DAE04}">
      <text>
        <r>
          <rPr>
            <sz val="9"/>
            <color indexed="81"/>
            <rFont val="Tahoma"/>
            <family val="2"/>
          </rPr>
          <t>El responsable tiene autoridad y adecuada segregación de funciones en la ejecución del control?</t>
        </r>
      </text>
    </comment>
    <comment ref="AX11" authorId="1" shapeId="0" xr:uid="{2CAE218C-13D3-4128-A779-76B314566E97}">
      <text>
        <r>
          <rPr>
            <sz val="8"/>
            <color indexed="81"/>
            <rFont val="Arial"/>
            <family val="2"/>
          </rPr>
          <t>¿La oportunidad en que se ejecuta el control ayuda a prevenir la mitigación del riesgo o a detectar la materialización del riesgo de manera oportuna?</t>
        </r>
      </text>
    </comment>
    <comment ref="AY11" authorId="1" shapeId="0" xr:uid="{E04E1512-DCEA-494F-B379-DCCB6853FBD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515B7392-BE1C-4C6A-9351-2312670C2E31}">
      <text>
        <r>
          <rPr>
            <sz val="8"/>
            <color indexed="81"/>
            <rFont val="Arial"/>
            <family val="2"/>
          </rPr>
          <t>¿La fuente de información que se utiliza en el desarrollo del control es información confiable que permita mitigar el riesgo?.</t>
        </r>
      </text>
    </comment>
    <comment ref="BA11" authorId="1" shapeId="0" xr:uid="{6973789F-7021-43FA-A8B9-079F5D950166}">
      <text>
        <r>
          <rPr>
            <sz val="8"/>
            <color indexed="81"/>
            <rFont val="Arial"/>
            <family val="2"/>
          </rPr>
          <t>¿Las observaciones, desviaciones o diferencias identificadas como resultados de la ejecución del control son investigadas y resueltas de manera oportuna?</t>
        </r>
      </text>
    </comment>
    <comment ref="BB11" authorId="1" shapeId="0" xr:uid="{9DA0B244-65EE-4E1E-AE1F-74C8B56318FE}">
      <text>
        <r>
          <rPr>
            <sz val="8"/>
            <color indexed="81"/>
            <rFont val="Arial"/>
            <family val="2"/>
          </rPr>
          <t>¿Se deja evidencia o rastro de la ejecución del control, que permita a cualquier tercero con la evidencia, llegar a la misma conclusión?.</t>
        </r>
      </text>
    </comment>
    <comment ref="P12" authorId="0" shapeId="0" xr:uid="{07517F50-90B7-406B-A25F-156CF65CAB1B}">
      <text>
        <r>
          <rPr>
            <sz val="8"/>
            <color indexed="81"/>
            <rFont val="Arial"/>
            <family val="2"/>
          </rPr>
          <t>Ubica el puntero del mouse en los números de la fila 11, para leer la pregunta y selecciona una respuesta en la lista desplegable</t>
        </r>
      </text>
    </comment>
    <comment ref="Q12" authorId="0" shapeId="0" xr:uid="{1833CCA6-BD19-4C19-A40F-F91700B1B042}">
      <text>
        <r>
          <rPr>
            <sz val="8"/>
            <color indexed="81"/>
            <rFont val="Arial"/>
            <family val="2"/>
          </rPr>
          <t>Ubica el puntero del mouse en los números de la fila 11, para leer la pregunta y selecciona una respuesta en la lista desplegable</t>
        </r>
      </text>
    </comment>
    <comment ref="R12" authorId="0" shapeId="0" xr:uid="{AAC87D23-2DEC-4B32-8910-6AFBC0B3AD68}">
      <text>
        <r>
          <rPr>
            <sz val="8"/>
            <color indexed="81"/>
            <rFont val="Arial"/>
            <family val="2"/>
          </rPr>
          <t>Ubica el puntero del mouse en los números de la fila 11, para leer la pregunta y selecciona una respuesta en la lista desplegable</t>
        </r>
      </text>
    </comment>
    <comment ref="S12" authorId="0" shapeId="0" xr:uid="{A3207981-3FA4-4BF4-95B2-746174E6F575}">
      <text>
        <r>
          <rPr>
            <sz val="8"/>
            <color indexed="81"/>
            <rFont val="Arial"/>
            <family val="2"/>
          </rPr>
          <t>Ubica el puntero del mouse en los números de la fila 11, para leer la pregunta y selecciona una respuesta en la lista desplegable</t>
        </r>
      </text>
    </comment>
    <comment ref="T12" authorId="0" shapeId="0" xr:uid="{C90A880E-BC02-4F78-810E-A9D3F827262C}">
      <text>
        <r>
          <rPr>
            <sz val="8"/>
            <color indexed="81"/>
            <rFont val="Arial"/>
            <family val="2"/>
          </rPr>
          <t>Ubica el puntero del mouse en los números de la fila 11, para leer la pregunta y selecciona una respuesta en la lista desplegable</t>
        </r>
      </text>
    </comment>
    <comment ref="U12" authorId="0" shapeId="0" xr:uid="{764BC0D8-56B6-4849-B2BB-0AF73B266859}">
      <text>
        <r>
          <rPr>
            <sz val="8"/>
            <color indexed="81"/>
            <rFont val="Arial"/>
            <family val="2"/>
          </rPr>
          <t>Ubica el puntero del mouse en los números de la fila 11, para leer la pregunta y selecciona una respuesta en la lista desplegable</t>
        </r>
      </text>
    </comment>
    <comment ref="V12" authorId="0" shapeId="0" xr:uid="{F692F08C-2F45-4851-BD99-68B91061D726}">
      <text>
        <r>
          <rPr>
            <sz val="8"/>
            <color indexed="81"/>
            <rFont val="Arial"/>
            <family val="2"/>
          </rPr>
          <t>Ubica el puntero del mouse en los números de la fila 11, para leer la pregunta y selecciona una respuesta en la lista desplegable</t>
        </r>
      </text>
    </comment>
    <comment ref="W12" authorId="0" shapeId="0" xr:uid="{41604B30-9445-4C42-B7EB-90AE79815D27}">
      <text>
        <r>
          <rPr>
            <sz val="8"/>
            <color indexed="81"/>
            <rFont val="Arial"/>
            <family val="2"/>
          </rPr>
          <t>Ubica el puntero del mouse en los números de la fila 11, para leer la pregunta y selecciona una respuesta en la lista desplegable</t>
        </r>
      </text>
    </comment>
    <comment ref="X12" authorId="0" shapeId="0" xr:uid="{6DEA9B9C-C559-4A77-A248-615F26F92C7D}">
      <text>
        <r>
          <rPr>
            <sz val="8"/>
            <color indexed="81"/>
            <rFont val="Arial"/>
            <family val="2"/>
          </rPr>
          <t>Ubica el puntero del mouse en los números de la fila 11, para leer la pregunta y selecciona una respuesta en la lista desplegable</t>
        </r>
      </text>
    </comment>
    <comment ref="Y12" authorId="0" shapeId="0" xr:uid="{DAFAEE78-94E3-444D-8ADE-3D77F3CCEEFC}">
      <text>
        <r>
          <rPr>
            <sz val="8"/>
            <color indexed="81"/>
            <rFont val="Arial"/>
            <family val="2"/>
          </rPr>
          <t>Ubica el puntero del mouse en los números de la fila 11, para leer la pregunta y selecciona una respuesta en la lista desplegable</t>
        </r>
      </text>
    </comment>
    <comment ref="Z12" authorId="0" shapeId="0" xr:uid="{A2036247-2BC0-44BA-B8ED-3BE287A44736}">
      <text>
        <r>
          <rPr>
            <sz val="8"/>
            <color indexed="81"/>
            <rFont val="Arial"/>
            <family val="2"/>
          </rPr>
          <t>Ubica el puntero del mouse en los números de la fila 11, para leer la pregunta y selecciona una respuesta en la lista desplegable</t>
        </r>
      </text>
    </comment>
    <comment ref="AA12" authorId="0" shapeId="0" xr:uid="{8FB0C15D-58BF-4D84-AF6B-CE2509FC8D50}">
      <text>
        <r>
          <rPr>
            <sz val="8"/>
            <color indexed="81"/>
            <rFont val="Arial"/>
            <family val="2"/>
          </rPr>
          <t>Ubica el puntero del mouse en los números de la fila 11, para leer la pregunta y selecciona una respuesta en la lista desplegable</t>
        </r>
      </text>
    </comment>
    <comment ref="AB12" authorId="0" shapeId="0" xr:uid="{11C1152A-5B4D-441E-BAB9-8750CBBB8389}">
      <text>
        <r>
          <rPr>
            <sz val="8"/>
            <color indexed="81"/>
            <rFont val="Arial"/>
            <family val="2"/>
          </rPr>
          <t>Ubica el puntero del mouse en los números de la fila 11, para leer la pregunta y selecciona una respuesta en la lista desplegable</t>
        </r>
      </text>
    </comment>
    <comment ref="AC12" authorId="0" shapeId="0" xr:uid="{357F6953-5FF9-4EA1-8BEB-DAFD07EC2087}">
      <text>
        <r>
          <rPr>
            <sz val="8"/>
            <color indexed="81"/>
            <rFont val="Arial"/>
            <family val="2"/>
          </rPr>
          <t>Ubica el puntero del mouse en los números de la fila 11, para leer la pregunta y selecciona una respuesta en la lista desplegable</t>
        </r>
      </text>
    </comment>
    <comment ref="AD12" authorId="0" shapeId="0" xr:uid="{3AEDFFF3-AB38-4DCE-9CE8-D53C78A16410}">
      <text>
        <r>
          <rPr>
            <sz val="8"/>
            <color indexed="81"/>
            <rFont val="Arial"/>
            <family val="2"/>
          </rPr>
          <t>Ubica el puntero del mouse en los números de la fila 11, para leer la pregunta y selecciona una respuesta en la lista desplegable</t>
        </r>
      </text>
    </comment>
    <comment ref="AE12" authorId="0" shapeId="0" xr:uid="{1CE205D8-B2DF-4DAD-A818-004283C51EEA}">
      <text>
        <r>
          <rPr>
            <sz val="8"/>
            <color indexed="81"/>
            <rFont val="Arial"/>
            <family val="2"/>
          </rPr>
          <t>Ubica el puntero del mouse en los números de la fila 11, para leer la pregunta y selecciona una respuesta en la lista desplegable</t>
        </r>
      </text>
    </comment>
    <comment ref="AF12" authorId="0" shapeId="0" xr:uid="{DA1C3415-C2D6-4404-BB32-DDEAF000F315}">
      <text>
        <r>
          <rPr>
            <sz val="8"/>
            <color indexed="81"/>
            <rFont val="Arial"/>
            <family val="2"/>
          </rPr>
          <t>Ubica el puntero del mouse en los números de la fila 11, para leer la pregunta y selecciona una respuesta en la lista desplegable</t>
        </r>
      </text>
    </comment>
    <comment ref="AG12" authorId="0" shapeId="0" xr:uid="{CAACE3C6-954A-4725-A31A-150CDDF416E0}">
      <text>
        <r>
          <rPr>
            <sz val="8"/>
            <color indexed="81"/>
            <rFont val="Arial"/>
            <family val="2"/>
          </rPr>
          <t>Ubica el puntero del mouse en los números de la fila 11, para leer la pregunta y selecciona una respuesta en la lista desplegable</t>
        </r>
      </text>
    </comment>
    <comment ref="AH12" authorId="0" shapeId="0" xr:uid="{600137FE-1311-4AB1-8620-AFF5DD77CC3D}">
      <text>
        <r>
          <rPr>
            <sz val="8"/>
            <color indexed="81"/>
            <rFont val="Arial"/>
            <family val="2"/>
          </rPr>
          <t>Ubica el puntero del mouse en los números de la fila 11, para leer la pregunta y selecciona una respuesta en la lista desplegable</t>
        </r>
      </text>
    </comment>
    <comment ref="P22" authorId="0" shapeId="0" xr:uid="{483C5C54-1FCB-4AB5-9151-A6D010491BDD}">
      <text>
        <r>
          <rPr>
            <sz val="8"/>
            <color indexed="81"/>
            <rFont val="Arial"/>
            <family val="2"/>
          </rPr>
          <t>Ubica el puntero del mouse en los números de la fila 11, para leer la pregunta y selecciona una respuesta en la lista desplegable</t>
        </r>
      </text>
    </comment>
    <comment ref="Q22" authorId="0" shapeId="0" xr:uid="{899B83BD-353A-4359-AD9E-473A834EF3D0}">
      <text>
        <r>
          <rPr>
            <sz val="8"/>
            <color indexed="81"/>
            <rFont val="Arial"/>
            <family val="2"/>
          </rPr>
          <t>Ubica el puntero del mouse en los números de la fila 11, para leer la pregunta y selecciona una respuesta en la lista desplegable</t>
        </r>
      </text>
    </comment>
    <comment ref="R22" authorId="0" shapeId="0" xr:uid="{B59DD676-8A9C-4037-92D8-C5394E69AEFA}">
      <text>
        <r>
          <rPr>
            <sz val="8"/>
            <color indexed="81"/>
            <rFont val="Arial"/>
            <family val="2"/>
          </rPr>
          <t>Ubica el puntero del mouse en los números de la fila 11, para leer la pregunta y selecciona una respuesta en la lista desplegable</t>
        </r>
      </text>
    </comment>
    <comment ref="S22" authorId="0" shapeId="0" xr:uid="{D2C41108-C95F-4981-9BE2-78682BB4717D}">
      <text>
        <r>
          <rPr>
            <sz val="8"/>
            <color indexed="81"/>
            <rFont val="Arial"/>
            <family val="2"/>
          </rPr>
          <t>Ubica el puntero del mouse en los números de la fila 11, para leer la pregunta y selecciona una respuesta en la lista desplegable</t>
        </r>
      </text>
    </comment>
    <comment ref="T22" authorId="0" shapeId="0" xr:uid="{4E0A13A7-4B96-4D61-8551-2C944870D155}">
      <text>
        <r>
          <rPr>
            <sz val="8"/>
            <color indexed="81"/>
            <rFont val="Arial"/>
            <family val="2"/>
          </rPr>
          <t>Ubica el puntero del mouse en los números de la fila 11, para leer la pregunta y selecciona una respuesta en la lista desplegable</t>
        </r>
      </text>
    </comment>
    <comment ref="U22" authorId="0" shapeId="0" xr:uid="{81809DD8-5F89-46FE-9D44-D177B4C80311}">
      <text>
        <r>
          <rPr>
            <sz val="8"/>
            <color indexed="81"/>
            <rFont val="Arial"/>
            <family val="2"/>
          </rPr>
          <t>Ubica el puntero del mouse en los números de la fila 11, para leer la pregunta y selecciona una respuesta en la lista desplegable</t>
        </r>
      </text>
    </comment>
    <comment ref="V22" authorId="0" shapeId="0" xr:uid="{6C652DCB-B999-4FFE-9ECA-A9467DA3A2E8}">
      <text>
        <r>
          <rPr>
            <sz val="8"/>
            <color indexed="81"/>
            <rFont val="Arial"/>
            <family val="2"/>
          </rPr>
          <t>Ubica el puntero del mouse en los números de la fila 11, para leer la pregunta y selecciona una respuesta en la lista desplegable</t>
        </r>
      </text>
    </comment>
    <comment ref="W22" authorId="0" shapeId="0" xr:uid="{40046EE3-9676-4C82-A2D0-A052C7980CEE}">
      <text>
        <r>
          <rPr>
            <sz val="8"/>
            <color indexed="81"/>
            <rFont val="Arial"/>
            <family val="2"/>
          </rPr>
          <t>Ubica el puntero del mouse en los números de la fila 11, para leer la pregunta y selecciona una respuesta en la lista desplegable</t>
        </r>
      </text>
    </comment>
    <comment ref="X22" authorId="0" shapeId="0" xr:uid="{687B6C70-7EFB-4C39-B1CD-6D78F4C4263F}">
      <text>
        <r>
          <rPr>
            <sz val="8"/>
            <color indexed="81"/>
            <rFont val="Arial"/>
            <family val="2"/>
          </rPr>
          <t>Ubica el puntero del mouse en los números de la fila 11, para leer la pregunta y selecciona una respuesta en la lista desplegable</t>
        </r>
      </text>
    </comment>
    <comment ref="Y22" authorId="0" shapeId="0" xr:uid="{739C409E-A7BC-4F63-BEA3-00BFCBEE0F9F}">
      <text>
        <r>
          <rPr>
            <sz val="8"/>
            <color indexed="81"/>
            <rFont val="Arial"/>
            <family val="2"/>
          </rPr>
          <t>Ubica el puntero del mouse en los números de la fila 11, para leer la pregunta y selecciona una respuesta en la lista desplegable</t>
        </r>
      </text>
    </comment>
    <comment ref="Z22" authorId="0" shapeId="0" xr:uid="{48332BFD-A64B-4D0A-851A-6C2E0CD91BB3}">
      <text>
        <r>
          <rPr>
            <sz val="8"/>
            <color indexed="81"/>
            <rFont val="Arial"/>
            <family val="2"/>
          </rPr>
          <t>Ubica el puntero del mouse en los números de la fila 11, para leer la pregunta y selecciona una respuesta en la lista desplegable</t>
        </r>
      </text>
    </comment>
    <comment ref="AA22" authorId="0" shapeId="0" xr:uid="{D6B52D06-920D-4B63-8FF7-EA240F810651}">
      <text>
        <r>
          <rPr>
            <sz val="8"/>
            <color indexed="81"/>
            <rFont val="Arial"/>
            <family val="2"/>
          </rPr>
          <t>Ubica el puntero del mouse en los números de la fila 11, para leer la pregunta y selecciona una respuesta en la lista desplegable</t>
        </r>
      </text>
    </comment>
    <comment ref="AB22" authorId="0" shapeId="0" xr:uid="{291EBB49-5037-4D63-9701-B1688CFBFEC8}">
      <text>
        <r>
          <rPr>
            <sz val="8"/>
            <color indexed="81"/>
            <rFont val="Arial"/>
            <family val="2"/>
          </rPr>
          <t>Ubica el puntero del mouse en los números de la fila 11, para leer la pregunta y selecciona una respuesta en la lista desplegable</t>
        </r>
      </text>
    </comment>
    <comment ref="AC22" authorId="0" shapeId="0" xr:uid="{1A4ADFAC-4BE3-4F1A-8DF1-84A5D8EE1CE4}">
      <text>
        <r>
          <rPr>
            <sz val="8"/>
            <color indexed="81"/>
            <rFont val="Arial"/>
            <family val="2"/>
          </rPr>
          <t>Ubica el puntero del mouse en los números de la fila 11, para leer la pregunta y selecciona una respuesta en la lista desplegable</t>
        </r>
      </text>
    </comment>
    <comment ref="AD22" authorId="0" shapeId="0" xr:uid="{DB73F784-5A80-4540-B056-BCB09210A8A0}">
      <text>
        <r>
          <rPr>
            <sz val="8"/>
            <color indexed="81"/>
            <rFont val="Arial"/>
            <family val="2"/>
          </rPr>
          <t>Ubica el puntero del mouse en los números de la fila 11, para leer la pregunta y selecciona una respuesta en la lista desplegable</t>
        </r>
      </text>
    </comment>
    <comment ref="AE22" authorId="0" shapeId="0" xr:uid="{0C8D499B-0BA9-477F-B36A-35B6BFB7CCA7}">
      <text>
        <r>
          <rPr>
            <sz val="8"/>
            <color indexed="81"/>
            <rFont val="Arial"/>
            <family val="2"/>
          </rPr>
          <t>Ubica el puntero del mouse en los números de la fila 11, para leer la pregunta y selecciona una respuesta en la lista desplegable</t>
        </r>
      </text>
    </comment>
    <comment ref="AF22" authorId="0" shapeId="0" xr:uid="{CB2BBEFC-B838-4289-9AF7-089C5BEE01D9}">
      <text>
        <r>
          <rPr>
            <sz val="8"/>
            <color indexed="81"/>
            <rFont val="Arial"/>
            <family val="2"/>
          </rPr>
          <t>Ubica el puntero del mouse en los números de la fila 11, para leer la pregunta y selecciona una respuesta en la lista desplegable</t>
        </r>
      </text>
    </comment>
    <comment ref="AG22" authorId="0" shapeId="0" xr:uid="{DAAF9CB2-5BD5-4D12-B791-48C50D7A1745}">
      <text>
        <r>
          <rPr>
            <sz val="8"/>
            <color indexed="81"/>
            <rFont val="Arial"/>
            <family val="2"/>
          </rPr>
          <t>Ubica el puntero del mouse en los números de la fila 11, para leer la pregunta y selecciona una respuesta en la lista desplegable</t>
        </r>
      </text>
    </comment>
    <comment ref="AH22" authorId="0" shapeId="0" xr:uid="{CE0912DF-AB25-4ABB-AB23-94395D129D1D}">
      <text>
        <r>
          <rPr>
            <sz val="8"/>
            <color indexed="81"/>
            <rFont val="Arial"/>
            <family val="2"/>
          </rPr>
          <t>Ubica el puntero del mouse en los números de la fila 11, para leer la pregunta y selecciona una respuesta en la lista desplegable</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900-000001000000}">
      <text>
        <r>
          <rPr>
            <sz val="9"/>
            <color indexed="81"/>
            <rFont val="Tahoma"/>
            <family val="2"/>
          </rPr>
          <t>Fecha de revisión y/o actualización del riesgo de gestión por parte del área encargada del proceso</t>
        </r>
      </text>
    </comment>
    <comment ref="J8" authorId="1" shapeId="0" xr:uid="{00000000-0006-0000-19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9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9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9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900-000006000000}">
      <text>
        <r>
          <rPr>
            <sz val="8"/>
            <color indexed="81"/>
            <rFont val="Arial"/>
            <family val="2"/>
          </rPr>
          <t>¿Existen un responsable asignado a la ejecución del control?</t>
        </r>
      </text>
    </comment>
    <comment ref="AA11" authorId="1" shapeId="0" xr:uid="{00000000-0006-0000-1900-000007000000}">
      <text>
        <r>
          <rPr>
            <sz val="9"/>
            <color indexed="81"/>
            <rFont val="Tahoma"/>
            <family val="2"/>
          </rPr>
          <t>El responsable tiene autoridad y adecuada segregación de funciones en la ejecución del control?</t>
        </r>
      </text>
    </comment>
    <comment ref="AB11" authorId="1" shapeId="0" xr:uid="{00000000-0006-0000-19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9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9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9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9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9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9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9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9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9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9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9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9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9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9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9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9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9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9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9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9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9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9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9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9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9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9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9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9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9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9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9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9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9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9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9B777BDB-F6FD-47D4-961F-77AC9357F69D}">
      <text>
        <r>
          <rPr>
            <sz val="9"/>
            <color indexed="81"/>
            <rFont val="Tahoma"/>
            <family val="2"/>
          </rPr>
          <t>Fecha de revisión y/o actualización del riesgo de gestión por parte del área encargada del proceso</t>
        </r>
      </text>
    </comment>
    <comment ref="L9" authorId="1" shapeId="0" xr:uid="{9FDBF5B3-66BC-4D27-B5E6-5B58A7E42A08}">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17967053-F565-48D5-81E3-0E03B96BE27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A6E205DC-918A-4A6C-8A66-A812BACAC029}">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91F8405-145A-48EB-A80A-3AA3EE11A1B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F6BEEE8C-8F30-4F3F-9C2E-976838B9F9AA}">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4DFB353A-A96E-464F-BAD3-ACAFA33C2658}">
      <text>
        <r>
          <rPr>
            <sz val="8"/>
            <color indexed="81"/>
            <rFont val="Arial"/>
            <family val="2"/>
          </rPr>
          <t>¿Afectar al grupo de funcionarios del proceso?</t>
        </r>
      </text>
    </comment>
    <comment ref="Q11" authorId="1" shapeId="0" xr:uid="{156F0895-CD76-4E9E-BD85-4B251A043542}">
      <text>
        <r>
          <rPr>
            <sz val="8"/>
            <color indexed="81"/>
            <rFont val="Arial"/>
            <family val="2"/>
          </rPr>
          <t>¿Afectar el cumplimiento de metas y objetivos de la dependencia?</t>
        </r>
      </text>
    </comment>
    <comment ref="R11" authorId="1" shapeId="0" xr:uid="{62B78C98-8CBC-401C-957B-57850BE29C61}">
      <text>
        <r>
          <rPr>
            <sz val="8"/>
            <color indexed="81"/>
            <rFont val="Arial"/>
            <family val="2"/>
          </rPr>
          <t>¿Afectar el cumplimiento de misión de la Entidad?</t>
        </r>
      </text>
    </comment>
    <comment ref="S11" authorId="1" shapeId="0" xr:uid="{7483D19F-B933-4D62-B5DF-A5FB4E5B9988}">
      <text>
        <r>
          <rPr>
            <sz val="8"/>
            <color indexed="81"/>
            <rFont val="Arial"/>
            <family val="2"/>
          </rPr>
          <t>¿Afectar el cumplimiento de la misión del sector al que pertenece la Entidad?</t>
        </r>
      </text>
    </comment>
    <comment ref="T11" authorId="1" shapeId="0" xr:uid="{B090C6C6-D57F-4099-936A-80725ACE3C96}">
      <text>
        <r>
          <rPr>
            <sz val="8"/>
            <color indexed="81"/>
            <rFont val="Arial"/>
            <family val="2"/>
          </rPr>
          <t>¿Generar pérdida de confianza de la Entidad, afectando su reputación?</t>
        </r>
      </text>
    </comment>
    <comment ref="U11" authorId="1" shapeId="0" xr:uid="{E8D1FE9D-A7CC-48E7-AFCF-29A37483779C}">
      <text>
        <r>
          <rPr>
            <sz val="8"/>
            <color indexed="81"/>
            <rFont val="Arial"/>
            <family val="2"/>
          </rPr>
          <t>¿Generar pérdida de recursos económicos?</t>
        </r>
      </text>
    </comment>
    <comment ref="V11" authorId="1" shapeId="0" xr:uid="{CEA95D64-7396-403B-A24E-48B402D55C06}">
      <text>
        <r>
          <rPr>
            <sz val="8"/>
            <color indexed="81"/>
            <rFont val="Arial"/>
            <family val="2"/>
          </rPr>
          <t>¿Afectar la generación de los productos o la prestación de servicios?</t>
        </r>
      </text>
    </comment>
    <comment ref="W11" authorId="1" shapeId="0" xr:uid="{A94BFEB4-45E9-4F22-B747-62322EA4EB05}">
      <text>
        <r>
          <rPr>
            <sz val="8"/>
            <color indexed="81"/>
            <rFont val="Arial"/>
            <family val="2"/>
          </rPr>
          <t>¿Dar lugar al detrimento de calidad de vida de la comunidad por la pérdida del bien o servicios o los recursos públicos?</t>
        </r>
      </text>
    </comment>
    <comment ref="X11" authorId="1" shapeId="0" xr:uid="{99E7D364-23A8-4726-B770-A8A8364C3762}">
      <text>
        <r>
          <rPr>
            <sz val="8"/>
            <color indexed="81"/>
            <rFont val="Arial"/>
            <family val="2"/>
          </rPr>
          <t>¿Generar pérdida de información de la Entidad?</t>
        </r>
      </text>
    </comment>
    <comment ref="Y11" authorId="1" shapeId="0" xr:uid="{C0F6A464-009C-4069-A33A-8C04E16508E9}">
      <text>
        <r>
          <rPr>
            <sz val="8"/>
            <color indexed="81"/>
            <rFont val="Arial"/>
            <family val="2"/>
          </rPr>
          <t>¿Generar intervención de los órganos de control, de la Fiscalía, u otro ente?</t>
        </r>
      </text>
    </comment>
    <comment ref="Z11" authorId="1" shapeId="0" xr:uid="{68C6A2B1-D6DA-4142-8E5F-F3D40FA0FA78}">
      <text>
        <r>
          <rPr>
            <sz val="8"/>
            <color indexed="81"/>
            <rFont val="Arial"/>
            <family val="2"/>
          </rPr>
          <t>¿Dar lugar a procesos sancionatorios?</t>
        </r>
      </text>
    </comment>
    <comment ref="AA11" authorId="1" shapeId="0" xr:uid="{2E443162-A6AA-41F0-9890-7959910EBA61}">
      <text>
        <r>
          <rPr>
            <sz val="8"/>
            <color indexed="81"/>
            <rFont val="Arial"/>
            <family val="2"/>
          </rPr>
          <t>¿Dar lugar a procesos disciplinarios?</t>
        </r>
      </text>
    </comment>
    <comment ref="AB11" authorId="1" shapeId="0" xr:uid="{0525824D-0A96-4E36-A05F-370A2056DE18}">
      <text>
        <r>
          <rPr>
            <sz val="8"/>
            <color indexed="81"/>
            <rFont val="Arial"/>
            <family val="2"/>
          </rPr>
          <t>¿Dar lugar a procesos fiscales?</t>
        </r>
      </text>
    </comment>
    <comment ref="AC11" authorId="1" shapeId="0" xr:uid="{4792C51A-A094-4AB1-9A46-EA55D42BB60C}">
      <text>
        <r>
          <rPr>
            <sz val="8"/>
            <color indexed="81"/>
            <rFont val="Arial"/>
            <family val="2"/>
          </rPr>
          <t>¿Dar lugar a procesos penales?</t>
        </r>
      </text>
    </comment>
    <comment ref="AD11" authorId="1" shapeId="0" xr:uid="{8C260C29-23F1-4D10-AEC1-107103534DC3}">
      <text>
        <r>
          <rPr>
            <sz val="8"/>
            <color indexed="81"/>
            <rFont val="Arial"/>
            <family val="2"/>
          </rPr>
          <t>¿Generar pérdida de credibilidad del sector?</t>
        </r>
      </text>
    </comment>
    <comment ref="AE11" authorId="1" shapeId="0" xr:uid="{D8F9169D-9814-4A65-B3FB-FE08FB1CF159}">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7B03758E-977F-49B8-9227-EDA5BC8E38E7}">
      <text>
        <r>
          <rPr>
            <sz val="8"/>
            <color indexed="81"/>
            <rFont val="Arial"/>
            <family val="2"/>
          </rPr>
          <t>¿Afectar la imagen regional?</t>
        </r>
      </text>
    </comment>
    <comment ref="AG11" authorId="1" shapeId="0" xr:uid="{128D9BD2-2D97-47FA-9F1F-74316768946E}">
      <text>
        <r>
          <rPr>
            <sz val="8"/>
            <color indexed="81"/>
            <rFont val="Arial"/>
            <family val="2"/>
          </rPr>
          <t>¿Afectar la imagen nacional?</t>
        </r>
      </text>
    </comment>
    <comment ref="AH11" authorId="1" shapeId="0" xr:uid="{1C4E5671-B012-48F4-AA35-90B23483D3A1}">
      <text>
        <r>
          <rPr>
            <sz val="8"/>
            <color indexed="81"/>
            <rFont val="Arial"/>
            <family val="2"/>
          </rPr>
          <t>¿Genera Impacto ambiental?</t>
        </r>
      </text>
    </comment>
    <comment ref="AV11" authorId="1" shapeId="0" xr:uid="{711EFC8C-D659-4208-9361-AE49E9F551E5}">
      <text>
        <r>
          <rPr>
            <sz val="8"/>
            <color indexed="81"/>
            <rFont val="Arial"/>
            <family val="2"/>
          </rPr>
          <t>¿Existen un responsable asignado a la ejecución del control?</t>
        </r>
      </text>
    </comment>
    <comment ref="AW11" authorId="1" shapeId="0" xr:uid="{031C2BC3-139F-40AC-BEA6-035C8416EAA3}">
      <text>
        <r>
          <rPr>
            <sz val="9"/>
            <color indexed="81"/>
            <rFont val="Tahoma"/>
            <family val="2"/>
          </rPr>
          <t>El responsable tiene autoridad y adecuada segregación de funciones en la ejecución del control?</t>
        </r>
      </text>
    </comment>
    <comment ref="AX11" authorId="1" shapeId="0" xr:uid="{7F357D1E-7D33-43C5-9C76-626EB6AA9F6F}">
      <text>
        <r>
          <rPr>
            <sz val="8"/>
            <color indexed="81"/>
            <rFont val="Arial"/>
            <family val="2"/>
          </rPr>
          <t>¿La oportunidad en que se ejecuta el control ayuda a prevenir la mitigación del riesgo o a detectar la materialización del riesgo de manera oportuna?</t>
        </r>
      </text>
    </comment>
    <comment ref="AY11" authorId="1" shapeId="0" xr:uid="{296DAB08-9664-47F1-8A6E-BC67117B9E5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713A96E1-11F5-4B86-AE07-7F69280E40F4}">
      <text>
        <r>
          <rPr>
            <sz val="8"/>
            <color indexed="81"/>
            <rFont val="Arial"/>
            <family val="2"/>
          </rPr>
          <t>¿La fuente de información que se utiliza en el desarrollo del control es información confiable que permita mitigar el riesgo?.</t>
        </r>
      </text>
    </comment>
    <comment ref="BA11" authorId="1" shapeId="0" xr:uid="{52A5317C-63D3-43C3-8562-A900E29E6BB0}">
      <text>
        <r>
          <rPr>
            <sz val="8"/>
            <color indexed="81"/>
            <rFont val="Arial"/>
            <family val="2"/>
          </rPr>
          <t>¿Las observaciones, desviaciones o diferencias identificadas como resultados de la ejecución del control son investigadas y resueltas de manera oportuna?</t>
        </r>
      </text>
    </comment>
    <comment ref="BB11" authorId="1" shapeId="0" xr:uid="{CE9D9924-7185-4638-BDF8-1E29B974704C}">
      <text>
        <r>
          <rPr>
            <sz val="8"/>
            <color indexed="81"/>
            <rFont val="Arial"/>
            <family val="2"/>
          </rPr>
          <t>¿Se deja evidencia o rastro de la ejecución del control, que permita a cualquier tercero con la evidencia, llegar a la misma conclusión?.</t>
        </r>
      </text>
    </comment>
    <comment ref="P12" authorId="0" shapeId="0" xr:uid="{1A674906-BAC8-46F5-8C36-6060A7F50263}">
      <text>
        <r>
          <rPr>
            <sz val="8"/>
            <color indexed="81"/>
            <rFont val="Arial"/>
            <family val="2"/>
          </rPr>
          <t>Ubica el puntero del mouse en los números de la fila 11, para leer la pregunta y selecciona una respuesta en la lista desplegable</t>
        </r>
      </text>
    </comment>
    <comment ref="Q12" authorId="0" shapeId="0" xr:uid="{6D99BA97-DC3B-416C-B607-A7B12A7C515F}">
      <text>
        <r>
          <rPr>
            <sz val="8"/>
            <color indexed="81"/>
            <rFont val="Arial"/>
            <family val="2"/>
          </rPr>
          <t>Ubica el puntero del mouse en los números de la fila 11, para leer la pregunta y selecciona una respuesta en la lista desplegable</t>
        </r>
      </text>
    </comment>
    <comment ref="R12" authorId="0" shapeId="0" xr:uid="{6DB6A653-A762-4F04-A3E8-8D506478916D}">
      <text>
        <r>
          <rPr>
            <sz val="8"/>
            <color indexed="81"/>
            <rFont val="Arial"/>
            <family val="2"/>
          </rPr>
          <t>Ubica el puntero del mouse en los números de la fila 11, para leer la pregunta y selecciona una respuesta en la lista desplegable</t>
        </r>
      </text>
    </comment>
    <comment ref="S12" authorId="0" shapeId="0" xr:uid="{CA3B5E07-02E3-4351-8CF8-E0889BD3EA43}">
      <text>
        <r>
          <rPr>
            <sz val="8"/>
            <color indexed="81"/>
            <rFont val="Arial"/>
            <family val="2"/>
          </rPr>
          <t>Ubica el puntero del mouse en los números de la fila 11, para leer la pregunta y selecciona una respuesta en la lista desplegable</t>
        </r>
      </text>
    </comment>
    <comment ref="T12" authorId="0" shapeId="0" xr:uid="{0BAEBC82-BDC0-4305-9E01-6938BC49D61D}">
      <text>
        <r>
          <rPr>
            <sz val="8"/>
            <color indexed="81"/>
            <rFont val="Arial"/>
            <family val="2"/>
          </rPr>
          <t>Ubica el puntero del mouse en los números de la fila 11, para leer la pregunta y selecciona una respuesta en la lista desplegable</t>
        </r>
      </text>
    </comment>
    <comment ref="U12" authorId="0" shapeId="0" xr:uid="{CAFDE253-741A-4657-BFF8-2DC23AC21394}">
      <text>
        <r>
          <rPr>
            <sz val="8"/>
            <color indexed="81"/>
            <rFont val="Arial"/>
            <family val="2"/>
          </rPr>
          <t>Ubica el puntero del mouse en los números de la fila 11, para leer la pregunta y selecciona una respuesta en la lista desplegable</t>
        </r>
      </text>
    </comment>
    <comment ref="V12" authorId="0" shapeId="0" xr:uid="{F2113DBA-F28B-4E64-B647-FC58D501302D}">
      <text>
        <r>
          <rPr>
            <sz val="8"/>
            <color indexed="81"/>
            <rFont val="Arial"/>
            <family val="2"/>
          </rPr>
          <t>Ubica el puntero del mouse en los números de la fila 11, para leer la pregunta y selecciona una respuesta en la lista desplegable</t>
        </r>
      </text>
    </comment>
    <comment ref="W12" authorId="0" shapeId="0" xr:uid="{C4B51427-A953-4B50-9B6F-92B855DAF5AC}">
      <text>
        <r>
          <rPr>
            <sz val="8"/>
            <color indexed="81"/>
            <rFont val="Arial"/>
            <family val="2"/>
          </rPr>
          <t>Ubica el puntero del mouse en los números de la fila 11, para leer la pregunta y selecciona una respuesta en la lista desplegable</t>
        </r>
      </text>
    </comment>
    <comment ref="X12" authorId="0" shapeId="0" xr:uid="{57DE1690-5D37-4EB5-8187-6C6FE964FD8B}">
      <text>
        <r>
          <rPr>
            <sz val="8"/>
            <color indexed="81"/>
            <rFont val="Arial"/>
            <family val="2"/>
          </rPr>
          <t>Ubica el puntero del mouse en los números de la fila 11, para leer la pregunta y selecciona una respuesta en la lista desplegable</t>
        </r>
      </text>
    </comment>
    <comment ref="Y12" authorId="0" shapeId="0" xr:uid="{B2F9D3F7-BFB7-4770-9CDF-2607C91E75BB}">
      <text>
        <r>
          <rPr>
            <sz val="8"/>
            <color indexed="81"/>
            <rFont val="Arial"/>
            <family val="2"/>
          </rPr>
          <t>Ubica el puntero del mouse en los números de la fila 11, para leer la pregunta y selecciona una respuesta en la lista desplegable</t>
        </r>
      </text>
    </comment>
    <comment ref="Z12" authorId="0" shapeId="0" xr:uid="{65EB9E7C-0BC1-4CDE-8670-D7FE8EC4667C}">
      <text>
        <r>
          <rPr>
            <sz val="8"/>
            <color indexed="81"/>
            <rFont val="Arial"/>
            <family val="2"/>
          </rPr>
          <t>Ubica el puntero del mouse en los números de la fila 11, para leer la pregunta y selecciona una respuesta en la lista desplegable</t>
        </r>
      </text>
    </comment>
    <comment ref="AA12" authorId="0" shapeId="0" xr:uid="{6F954C0D-6545-406D-B8A1-CA8D4D0308F7}">
      <text>
        <r>
          <rPr>
            <sz val="8"/>
            <color indexed="81"/>
            <rFont val="Arial"/>
            <family val="2"/>
          </rPr>
          <t>Ubica el puntero del mouse en los números de la fila 11, para leer la pregunta y selecciona una respuesta en la lista desplegable</t>
        </r>
      </text>
    </comment>
    <comment ref="AB12" authorId="0" shapeId="0" xr:uid="{1E7A92C3-D050-4CB7-B4BC-D82052085ED2}">
      <text>
        <r>
          <rPr>
            <sz val="8"/>
            <color indexed="81"/>
            <rFont val="Arial"/>
            <family val="2"/>
          </rPr>
          <t>Ubica el puntero del mouse en los números de la fila 11, para leer la pregunta y selecciona una respuesta en la lista desplegable</t>
        </r>
      </text>
    </comment>
    <comment ref="AC12" authorId="0" shapeId="0" xr:uid="{4D09670E-FBFE-4D5A-A958-6A85FE5BC8E5}">
      <text>
        <r>
          <rPr>
            <sz val="8"/>
            <color indexed="81"/>
            <rFont val="Arial"/>
            <family val="2"/>
          </rPr>
          <t>Ubica el puntero del mouse en los números de la fila 11, para leer la pregunta y selecciona una respuesta en la lista desplegable</t>
        </r>
      </text>
    </comment>
    <comment ref="AD12" authorId="0" shapeId="0" xr:uid="{99DA10AD-AAD9-4884-B5B2-E1658B1574D8}">
      <text>
        <r>
          <rPr>
            <sz val="8"/>
            <color indexed="81"/>
            <rFont val="Arial"/>
            <family val="2"/>
          </rPr>
          <t>Ubica el puntero del mouse en los números de la fila 11, para leer la pregunta y selecciona una respuesta en la lista desplegable</t>
        </r>
      </text>
    </comment>
    <comment ref="AE12" authorId="0" shapeId="0" xr:uid="{523A8067-7CF5-42C5-B892-1AF5790D50B8}">
      <text>
        <r>
          <rPr>
            <sz val="8"/>
            <color indexed="81"/>
            <rFont val="Arial"/>
            <family val="2"/>
          </rPr>
          <t>Ubica el puntero del mouse en los números de la fila 11, para leer la pregunta y selecciona una respuesta en la lista desplegable</t>
        </r>
      </text>
    </comment>
    <comment ref="AF12" authorId="0" shapeId="0" xr:uid="{A0954DFF-0D89-4EFD-82B3-2EA938AC0808}">
      <text>
        <r>
          <rPr>
            <sz val="8"/>
            <color indexed="81"/>
            <rFont val="Arial"/>
            <family val="2"/>
          </rPr>
          <t>Ubica el puntero del mouse en los números de la fila 11, para leer la pregunta y selecciona una respuesta en la lista desplegable</t>
        </r>
      </text>
    </comment>
    <comment ref="AG12" authorId="0" shapeId="0" xr:uid="{65FF86B3-F628-4131-A074-C618E8B7277B}">
      <text>
        <r>
          <rPr>
            <sz val="8"/>
            <color indexed="81"/>
            <rFont val="Arial"/>
            <family val="2"/>
          </rPr>
          <t>Ubica el puntero del mouse en los números de la fila 11, para leer la pregunta y selecciona una respuesta en la lista desplegable</t>
        </r>
      </text>
    </comment>
    <comment ref="AH12" authorId="0" shapeId="0" xr:uid="{BF0C3702-EC39-4C12-BA21-925F3CD55D29}">
      <text>
        <r>
          <rPr>
            <sz val="8"/>
            <color indexed="81"/>
            <rFont val="Arial"/>
            <family val="2"/>
          </rPr>
          <t>Ubica el puntero del mouse en los números de la fila 11, para leer la pregunta y selecciona una respuesta en la lista desplegable</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A00-000001000000}">
      <text>
        <r>
          <rPr>
            <sz val="9"/>
            <color indexed="81"/>
            <rFont val="Tahoma"/>
            <family val="2"/>
          </rPr>
          <t>Fecha de revisión y/o actualización del riesgo de gestión por parte del área encargada del proceso</t>
        </r>
      </text>
    </comment>
    <comment ref="J8" authorId="1" shapeId="0" xr:uid="{00000000-0006-0000-1A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A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A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A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A00-000006000000}">
      <text>
        <r>
          <rPr>
            <sz val="8"/>
            <color indexed="81"/>
            <rFont val="Arial"/>
            <family val="2"/>
          </rPr>
          <t>¿Existen un responsable asignado a la ejecución del control?</t>
        </r>
      </text>
    </comment>
    <comment ref="AA11" authorId="1" shapeId="0" xr:uid="{00000000-0006-0000-1A00-000007000000}">
      <text>
        <r>
          <rPr>
            <sz val="9"/>
            <color indexed="81"/>
            <rFont val="Tahoma"/>
            <family val="2"/>
          </rPr>
          <t>El responsable tiene autoridad y adecuada segregación de funciones en la ejecución del control?</t>
        </r>
      </text>
    </comment>
    <comment ref="AB11" authorId="1" shapeId="0" xr:uid="{00000000-0006-0000-1A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A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A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A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A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A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A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A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A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A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A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A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A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A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A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A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A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A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A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A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A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A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A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A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A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A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A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A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A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A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A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A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A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A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A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1A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1A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1A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1A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1A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1A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1A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1A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1A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1A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1A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1A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1A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1A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1A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1A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1A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1A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1A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1A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8AD6CC01-67A9-4690-8655-30978142CD6C}">
      <text>
        <r>
          <rPr>
            <sz val="9"/>
            <color indexed="81"/>
            <rFont val="Tahoma"/>
            <family val="2"/>
          </rPr>
          <t>Fecha de revisión y/o actualización del riesgo de gestión por parte del área encargada del proceso</t>
        </r>
      </text>
    </comment>
    <comment ref="L9" authorId="1" shapeId="0" xr:uid="{87437E48-5287-4212-A563-88520E7662AE}">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1143E995-8897-4F16-B128-B4B7535C965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8C09987F-26D4-47FA-96D5-845C343F329B}">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B125FD2-D5FC-49AC-8DE5-057466AF1DD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96796552-F283-49D9-8536-EE6B632F42C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9120C153-D565-426B-88A3-CA5180A43A87}">
      <text>
        <r>
          <rPr>
            <sz val="8"/>
            <color indexed="81"/>
            <rFont val="Arial"/>
            <family val="2"/>
          </rPr>
          <t>¿Afectar al grupo de funcionarios del proceso?</t>
        </r>
      </text>
    </comment>
    <comment ref="Q11" authorId="1" shapeId="0" xr:uid="{4667B0D6-CF20-4585-B3A8-5C5B27A8368C}">
      <text>
        <r>
          <rPr>
            <sz val="8"/>
            <color indexed="81"/>
            <rFont val="Arial"/>
            <family val="2"/>
          </rPr>
          <t>¿Afectar el cumplimiento de metas y objetivos de la dependencia?</t>
        </r>
      </text>
    </comment>
    <comment ref="R11" authorId="1" shapeId="0" xr:uid="{13F1DC01-02FE-4AE7-9D44-BE1D3896B4F7}">
      <text>
        <r>
          <rPr>
            <sz val="8"/>
            <color indexed="81"/>
            <rFont val="Arial"/>
            <family val="2"/>
          </rPr>
          <t>¿Afectar el cumplimiento de misión de la Entidad?</t>
        </r>
      </text>
    </comment>
    <comment ref="S11" authorId="1" shapeId="0" xr:uid="{DFB88B47-BEE4-44E8-896B-3EA3AF876CBD}">
      <text>
        <r>
          <rPr>
            <sz val="8"/>
            <color indexed="81"/>
            <rFont val="Arial"/>
            <family val="2"/>
          </rPr>
          <t>¿Afectar el cumplimiento de la misión del sector al que pertenece la Entidad?</t>
        </r>
      </text>
    </comment>
    <comment ref="T11" authorId="1" shapeId="0" xr:uid="{9728978A-DD00-4DBC-9012-F50F2A8454D4}">
      <text>
        <r>
          <rPr>
            <sz val="8"/>
            <color indexed="81"/>
            <rFont val="Arial"/>
            <family val="2"/>
          </rPr>
          <t>¿Generar pérdida de confianza de la Entidad, afectando su reputación?</t>
        </r>
      </text>
    </comment>
    <comment ref="U11" authorId="1" shapeId="0" xr:uid="{6D7606CF-4A44-4809-A644-35C29AF799DE}">
      <text>
        <r>
          <rPr>
            <sz val="8"/>
            <color indexed="81"/>
            <rFont val="Arial"/>
            <family val="2"/>
          </rPr>
          <t>¿Generar pérdida de recursos económicos?</t>
        </r>
      </text>
    </comment>
    <comment ref="V11" authorId="1" shapeId="0" xr:uid="{A71C1A53-4CE5-4A74-B348-DEA5CD87F2F3}">
      <text>
        <r>
          <rPr>
            <sz val="8"/>
            <color indexed="81"/>
            <rFont val="Arial"/>
            <family val="2"/>
          </rPr>
          <t>¿Afectar la generación de los productos o la prestación de servicios?</t>
        </r>
      </text>
    </comment>
    <comment ref="W11" authorId="1" shapeId="0" xr:uid="{522BD16E-4F6B-43CD-9C21-7B092A893487}">
      <text>
        <r>
          <rPr>
            <sz val="8"/>
            <color indexed="81"/>
            <rFont val="Arial"/>
            <family val="2"/>
          </rPr>
          <t>¿Dar lugar al detrimento de calidad de vida de la comunidad por la pérdida del bien o servicios o los recursos públicos?</t>
        </r>
      </text>
    </comment>
    <comment ref="X11" authorId="1" shapeId="0" xr:uid="{CC5F57E2-70A5-4D3F-8B06-8D2D0CC41C0E}">
      <text>
        <r>
          <rPr>
            <sz val="8"/>
            <color indexed="81"/>
            <rFont val="Arial"/>
            <family val="2"/>
          </rPr>
          <t>¿Generar pérdida de información de la Entidad?</t>
        </r>
      </text>
    </comment>
    <comment ref="Y11" authorId="1" shapeId="0" xr:uid="{92A6AA00-217A-4A97-955B-D6E932A2B4B0}">
      <text>
        <r>
          <rPr>
            <sz val="8"/>
            <color indexed="81"/>
            <rFont val="Arial"/>
            <family val="2"/>
          </rPr>
          <t>¿Generar intervención de los órganos de control, de la Fiscalía, u otro ente?</t>
        </r>
      </text>
    </comment>
    <comment ref="Z11" authorId="1" shapeId="0" xr:uid="{553FAA7C-7F2A-453F-97D9-FD2CC38E8711}">
      <text>
        <r>
          <rPr>
            <sz val="8"/>
            <color indexed="81"/>
            <rFont val="Arial"/>
            <family val="2"/>
          </rPr>
          <t>¿Dar lugar a procesos sancionatorios?</t>
        </r>
      </text>
    </comment>
    <comment ref="AA11" authorId="1" shapeId="0" xr:uid="{D3742B04-3F65-46DA-A854-D151D5BFA5E1}">
      <text>
        <r>
          <rPr>
            <sz val="8"/>
            <color indexed="81"/>
            <rFont val="Arial"/>
            <family val="2"/>
          </rPr>
          <t>¿Dar lugar a procesos disciplinarios?</t>
        </r>
      </text>
    </comment>
    <comment ref="AB11" authorId="1" shapeId="0" xr:uid="{7D5EAB7B-F669-438E-B3CB-24A16C90387A}">
      <text>
        <r>
          <rPr>
            <sz val="8"/>
            <color indexed="81"/>
            <rFont val="Arial"/>
            <family val="2"/>
          </rPr>
          <t>¿Dar lugar a procesos fiscales?</t>
        </r>
      </text>
    </comment>
    <comment ref="AC11" authorId="1" shapeId="0" xr:uid="{50F0B3D6-12C3-4568-913F-D08D9CB18107}">
      <text>
        <r>
          <rPr>
            <sz val="8"/>
            <color indexed="81"/>
            <rFont val="Arial"/>
            <family val="2"/>
          </rPr>
          <t>¿Dar lugar a procesos penales?</t>
        </r>
      </text>
    </comment>
    <comment ref="AD11" authorId="1" shapeId="0" xr:uid="{9B3B1759-127E-4A96-BA66-7A51DDF64324}">
      <text>
        <r>
          <rPr>
            <sz val="8"/>
            <color indexed="81"/>
            <rFont val="Arial"/>
            <family val="2"/>
          </rPr>
          <t>¿Generar pérdida de credibilidad del sector?</t>
        </r>
      </text>
    </comment>
    <comment ref="AE11" authorId="1" shapeId="0" xr:uid="{6CA88FDD-F172-4FD9-B883-E55EC2A26063}">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ED042092-1225-4955-B275-377ACC3DC235}">
      <text>
        <r>
          <rPr>
            <sz val="8"/>
            <color indexed="81"/>
            <rFont val="Arial"/>
            <family val="2"/>
          </rPr>
          <t>¿Afectar la imagen regional?</t>
        </r>
      </text>
    </comment>
    <comment ref="AG11" authorId="1" shapeId="0" xr:uid="{D07D926D-4224-4578-804E-C0612B240480}">
      <text>
        <r>
          <rPr>
            <sz val="8"/>
            <color indexed="81"/>
            <rFont val="Arial"/>
            <family val="2"/>
          </rPr>
          <t>¿Afectar la imagen nacional?</t>
        </r>
      </text>
    </comment>
    <comment ref="AH11" authorId="1" shapeId="0" xr:uid="{51891E59-A8D6-45CC-A694-962C5A0A9043}">
      <text>
        <r>
          <rPr>
            <sz val="8"/>
            <color indexed="81"/>
            <rFont val="Arial"/>
            <family val="2"/>
          </rPr>
          <t>¿Genera Impacto ambiental?</t>
        </r>
      </text>
    </comment>
    <comment ref="AV11" authorId="1" shapeId="0" xr:uid="{24CE3C9E-9989-4B9A-AEF2-5DC96DD1F00E}">
      <text>
        <r>
          <rPr>
            <sz val="8"/>
            <color indexed="81"/>
            <rFont val="Arial"/>
            <family val="2"/>
          </rPr>
          <t>¿Existen un responsable asignado a la ejecución del control?</t>
        </r>
      </text>
    </comment>
    <comment ref="AW11" authorId="1" shapeId="0" xr:uid="{21ACBBC8-E6E4-4E1E-9EAF-F6557C648F89}">
      <text>
        <r>
          <rPr>
            <sz val="9"/>
            <color indexed="81"/>
            <rFont val="Tahoma"/>
            <family val="2"/>
          </rPr>
          <t>El responsable tiene autoridad y adecuada segregación de funciones en la ejecución del control?</t>
        </r>
      </text>
    </comment>
    <comment ref="AX11" authorId="1" shapeId="0" xr:uid="{B59BC21B-20DE-4187-81D9-16520C41B367}">
      <text>
        <r>
          <rPr>
            <sz val="8"/>
            <color indexed="81"/>
            <rFont val="Arial"/>
            <family val="2"/>
          </rPr>
          <t>¿La oportunidad en que se ejecuta el control ayuda a prevenir la mitigación del riesgo o a detectar la materialización del riesgo de manera oportuna?</t>
        </r>
      </text>
    </comment>
    <comment ref="AY11" authorId="1" shapeId="0" xr:uid="{8DF752AA-62EC-4192-9A33-D56DA9232A12}">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5E22AD4B-B703-48C4-BEB8-AA025D2B01ED}">
      <text>
        <r>
          <rPr>
            <sz val="8"/>
            <color indexed="81"/>
            <rFont val="Arial"/>
            <family val="2"/>
          </rPr>
          <t>¿La fuente de información que se utiliza en el desarrollo del control es información confiable que permita mitigar el riesgo?.</t>
        </r>
      </text>
    </comment>
    <comment ref="BA11" authorId="1" shapeId="0" xr:uid="{F356DEB1-FFDD-4895-8929-B5FAAD292C21}">
      <text>
        <r>
          <rPr>
            <sz val="8"/>
            <color indexed="81"/>
            <rFont val="Arial"/>
            <family val="2"/>
          </rPr>
          <t>¿Las observaciones, desviaciones o diferencias identificadas como resultados de la ejecución del control son investigadas y resueltas de manera oportuna?</t>
        </r>
      </text>
    </comment>
    <comment ref="BB11" authorId="1" shapeId="0" xr:uid="{9417946B-A60A-4E8D-BB24-176A480AE458}">
      <text>
        <r>
          <rPr>
            <sz val="8"/>
            <color indexed="81"/>
            <rFont val="Arial"/>
            <family val="2"/>
          </rPr>
          <t>¿Se deja evidencia o rastro de la ejecución del control, que permita a cualquier tercero con la evidencia, llegar a la misma conclusión?.</t>
        </r>
      </text>
    </comment>
    <comment ref="P12" authorId="0" shapeId="0" xr:uid="{793BF4BF-248E-48B3-A4B5-A43D0E2A12AF}">
      <text>
        <r>
          <rPr>
            <sz val="8"/>
            <color indexed="81"/>
            <rFont val="Arial"/>
            <family val="2"/>
          </rPr>
          <t>Ubica el puntero del mouse en los números de la fila 11, para leer la pregunta y selecciona una respuesta en la lista desplegable</t>
        </r>
      </text>
    </comment>
    <comment ref="Q12" authorId="0" shapeId="0" xr:uid="{C74C16BF-4F5D-4824-BD8D-DCDBA7DE8253}">
      <text>
        <r>
          <rPr>
            <sz val="8"/>
            <color indexed="81"/>
            <rFont val="Arial"/>
            <family val="2"/>
          </rPr>
          <t>Ubica el puntero del mouse en los números de la fila 11, para leer la pregunta y selecciona una respuesta en la lista desplegable</t>
        </r>
      </text>
    </comment>
    <comment ref="R12" authorId="0" shapeId="0" xr:uid="{02687C4E-9686-46E1-BC87-B2587292EDDD}">
      <text>
        <r>
          <rPr>
            <sz val="8"/>
            <color indexed="81"/>
            <rFont val="Arial"/>
            <family val="2"/>
          </rPr>
          <t>Ubica el puntero del mouse en los números de la fila 11, para leer la pregunta y selecciona una respuesta en la lista desplegable</t>
        </r>
      </text>
    </comment>
    <comment ref="S12" authorId="0" shapeId="0" xr:uid="{942E1168-5C5C-4E7D-B7F6-042867C55CC8}">
      <text>
        <r>
          <rPr>
            <sz val="8"/>
            <color indexed="81"/>
            <rFont val="Arial"/>
            <family val="2"/>
          </rPr>
          <t>Ubica el puntero del mouse en los números de la fila 11, para leer la pregunta y selecciona una respuesta en la lista desplegable</t>
        </r>
      </text>
    </comment>
    <comment ref="T12" authorId="0" shapeId="0" xr:uid="{DDA63DB5-8BF3-4C11-B687-B4B29096C094}">
      <text>
        <r>
          <rPr>
            <sz val="8"/>
            <color indexed="81"/>
            <rFont val="Arial"/>
            <family val="2"/>
          </rPr>
          <t>Ubica el puntero del mouse en los números de la fila 11, para leer la pregunta y selecciona una respuesta en la lista desplegable</t>
        </r>
      </text>
    </comment>
    <comment ref="U12" authorId="0" shapeId="0" xr:uid="{864305B2-3C1D-4A5A-9EC5-E652802EFA16}">
      <text>
        <r>
          <rPr>
            <sz val="8"/>
            <color indexed="81"/>
            <rFont val="Arial"/>
            <family val="2"/>
          </rPr>
          <t>Ubica el puntero del mouse en los números de la fila 11, para leer la pregunta y selecciona una respuesta en la lista desplegable</t>
        </r>
      </text>
    </comment>
    <comment ref="V12" authorId="0" shapeId="0" xr:uid="{EC051284-2334-4499-BC0B-CAC17A76D0B4}">
      <text>
        <r>
          <rPr>
            <sz val="8"/>
            <color indexed="81"/>
            <rFont val="Arial"/>
            <family val="2"/>
          </rPr>
          <t>Ubica el puntero del mouse en los números de la fila 11, para leer la pregunta y selecciona una respuesta en la lista desplegable</t>
        </r>
      </text>
    </comment>
    <comment ref="W12" authorId="0" shapeId="0" xr:uid="{A90DE687-8CAA-47A5-98BD-D17AFD1D7BCE}">
      <text>
        <r>
          <rPr>
            <sz val="8"/>
            <color indexed="81"/>
            <rFont val="Arial"/>
            <family val="2"/>
          </rPr>
          <t>Ubica el puntero del mouse en los números de la fila 11, para leer la pregunta y selecciona una respuesta en la lista desplegable</t>
        </r>
      </text>
    </comment>
    <comment ref="X12" authorId="0" shapeId="0" xr:uid="{23D8CA33-4C45-44AD-B11C-916C55138462}">
      <text>
        <r>
          <rPr>
            <sz val="8"/>
            <color indexed="81"/>
            <rFont val="Arial"/>
            <family val="2"/>
          </rPr>
          <t>Ubica el puntero del mouse en los números de la fila 11, para leer la pregunta y selecciona una respuesta en la lista desplegable</t>
        </r>
      </text>
    </comment>
    <comment ref="Y12" authorId="0" shapeId="0" xr:uid="{50862977-01D5-4345-9198-45795DAE61CE}">
      <text>
        <r>
          <rPr>
            <sz val="8"/>
            <color indexed="81"/>
            <rFont val="Arial"/>
            <family val="2"/>
          </rPr>
          <t>Ubica el puntero del mouse en los números de la fila 11, para leer la pregunta y selecciona una respuesta en la lista desplegable</t>
        </r>
      </text>
    </comment>
    <comment ref="Z12" authorId="0" shapeId="0" xr:uid="{E6B29ABC-E539-4F24-9BEF-0AC8745E0A34}">
      <text>
        <r>
          <rPr>
            <sz val="8"/>
            <color indexed="81"/>
            <rFont val="Arial"/>
            <family val="2"/>
          </rPr>
          <t>Ubica el puntero del mouse en los números de la fila 11, para leer la pregunta y selecciona una respuesta en la lista desplegable</t>
        </r>
      </text>
    </comment>
    <comment ref="AA12" authorId="0" shapeId="0" xr:uid="{E3E55DC2-1342-4FF5-B83E-09A45F660FAD}">
      <text>
        <r>
          <rPr>
            <sz val="8"/>
            <color indexed="81"/>
            <rFont val="Arial"/>
            <family val="2"/>
          </rPr>
          <t>Ubica el puntero del mouse en los números de la fila 11, para leer la pregunta y selecciona una respuesta en la lista desplegable</t>
        </r>
      </text>
    </comment>
    <comment ref="AB12" authorId="0" shapeId="0" xr:uid="{8BF98ACF-0ABB-4C9E-A7E5-F05BA9390753}">
      <text>
        <r>
          <rPr>
            <sz val="8"/>
            <color indexed="81"/>
            <rFont val="Arial"/>
            <family val="2"/>
          </rPr>
          <t>Ubica el puntero del mouse en los números de la fila 11, para leer la pregunta y selecciona una respuesta en la lista desplegable</t>
        </r>
      </text>
    </comment>
    <comment ref="AC12" authorId="0" shapeId="0" xr:uid="{591C67D3-E112-4AA3-8255-8E380ABEFE28}">
      <text>
        <r>
          <rPr>
            <sz val="8"/>
            <color indexed="81"/>
            <rFont val="Arial"/>
            <family val="2"/>
          </rPr>
          <t>Ubica el puntero del mouse en los números de la fila 11, para leer la pregunta y selecciona una respuesta en la lista desplegable</t>
        </r>
      </text>
    </comment>
    <comment ref="AD12" authorId="0" shapeId="0" xr:uid="{9F672D1B-10BC-4F37-B58F-A9F16C92A9A5}">
      <text>
        <r>
          <rPr>
            <sz val="8"/>
            <color indexed="81"/>
            <rFont val="Arial"/>
            <family val="2"/>
          </rPr>
          <t>Ubica el puntero del mouse en los números de la fila 11, para leer la pregunta y selecciona una respuesta en la lista desplegable</t>
        </r>
      </text>
    </comment>
    <comment ref="AE12" authorId="0" shapeId="0" xr:uid="{528956EE-6CFF-487D-A8F5-2601575E05CD}">
      <text>
        <r>
          <rPr>
            <sz val="8"/>
            <color indexed="81"/>
            <rFont val="Arial"/>
            <family val="2"/>
          </rPr>
          <t>Ubica el puntero del mouse en los números de la fila 11, para leer la pregunta y selecciona una respuesta en la lista desplegable</t>
        </r>
      </text>
    </comment>
    <comment ref="AF12" authorId="0" shapeId="0" xr:uid="{DE77C9EF-F04D-45E2-A417-77490B68E91C}">
      <text>
        <r>
          <rPr>
            <sz val="8"/>
            <color indexed="81"/>
            <rFont val="Arial"/>
            <family val="2"/>
          </rPr>
          <t>Ubica el puntero del mouse en los números de la fila 11, para leer la pregunta y selecciona una respuesta en la lista desplegable</t>
        </r>
      </text>
    </comment>
    <comment ref="AG12" authorId="0" shapeId="0" xr:uid="{45D74892-9F3A-4105-BECE-751BA2D20CF8}">
      <text>
        <r>
          <rPr>
            <sz val="8"/>
            <color indexed="81"/>
            <rFont val="Arial"/>
            <family val="2"/>
          </rPr>
          <t>Ubica el puntero del mouse en los números de la fila 11, para leer la pregunta y selecciona una respuesta en la lista desplegable</t>
        </r>
      </text>
    </comment>
    <comment ref="AH12" authorId="0" shapeId="0" xr:uid="{22B6F4AB-B7BE-4000-AB88-D272893886ED}">
      <text>
        <r>
          <rPr>
            <sz val="8"/>
            <color indexed="81"/>
            <rFont val="Arial"/>
            <family val="2"/>
          </rPr>
          <t>Ubica el puntero del mouse en los números de la fila 11, para leer la pregunta y selecciona una respuesta en la lista desplegable</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B00-000001000000}">
      <text>
        <r>
          <rPr>
            <sz val="9"/>
            <color indexed="81"/>
            <rFont val="Tahoma"/>
            <family val="2"/>
          </rPr>
          <t>Fecha de revisión y/o actualización del riesgo de gestión por parte del área encargada del proceso</t>
        </r>
      </text>
    </comment>
    <comment ref="J8" authorId="1" shapeId="0" xr:uid="{00000000-0006-0000-1B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B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B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B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B00-000006000000}">
      <text>
        <r>
          <rPr>
            <sz val="8"/>
            <color indexed="81"/>
            <rFont val="Arial"/>
            <family val="2"/>
          </rPr>
          <t>¿Existen un responsable asignado a la ejecución del control?</t>
        </r>
      </text>
    </comment>
    <comment ref="AA11" authorId="1" shapeId="0" xr:uid="{00000000-0006-0000-1B00-000007000000}">
      <text>
        <r>
          <rPr>
            <sz val="9"/>
            <color indexed="81"/>
            <rFont val="Tahoma"/>
            <family val="2"/>
          </rPr>
          <t>El responsable tiene autoridad y adecuada segregación de funciones en la ejecución del control?</t>
        </r>
      </text>
    </comment>
    <comment ref="AB11" authorId="1" shapeId="0" xr:uid="{00000000-0006-0000-1B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B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B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B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B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B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B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B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B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B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B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B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B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B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B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B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B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B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B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B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B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B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B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B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B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B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B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B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B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B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B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B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B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B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B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83C52BB6-E0B9-4BC5-A453-B0EB9160B081}">
      <text>
        <r>
          <rPr>
            <sz val="9"/>
            <color indexed="81"/>
            <rFont val="Tahoma"/>
            <family val="2"/>
          </rPr>
          <t>Fecha de revisión y/o actualización del riesgo de gestión por parte del área encargada del proceso</t>
        </r>
      </text>
    </comment>
    <comment ref="L9" authorId="1" shapeId="0" xr:uid="{68628878-2A7E-43DA-801B-E7BE71DF4064}">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AA5075CC-1D90-4877-922A-8D1115F9E85F}">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51F80CE-C019-40E9-A0C1-7823D7FD3656}">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17BD4FE-7A95-47AE-95CD-228C057318C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11A9F98E-AFEC-4D37-A9E1-EBB89582912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9101C799-A40F-4297-891C-0D5920A0610F}">
      <text>
        <r>
          <rPr>
            <sz val="8"/>
            <color indexed="81"/>
            <rFont val="Arial"/>
            <family val="2"/>
          </rPr>
          <t>¿Afectar al grupo de funcionarios del proceso?</t>
        </r>
      </text>
    </comment>
    <comment ref="Q11" authorId="1" shapeId="0" xr:uid="{A8F737F1-F4F8-468F-B9E5-1D12785A30E2}">
      <text>
        <r>
          <rPr>
            <sz val="8"/>
            <color indexed="81"/>
            <rFont val="Arial"/>
            <family val="2"/>
          </rPr>
          <t>¿Afectar el cumplimiento de metas y objetivos de la dependencia?</t>
        </r>
      </text>
    </comment>
    <comment ref="R11" authorId="1" shapeId="0" xr:uid="{9CC17183-D9C0-4F1F-A5D8-2BE11A17A118}">
      <text>
        <r>
          <rPr>
            <sz val="8"/>
            <color indexed="81"/>
            <rFont val="Arial"/>
            <family val="2"/>
          </rPr>
          <t>¿Afectar el cumplimiento de misión de la Entidad?</t>
        </r>
      </text>
    </comment>
    <comment ref="S11" authorId="1" shapeId="0" xr:uid="{E1081535-6B58-4E35-B6C2-BBBDFE23F5D5}">
      <text>
        <r>
          <rPr>
            <sz val="8"/>
            <color indexed="81"/>
            <rFont val="Arial"/>
            <family val="2"/>
          </rPr>
          <t>¿Afectar el cumplimiento de la misión del sector al que pertenece la Entidad?</t>
        </r>
      </text>
    </comment>
    <comment ref="T11" authorId="1" shapeId="0" xr:uid="{4DD52E89-D27E-4C64-AE2E-341D8AEEEEF4}">
      <text>
        <r>
          <rPr>
            <sz val="8"/>
            <color indexed="81"/>
            <rFont val="Arial"/>
            <family val="2"/>
          </rPr>
          <t>¿Generar pérdida de confianza de la Entidad, afectando su reputación?</t>
        </r>
      </text>
    </comment>
    <comment ref="U11" authorId="1" shapeId="0" xr:uid="{7B379ABA-9E6C-44F0-8EB0-283FF1230AC3}">
      <text>
        <r>
          <rPr>
            <sz val="8"/>
            <color indexed="81"/>
            <rFont val="Arial"/>
            <family val="2"/>
          </rPr>
          <t>¿Generar pérdida de recursos económicos?</t>
        </r>
      </text>
    </comment>
    <comment ref="V11" authorId="1" shapeId="0" xr:uid="{43C85412-1050-4249-B68D-F3CD155D9955}">
      <text>
        <r>
          <rPr>
            <sz val="8"/>
            <color indexed="81"/>
            <rFont val="Arial"/>
            <family val="2"/>
          </rPr>
          <t>¿Afectar la generación de los productos o la prestación de servicios?</t>
        </r>
      </text>
    </comment>
    <comment ref="W11" authorId="1" shapeId="0" xr:uid="{6C294FB1-121A-4448-A6BC-AD978037295C}">
      <text>
        <r>
          <rPr>
            <sz val="8"/>
            <color indexed="81"/>
            <rFont val="Arial"/>
            <family val="2"/>
          </rPr>
          <t>¿Dar lugar al detrimento de calidad de vida de la comunidad por la pérdida del bien o servicios o los recursos públicos?</t>
        </r>
      </text>
    </comment>
    <comment ref="X11" authorId="1" shapeId="0" xr:uid="{CC14D202-8FF8-4181-B237-7C3E2B944A57}">
      <text>
        <r>
          <rPr>
            <sz val="8"/>
            <color indexed="81"/>
            <rFont val="Arial"/>
            <family val="2"/>
          </rPr>
          <t>¿Generar pérdida de información de la Entidad?</t>
        </r>
      </text>
    </comment>
    <comment ref="Y11" authorId="1" shapeId="0" xr:uid="{98C984B7-92C4-4300-8F20-606D53F578F0}">
      <text>
        <r>
          <rPr>
            <sz val="8"/>
            <color indexed="81"/>
            <rFont val="Arial"/>
            <family val="2"/>
          </rPr>
          <t>¿Generar intervención de los órganos de control, de la Fiscalía, u otro ente?</t>
        </r>
      </text>
    </comment>
    <comment ref="Z11" authorId="1" shapeId="0" xr:uid="{E86A90C6-2702-4D6F-843A-364473DBDA26}">
      <text>
        <r>
          <rPr>
            <sz val="8"/>
            <color indexed="81"/>
            <rFont val="Arial"/>
            <family val="2"/>
          </rPr>
          <t>¿Dar lugar a procesos sancionatorios?</t>
        </r>
      </text>
    </comment>
    <comment ref="AA11" authorId="1" shapeId="0" xr:uid="{CE820CEC-1B74-46F3-8F8E-05B001A1ADC4}">
      <text>
        <r>
          <rPr>
            <sz val="8"/>
            <color indexed="81"/>
            <rFont val="Arial"/>
            <family val="2"/>
          </rPr>
          <t>¿Dar lugar a procesos disciplinarios?</t>
        </r>
      </text>
    </comment>
    <comment ref="AB11" authorId="1" shapeId="0" xr:uid="{FF71F7E7-D9F0-4291-8354-8D6BDA1FE03C}">
      <text>
        <r>
          <rPr>
            <sz val="8"/>
            <color indexed="81"/>
            <rFont val="Arial"/>
            <family val="2"/>
          </rPr>
          <t>¿Dar lugar a procesos fiscales?</t>
        </r>
      </text>
    </comment>
    <comment ref="AC11" authorId="1" shapeId="0" xr:uid="{53B7E35F-4288-45DB-9A25-A194756B7E06}">
      <text>
        <r>
          <rPr>
            <sz val="8"/>
            <color indexed="81"/>
            <rFont val="Arial"/>
            <family val="2"/>
          </rPr>
          <t>¿Dar lugar a procesos penales?</t>
        </r>
      </text>
    </comment>
    <comment ref="AD11" authorId="1" shapeId="0" xr:uid="{6FDB2386-3AF7-43B6-9A33-39C73E628828}">
      <text>
        <r>
          <rPr>
            <sz val="8"/>
            <color indexed="81"/>
            <rFont val="Arial"/>
            <family val="2"/>
          </rPr>
          <t>¿Generar pérdida de credibilidad del sector?</t>
        </r>
      </text>
    </comment>
    <comment ref="AE11" authorId="1" shapeId="0" xr:uid="{61AA6335-BEDA-4007-8BD2-D39252D362FE}">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C40ADD9D-A1F5-43BD-99A2-9C95BE4B6920}">
      <text>
        <r>
          <rPr>
            <sz val="8"/>
            <color indexed="81"/>
            <rFont val="Arial"/>
            <family val="2"/>
          </rPr>
          <t>¿Afectar la imagen regional?</t>
        </r>
      </text>
    </comment>
    <comment ref="AG11" authorId="1" shapeId="0" xr:uid="{34B88E74-2088-47C3-86DC-F6A43F75CAAA}">
      <text>
        <r>
          <rPr>
            <sz val="8"/>
            <color indexed="81"/>
            <rFont val="Arial"/>
            <family val="2"/>
          </rPr>
          <t>¿Afectar la imagen nacional?</t>
        </r>
      </text>
    </comment>
    <comment ref="AH11" authorId="1" shapeId="0" xr:uid="{9426990E-8F79-4F57-9524-69A7433273EA}">
      <text>
        <r>
          <rPr>
            <sz val="8"/>
            <color indexed="81"/>
            <rFont val="Arial"/>
            <family val="2"/>
          </rPr>
          <t>¿Genera Impacto ambiental?</t>
        </r>
      </text>
    </comment>
    <comment ref="AV11" authorId="1" shapeId="0" xr:uid="{3391D94A-B1D4-4619-B8FF-263EF254B656}">
      <text>
        <r>
          <rPr>
            <sz val="8"/>
            <color indexed="81"/>
            <rFont val="Arial"/>
            <family val="2"/>
          </rPr>
          <t>¿Existen un responsable asignado a la ejecución del control?</t>
        </r>
      </text>
    </comment>
    <comment ref="AW11" authorId="1" shapeId="0" xr:uid="{BF905A04-F7A8-46BC-A399-F35000C90389}">
      <text>
        <r>
          <rPr>
            <sz val="9"/>
            <color indexed="81"/>
            <rFont val="Tahoma"/>
            <family val="2"/>
          </rPr>
          <t>El responsable tiene autoridad y adecuada segregación de funciones en la ejecución del control?</t>
        </r>
      </text>
    </comment>
    <comment ref="AX11" authorId="1" shapeId="0" xr:uid="{282EBD75-4131-44CB-BEF5-C45A8B024611}">
      <text>
        <r>
          <rPr>
            <sz val="8"/>
            <color indexed="81"/>
            <rFont val="Arial"/>
            <family val="2"/>
          </rPr>
          <t>¿La oportunidad en que se ejecuta el control ayuda a prevenir la mitigación del riesgo o a detectar la materialización del riesgo de manera oportuna?</t>
        </r>
      </text>
    </comment>
    <comment ref="AY11" authorId="1" shapeId="0" xr:uid="{8FF41D2F-95A5-4D20-B1F4-3E26B35FE0A3}">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1ECBAB4-FC99-475D-8706-62DD0368D8B6}">
      <text>
        <r>
          <rPr>
            <sz val="8"/>
            <color indexed="81"/>
            <rFont val="Arial"/>
            <family val="2"/>
          </rPr>
          <t>¿La fuente de información que se utiliza en el desarrollo del control es información confiable que permita mitigar el riesgo?.</t>
        </r>
      </text>
    </comment>
    <comment ref="BA11" authorId="1" shapeId="0" xr:uid="{4A40B734-E66A-4E8D-B1C7-B7AABF746A4D}">
      <text>
        <r>
          <rPr>
            <sz val="8"/>
            <color indexed="81"/>
            <rFont val="Arial"/>
            <family val="2"/>
          </rPr>
          <t>¿Las observaciones, desviaciones o diferencias identificadas como resultados de la ejecución del control son investigadas y resueltas de manera oportuna?</t>
        </r>
      </text>
    </comment>
    <comment ref="BB11" authorId="1" shapeId="0" xr:uid="{607B2DE6-0FFF-4915-B878-CC6FAE2160AE}">
      <text>
        <r>
          <rPr>
            <sz val="8"/>
            <color indexed="81"/>
            <rFont val="Arial"/>
            <family val="2"/>
          </rPr>
          <t>¿Se deja evidencia o rastro de la ejecución del control, que permita a cualquier tercero con la evidencia, llegar a la misma conclusión?.</t>
        </r>
      </text>
    </comment>
    <comment ref="P12" authorId="0" shapeId="0" xr:uid="{50F928B2-3AAC-4017-9443-F40DA63F5334}">
      <text>
        <r>
          <rPr>
            <sz val="8"/>
            <color indexed="81"/>
            <rFont val="Arial"/>
            <family val="2"/>
          </rPr>
          <t>Ubica el puntero del mouse en los números de la fila 11, para leer la pregunta y selecciona una respuesta en la lista desplegable</t>
        </r>
      </text>
    </comment>
    <comment ref="Q12" authorId="0" shapeId="0" xr:uid="{137F96DE-72C3-408C-A6B2-7706A3A38B7B}">
      <text>
        <r>
          <rPr>
            <sz val="8"/>
            <color indexed="81"/>
            <rFont val="Arial"/>
            <family val="2"/>
          </rPr>
          <t>Ubica el puntero del mouse en los números de la fila 11, para leer la pregunta y selecciona una respuesta en la lista desplegable</t>
        </r>
      </text>
    </comment>
    <comment ref="R12" authorId="0" shapeId="0" xr:uid="{99A2FEFF-2B66-4999-A30F-1CFEF051D4A3}">
      <text>
        <r>
          <rPr>
            <sz val="8"/>
            <color indexed="81"/>
            <rFont val="Arial"/>
            <family val="2"/>
          </rPr>
          <t>Ubica el puntero del mouse en los números de la fila 11, para leer la pregunta y selecciona una respuesta en la lista desplegable</t>
        </r>
      </text>
    </comment>
    <comment ref="S12" authorId="0" shapeId="0" xr:uid="{EC61E2D9-4904-4FA6-B523-24AA7F458CBB}">
      <text>
        <r>
          <rPr>
            <sz val="8"/>
            <color indexed="81"/>
            <rFont val="Arial"/>
            <family val="2"/>
          </rPr>
          <t>Ubica el puntero del mouse en los números de la fila 11, para leer la pregunta y selecciona una respuesta en la lista desplegable</t>
        </r>
      </text>
    </comment>
    <comment ref="T12" authorId="0" shapeId="0" xr:uid="{83826285-C151-4946-8528-2563ABCB0288}">
      <text>
        <r>
          <rPr>
            <sz val="8"/>
            <color indexed="81"/>
            <rFont val="Arial"/>
            <family val="2"/>
          </rPr>
          <t>Ubica el puntero del mouse en los números de la fila 11, para leer la pregunta y selecciona una respuesta en la lista desplegable</t>
        </r>
      </text>
    </comment>
    <comment ref="U12" authorId="0" shapeId="0" xr:uid="{58CC4D4A-C406-4112-8564-C55EEA941330}">
      <text>
        <r>
          <rPr>
            <sz val="8"/>
            <color indexed="81"/>
            <rFont val="Arial"/>
            <family val="2"/>
          </rPr>
          <t>Ubica el puntero del mouse en los números de la fila 11, para leer la pregunta y selecciona una respuesta en la lista desplegable</t>
        </r>
      </text>
    </comment>
    <comment ref="V12" authorId="0" shapeId="0" xr:uid="{7D6C7C2C-FF06-45DC-A81E-C6E7CAD8F0D7}">
      <text>
        <r>
          <rPr>
            <sz val="8"/>
            <color indexed="81"/>
            <rFont val="Arial"/>
            <family val="2"/>
          </rPr>
          <t>Ubica el puntero del mouse en los números de la fila 11, para leer la pregunta y selecciona una respuesta en la lista desplegable</t>
        </r>
      </text>
    </comment>
    <comment ref="W12" authorId="0" shapeId="0" xr:uid="{DB7A0FF8-1060-4EE0-9C97-E2F1097DE34C}">
      <text>
        <r>
          <rPr>
            <sz val="8"/>
            <color indexed="81"/>
            <rFont val="Arial"/>
            <family val="2"/>
          </rPr>
          <t>Ubica el puntero del mouse en los números de la fila 11, para leer la pregunta y selecciona una respuesta en la lista desplegable</t>
        </r>
      </text>
    </comment>
    <comment ref="X12" authorId="0" shapeId="0" xr:uid="{02CC1CF8-A1D0-4120-A335-0B9085213150}">
      <text>
        <r>
          <rPr>
            <sz val="8"/>
            <color indexed="81"/>
            <rFont val="Arial"/>
            <family val="2"/>
          </rPr>
          <t>Ubica el puntero del mouse en los números de la fila 11, para leer la pregunta y selecciona una respuesta en la lista desplegable</t>
        </r>
      </text>
    </comment>
    <comment ref="Y12" authorId="0" shapeId="0" xr:uid="{E819D4E2-1A2E-4F6C-811E-466433678CEE}">
      <text>
        <r>
          <rPr>
            <sz val="8"/>
            <color indexed="81"/>
            <rFont val="Arial"/>
            <family val="2"/>
          </rPr>
          <t>Ubica el puntero del mouse en los números de la fila 11, para leer la pregunta y selecciona una respuesta en la lista desplegable</t>
        </r>
      </text>
    </comment>
    <comment ref="Z12" authorId="0" shapeId="0" xr:uid="{6D7F13B5-3FE5-4E7B-8C6D-EB391709BADD}">
      <text>
        <r>
          <rPr>
            <sz val="8"/>
            <color indexed="81"/>
            <rFont val="Arial"/>
            <family val="2"/>
          </rPr>
          <t>Ubica el puntero del mouse en los números de la fila 11, para leer la pregunta y selecciona una respuesta en la lista desplegable</t>
        </r>
      </text>
    </comment>
    <comment ref="AA12" authorId="0" shapeId="0" xr:uid="{94264CCB-8415-4CBB-8258-56803A93AAE6}">
      <text>
        <r>
          <rPr>
            <sz val="8"/>
            <color indexed="81"/>
            <rFont val="Arial"/>
            <family val="2"/>
          </rPr>
          <t>Ubica el puntero del mouse en los números de la fila 11, para leer la pregunta y selecciona una respuesta en la lista desplegable</t>
        </r>
      </text>
    </comment>
    <comment ref="AB12" authorId="0" shapeId="0" xr:uid="{3A6FC49D-257C-40AA-AE43-E2CCB2D60F2C}">
      <text>
        <r>
          <rPr>
            <sz val="8"/>
            <color indexed="81"/>
            <rFont val="Arial"/>
            <family val="2"/>
          </rPr>
          <t>Ubica el puntero del mouse en los números de la fila 11, para leer la pregunta y selecciona una respuesta en la lista desplegable</t>
        </r>
      </text>
    </comment>
    <comment ref="AC12" authorId="0" shapeId="0" xr:uid="{805B7997-0B99-4921-B0C1-775375FF15E0}">
      <text>
        <r>
          <rPr>
            <sz val="8"/>
            <color indexed="81"/>
            <rFont val="Arial"/>
            <family val="2"/>
          </rPr>
          <t>Ubica el puntero del mouse en los números de la fila 11, para leer la pregunta y selecciona una respuesta en la lista desplegable</t>
        </r>
      </text>
    </comment>
    <comment ref="AD12" authorId="0" shapeId="0" xr:uid="{FF74D67A-7AC7-4F2C-B59F-AEA8F1340E19}">
      <text>
        <r>
          <rPr>
            <sz val="8"/>
            <color indexed="81"/>
            <rFont val="Arial"/>
            <family val="2"/>
          </rPr>
          <t>Ubica el puntero del mouse en los números de la fila 11, para leer la pregunta y selecciona una respuesta en la lista desplegable</t>
        </r>
      </text>
    </comment>
    <comment ref="AE12" authorId="0" shapeId="0" xr:uid="{85AE8A8B-1BC8-4E2C-8A60-3FC72946103A}">
      <text>
        <r>
          <rPr>
            <sz val="8"/>
            <color indexed="81"/>
            <rFont val="Arial"/>
            <family val="2"/>
          </rPr>
          <t>Ubica el puntero del mouse en los números de la fila 11, para leer la pregunta y selecciona una respuesta en la lista desplegable</t>
        </r>
      </text>
    </comment>
    <comment ref="AF12" authorId="0" shapeId="0" xr:uid="{CE52D7B6-5140-47F6-8DD2-F663F0821532}">
      <text>
        <r>
          <rPr>
            <sz val="8"/>
            <color indexed="81"/>
            <rFont val="Arial"/>
            <family val="2"/>
          </rPr>
          <t>Ubica el puntero del mouse en los números de la fila 11, para leer la pregunta y selecciona una respuesta en la lista desplegable</t>
        </r>
      </text>
    </comment>
    <comment ref="AG12" authorId="0" shapeId="0" xr:uid="{26DC5591-1BAF-434B-8C5F-4F1D222B67E3}">
      <text>
        <r>
          <rPr>
            <sz val="8"/>
            <color indexed="81"/>
            <rFont val="Arial"/>
            <family val="2"/>
          </rPr>
          <t>Ubica el puntero del mouse en los números de la fila 11, para leer la pregunta y selecciona una respuesta en la lista desplegable</t>
        </r>
      </text>
    </comment>
    <comment ref="AH12" authorId="0" shapeId="0" xr:uid="{63F38083-693E-4BDD-B5EF-533F6B041AF5}">
      <text>
        <r>
          <rPr>
            <sz val="8"/>
            <color indexed="81"/>
            <rFont val="Arial"/>
            <family val="2"/>
          </rPr>
          <t>Ubica el puntero del mouse en los números de la fila 11, para leer la pregunta y selecciona una respuesta en la lista desplegable</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C00-000001000000}">
      <text>
        <r>
          <rPr>
            <sz val="9"/>
            <color indexed="81"/>
            <rFont val="Tahoma"/>
            <family val="2"/>
          </rPr>
          <t>Fecha de revisión y/o actualización del riesgo de gestión por parte del área encargada del proceso</t>
        </r>
      </text>
    </comment>
    <comment ref="J8" authorId="1" shapeId="0" xr:uid="{00000000-0006-0000-1C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C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C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C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C00-000006000000}">
      <text>
        <r>
          <rPr>
            <sz val="8"/>
            <color indexed="81"/>
            <rFont val="Arial"/>
            <family val="2"/>
          </rPr>
          <t>¿Existen un responsable asignado a la ejecución del control?</t>
        </r>
      </text>
    </comment>
    <comment ref="AA11" authorId="1" shapeId="0" xr:uid="{00000000-0006-0000-1C00-000007000000}">
      <text>
        <r>
          <rPr>
            <sz val="9"/>
            <color indexed="81"/>
            <rFont val="Tahoma"/>
            <family val="2"/>
          </rPr>
          <t>El responsable tiene autoridad y adecuada segregación de funciones en la ejecución del control?</t>
        </r>
      </text>
    </comment>
    <comment ref="AB11" authorId="1" shapeId="0" xr:uid="{00000000-0006-0000-1C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C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C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C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C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C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C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C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C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C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C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C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C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C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C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C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C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C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C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C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C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C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C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C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C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C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C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C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C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C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C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C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C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C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C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7AF5776B-D2E0-4F51-AE0D-22285185D013}">
      <text>
        <r>
          <rPr>
            <sz val="9"/>
            <color indexed="81"/>
            <rFont val="Tahoma"/>
            <family val="2"/>
          </rPr>
          <t>Fecha de revisión y/o actualización del riesgo de gestión por parte del área encargada del proceso</t>
        </r>
      </text>
    </comment>
    <comment ref="L9" authorId="1" shapeId="0" xr:uid="{0C224737-FFC1-49B6-B4FB-01E05ECD8FB4}">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88C89C9-5A16-4EA0-A8AE-E3E202DF8888}">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C07DABB-E73B-4E28-A5AB-E840AF9D327F}">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E3EDF48B-12C2-476B-B9CB-7937BA7248F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22C0BF84-784B-41FE-96BE-AF09FF3C0F1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0EA8A570-2836-482A-91FF-ED6EFE6897E7}">
      <text>
        <r>
          <rPr>
            <sz val="8"/>
            <color indexed="81"/>
            <rFont val="Arial"/>
            <family val="2"/>
          </rPr>
          <t>¿Afectar al grupo de funcionarios del proceso?</t>
        </r>
      </text>
    </comment>
    <comment ref="Q11" authorId="1" shapeId="0" xr:uid="{A9C3E45C-E29F-43D4-B385-BBEE7C403818}">
      <text>
        <r>
          <rPr>
            <sz val="8"/>
            <color indexed="81"/>
            <rFont val="Arial"/>
            <family val="2"/>
          </rPr>
          <t>¿Afectar el cumplimiento de metas y objetivos de la dependencia?</t>
        </r>
      </text>
    </comment>
    <comment ref="R11" authorId="1" shapeId="0" xr:uid="{F4F2A3D3-E7EB-4427-ACE8-9CFAD75903CF}">
      <text>
        <r>
          <rPr>
            <sz val="8"/>
            <color indexed="81"/>
            <rFont val="Arial"/>
            <family val="2"/>
          </rPr>
          <t>¿Afectar el cumplimiento de misión de la Entidad?</t>
        </r>
      </text>
    </comment>
    <comment ref="S11" authorId="1" shapeId="0" xr:uid="{C93D5D1F-0D6A-4012-AC3C-665C7A2E499D}">
      <text>
        <r>
          <rPr>
            <sz val="8"/>
            <color indexed="81"/>
            <rFont val="Arial"/>
            <family val="2"/>
          </rPr>
          <t>¿Afectar el cumplimiento de la misión del sector al que pertenece la Entidad?</t>
        </r>
      </text>
    </comment>
    <comment ref="T11" authorId="1" shapeId="0" xr:uid="{C6FF0CDF-5203-4A58-BE26-E693F938C316}">
      <text>
        <r>
          <rPr>
            <sz val="8"/>
            <color indexed="81"/>
            <rFont val="Arial"/>
            <family val="2"/>
          </rPr>
          <t>¿Generar pérdida de confianza de la Entidad, afectando su reputación?</t>
        </r>
      </text>
    </comment>
    <comment ref="U11" authorId="1" shapeId="0" xr:uid="{E4AE74F0-8D3E-4F3A-9DBC-69576F6491D0}">
      <text>
        <r>
          <rPr>
            <sz val="8"/>
            <color indexed="81"/>
            <rFont val="Arial"/>
            <family val="2"/>
          </rPr>
          <t>¿Generar pérdida de recursos económicos?</t>
        </r>
      </text>
    </comment>
    <comment ref="V11" authorId="1" shapeId="0" xr:uid="{CC5F480F-3BAB-4E68-8138-F1E4AE2A26B4}">
      <text>
        <r>
          <rPr>
            <sz val="8"/>
            <color indexed="81"/>
            <rFont val="Arial"/>
            <family val="2"/>
          </rPr>
          <t>¿Afectar la generación de los productos o la prestación de servicios?</t>
        </r>
      </text>
    </comment>
    <comment ref="W11" authorId="1" shapeId="0" xr:uid="{F917697F-81EC-420F-AC7D-025177ABD347}">
      <text>
        <r>
          <rPr>
            <sz val="8"/>
            <color indexed="81"/>
            <rFont val="Arial"/>
            <family val="2"/>
          </rPr>
          <t>¿Dar lugar al detrimento de calidad de vida de la comunidad por la pérdida del bien o servicios o los recursos públicos?</t>
        </r>
      </text>
    </comment>
    <comment ref="X11" authorId="1" shapeId="0" xr:uid="{875170F6-0E0E-4F58-AADC-EB1363E34248}">
      <text>
        <r>
          <rPr>
            <sz val="8"/>
            <color indexed="81"/>
            <rFont val="Arial"/>
            <family val="2"/>
          </rPr>
          <t>¿Generar pérdida de información de la Entidad?</t>
        </r>
      </text>
    </comment>
    <comment ref="Y11" authorId="1" shapeId="0" xr:uid="{3B40F258-40B7-44D3-B2D4-94D403D77FEC}">
      <text>
        <r>
          <rPr>
            <sz val="8"/>
            <color indexed="81"/>
            <rFont val="Arial"/>
            <family val="2"/>
          </rPr>
          <t>¿Generar intervención de los órganos de control, de la Fiscalía, u otro ente?</t>
        </r>
      </text>
    </comment>
    <comment ref="Z11" authorId="1" shapeId="0" xr:uid="{5573CCE7-4EF0-40FE-9EEB-8335DD10B4AD}">
      <text>
        <r>
          <rPr>
            <sz val="8"/>
            <color indexed="81"/>
            <rFont val="Arial"/>
            <family val="2"/>
          </rPr>
          <t>¿Dar lugar a procesos sancionatorios?</t>
        </r>
      </text>
    </comment>
    <comment ref="AA11" authorId="1" shapeId="0" xr:uid="{280810AB-E90B-48B0-BBEE-A31017236433}">
      <text>
        <r>
          <rPr>
            <sz val="8"/>
            <color indexed="81"/>
            <rFont val="Arial"/>
            <family val="2"/>
          </rPr>
          <t>¿Dar lugar a procesos disciplinarios?</t>
        </r>
      </text>
    </comment>
    <comment ref="AB11" authorId="1" shapeId="0" xr:uid="{C90B5652-731C-4924-86D5-8F0FE33C8548}">
      <text>
        <r>
          <rPr>
            <sz val="8"/>
            <color indexed="81"/>
            <rFont val="Arial"/>
            <family val="2"/>
          </rPr>
          <t>¿Dar lugar a procesos fiscales?</t>
        </r>
      </text>
    </comment>
    <comment ref="AC11" authorId="1" shapeId="0" xr:uid="{708B0180-98FF-4AC1-A2D2-3B95AA4FE3E9}">
      <text>
        <r>
          <rPr>
            <sz val="8"/>
            <color indexed="81"/>
            <rFont val="Arial"/>
            <family val="2"/>
          </rPr>
          <t>¿Dar lugar a procesos penales?</t>
        </r>
      </text>
    </comment>
    <comment ref="AD11" authorId="1" shapeId="0" xr:uid="{C8768922-F79F-4282-A0AD-A8407B637B0A}">
      <text>
        <r>
          <rPr>
            <sz val="8"/>
            <color indexed="81"/>
            <rFont val="Arial"/>
            <family val="2"/>
          </rPr>
          <t>¿Generar pérdida de credibilidad del sector?</t>
        </r>
      </text>
    </comment>
    <comment ref="AE11" authorId="1" shapeId="0" xr:uid="{D5DABA26-187E-451B-9C39-8F0E7492FFB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F9C3D53D-D556-44F3-9A52-E7D7E391DD6D}">
      <text>
        <r>
          <rPr>
            <sz val="8"/>
            <color indexed="81"/>
            <rFont val="Arial"/>
            <family val="2"/>
          </rPr>
          <t>¿Afectar la imagen regional?</t>
        </r>
      </text>
    </comment>
    <comment ref="AG11" authorId="1" shapeId="0" xr:uid="{461617CA-9CB2-4284-8C8E-6B3DD14EDA70}">
      <text>
        <r>
          <rPr>
            <sz val="8"/>
            <color indexed="81"/>
            <rFont val="Arial"/>
            <family val="2"/>
          </rPr>
          <t>¿Afectar la imagen nacional?</t>
        </r>
      </text>
    </comment>
    <comment ref="AH11" authorId="1" shapeId="0" xr:uid="{A8729108-30A3-438C-98E9-F15A10485F2F}">
      <text>
        <r>
          <rPr>
            <sz val="8"/>
            <color indexed="81"/>
            <rFont val="Arial"/>
            <family val="2"/>
          </rPr>
          <t>¿Genera Impacto ambiental?</t>
        </r>
      </text>
    </comment>
    <comment ref="AV11" authorId="1" shapeId="0" xr:uid="{2F514C74-B112-4A62-81F1-719FBC9D012B}">
      <text>
        <r>
          <rPr>
            <sz val="8"/>
            <color indexed="81"/>
            <rFont val="Arial"/>
            <family val="2"/>
          </rPr>
          <t>¿Existen un responsable asignado a la ejecución del control?</t>
        </r>
      </text>
    </comment>
    <comment ref="AW11" authorId="1" shapeId="0" xr:uid="{7C0197C2-1D65-4A6D-9C18-D2823E8C0F68}">
      <text>
        <r>
          <rPr>
            <sz val="9"/>
            <color indexed="81"/>
            <rFont val="Tahoma"/>
            <family val="2"/>
          </rPr>
          <t>El responsable tiene autoridad y adecuada segregación de funciones en la ejecución del control?</t>
        </r>
      </text>
    </comment>
    <comment ref="AX11" authorId="1" shapeId="0" xr:uid="{C531AEDA-BA59-4830-8E7B-B849359B5ADD}">
      <text>
        <r>
          <rPr>
            <sz val="8"/>
            <color indexed="81"/>
            <rFont val="Arial"/>
            <family val="2"/>
          </rPr>
          <t>¿La oportunidad en que se ejecuta el control ayuda a prevenir la mitigación del riesgo o a detectar la materialización del riesgo de manera oportuna?</t>
        </r>
      </text>
    </comment>
    <comment ref="AY11" authorId="1" shapeId="0" xr:uid="{D0189FD2-C0AE-4D51-ACE6-CCC14762EF26}">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6AFB691C-6696-441F-B1AC-DFB7B46F6DE8}">
      <text>
        <r>
          <rPr>
            <sz val="8"/>
            <color indexed="81"/>
            <rFont val="Arial"/>
            <family val="2"/>
          </rPr>
          <t>¿La fuente de información que se utiliza en el desarrollo del control es información confiable que permita mitigar el riesgo?.</t>
        </r>
      </text>
    </comment>
    <comment ref="BA11" authorId="1" shapeId="0" xr:uid="{64A24EE6-3E9A-48F8-863B-BB87E56755A4}">
      <text>
        <r>
          <rPr>
            <sz val="8"/>
            <color indexed="81"/>
            <rFont val="Arial"/>
            <family val="2"/>
          </rPr>
          <t>¿Las observaciones, desviaciones o diferencias identificadas como resultados de la ejecución del control son investigadas y resueltas de manera oportuna?</t>
        </r>
      </text>
    </comment>
    <comment ref="BB11" authorId="1" shapeId="0" xr:uid="{5FCFE3A6-F8BB-4B37-BCBC-623CB3897CEC}">
      <text>
        <r>
          <rPr>
            <sz val="8"/>
            <color indexed="81"/>
            <rFont val="Arial"/>
            <family val="2"/>
          </rPr>
          <t>¿Se deja evidencia o rastro de la ejecución del control, que permita a cualquier tercero con la evidencia, llegar a la misma conclusión?.</t>
        </r>
      </text>
    </comment>
    <comment ref="P12" authorId="0" shapeId="0" xr:uid="{73029F4B-85DF-4259-9E4E-936016834464}">
      <text>
        <r>
          <rPr>
            <sz val="8"/>
            <color indexed="81"/>
            <rFont val="Arial"/>
            <family val="2"/>
          </rPr>
          <t>Ubica el puntero del mouse en los números de la fila 11, para leer la pregunta y selecciona una respuesta en la lista desplegable</t>
        </r>
      </text>
    </comment>
    <comment ref="Q12" authorId="0" shapeId="0" xr:uid="{737F8B42-1759-494A-9A4A-62554090494E}">
      <text>
        <r>
          <rPr>
            <sz val="8"/>
            <color indexed="81"/>
            <rFont val="Arial"/>
            <family val="2"/>
          </rPr>
          <t>Ubica el puntero del mouse en los números de la fila 11, para leer la pregunta y selecciona una respuesta en la lista desplegable</t>
        </r>
      </text>
    </comment>
    <comment ref="R12" authorId="0" shapeId="0" xr:uid="{435EDD7D-BE15-42BC-884E-F0068DD2BC52}">
      <text>
        <r>
          <rPr>
            <sz val="8"/>
            <color indexed="81"/>
            <rFont val="Arial"/>
            <family val="2"/>
          </rPr>
          <t>Ubica el puntero del mouse en los números de la fila 11, para leer la pregunta y selecciona una respuesta en la lista desplegable</t>
        </r>
      </text>
    </comment>
    <comment ref="S12" authorId="0" shapeId="0" xr:uid="{AFDE5CC3-B450-4291-86F9-8F72FC60FC4D}">
      <text>
        <r>
          <rPr>
            <sz val="8"/>
            <color indexed="81"/>
            <rFont val="Arial"/>
            <family val="2"/>
          </rPr>
          <t>Ubica el puntero del mouse en los números de la fila 11, para leer la pregunta y selecciona una respuesta en la lista desplegable</t>
        </r>
      </text>
    </comment>
    <comment ref="T12" authorId="0" shapeId="0" xr:uid="{ABCE3E40-D0F4-414C-8321-03832BD3F6C7}">
      <text>
        <r>
          <rPr>
            <sz val="8"/>
            <color indexed="81"/>
            <rFont val="Arial"/>
            <family val="2"/>
          </rPr>
          <t>Ubica el puntero del mouse en los números de la fila 11, para leer la pregunta y selecciona una respuesta en la lista desplegable</t>
        </r>
      </text>
    </comment>
    <comment ref="U12" authorId="0" shapeId="0" xr:uid="{C33B7D2C-DEA3-4049-8F41-ADEFA82742E7}">
      <text>
        <r>
          <rPr>
            <sz val="8"/>
            <color indexed="81"/>
            <rFont val="Arial"/>
            <family val="2"/>
          </rPr>
          <t>Ubica el puntero del mouse en los números de la fila 11, para leer la pregunta y selecciona una respuesta en la lista desplegable</t>
        </r>
      </text>
    </comment>
    <comment ref="V12" authorId="0" shapeId="0" xr:uid="{1698AF17-2D15-45CC-A482-460ADCE54106}">
      <text>
        <r>
          <rPr>
            <sz val="8"/>
            <color indexed="81"/>
            <rFont val="Arial"/>
            <family val="2"/>
          </rPr>
          <t>Ubica el puntero del mouse en los números de la fila 11, para leer la pregunta y selecciona una respuesta en la lista desplegable</t>
        </r>
      </text>
    </comment>
    <comment ref="W12" authorId="0" shapeId="0" xr:uid="{B5C27D09-E05F-4089-8A76-DF7DA94038E2}">
      <text>
        <r>
          <rPr>
            <sz val="8"/>
            <color indexed="81"/>
            <rFont val="Arial"/>
            <family val="2"/>
          </rPr>
          <t>Ubica el puntero del mouse en los números de la fila 11, para leer la pregunta y selecciona una respuesta en la lista desplegable</t>
        </r>
      </text>
    </comment>
    <comment ref="X12" authorId="0" shapeId="0" xr:uid="{300C4790-B62B-4B09-8F2D-6B7889992967}">
      <text>
        <r>
          <rPr>
            <sz val="8"/>
            <color indexed="81"/>
            <rFont val="Arial"/>
            <family val="2"/>
          </rPr>
          <t>Ubica el puntero del mouse en los números de la fila 11, para leer la pregunta y selecciona una respuesta en la lista desplegable</t>
        </r>
      </text>
    </comment>
    <comment ref="Y12" authorId="0" shapeId="0" xr:uid="{E3BFE529-47AD-4520-915B-4EF3457F3AF9}">
      <text>
        <r>
          <rPr>
            <sz val="8"/>
            <color indexed="81"/>
            <rFont val="Arial"/>
            <family val="2"/>
          </rPr>
          <t>Ubica el puntero del mouse en los números de la fila 11, para leer la pregunta y selecciona una respuesta en la lista desplegable</t>
        </r>
      </text>
    </comment>
    <comment ref="Z12" authorId="0" shapeId="0" xr:uid="{F30E51C0-6B62-4C1F-8F62-5EFA2320EF4F}">
      <text>
        <r>
          <rPr>
            <sz val="8"/>
            <color indexed="81"/>
            <rFont val="Arial"/>
            <family val="2"/>
          </rPr>
          <t>Ubica el puntero del mouse en los números de la fila 11, para leer la pregunta y selecciona una respuesta en la lista desplegable</t>
        </r>
      </text>
    </comment>
    <comment ref="AA12" authorId="0" shapeId="0" xr:uid="{0060E76E-86DB-4823-A0F8-9C256E096688}">
      <text>
        <r>
          <rPr>
            <sz val="8"/>
            <color indexed="81"/>
            <rFont val="Arial"/>
            <family val="2"/>
          </rPr>
          <t>Ubica el puntero del mouse en los números de la fila 11, para leer la pregunta y selecciona una respuesta en la lista desplegable</t>
        </r>
      </text>
    </comment>
    <comment ref="AB12" authorId="0" shapeId="0" xr:uid="{003DCC76-D24B-4FB9-8271-692D08EA372C}">
      <text>
        <r>
          <rPr>
            <sz val="8"/>
            <color indexed="81"/>
            <rFont val="Arial"/>
            <family val="2"/>
          </rPr>
          <t>Ubica el puntero del mouse en los números de la fila 11, para leer la pregunta y selecciona una respuesta en la lista desplegable</t>
        </r>
      </text>
    </comment>
    <comment ref="AC12" authorId="0" shapeId="0" xr:uid="{537B2404-3EAA-4A3D-A470-CA59B5DB9F72}">
      <text>
        <r>
          <rPr>
            <sz val="8"/>
            <color indexed="81"/>
            <rFont val="Arial"/>
            <family val="2"/>
          </rPr>
          <t>Ubica el puntero del mouse en los números de la fila 11, para leer la pregunta y selecciona una respuesta en la lista desplegable</t>
        </r>
      </text>
    </comment>
    <comment ref="AD12" authorId="0" shapeId="0" xr:uid="{F26DE8F6-B430-45E3-88B3-4FDC3CE452DC}">
      <text>
        <r>
          <rPr>
            <sz val="8"/>
            <color indexed="81"/>
            <rFont val="Arial"/>
            <family val="2"/>
          </rPr>
          <t>Ubica el puntero del mouse en los números de la fila 11, para leer la pregunta y selecciona una respuesta en la lista desplegable</t>
        </r>
      </text>
    </comment>
    <comment ref="AE12" authorId="0" shapeId="0" xr:uid="{37B5E9A3-D4E7-4A01-9BAF-6D376BD148D7}">
      <text>
        <r>
          <rPr>
            <sz val="8"/>
            <color indexed="81"/>
            <rFont val="Arial"/>
            <family val="2"/>
          </rPr>
          <t>Ubica el puntero del mouse en los números de la fila 11, para leer la pregunta y selecciona una respuesta en la lista desplegable</t>
        </r>
      </text>
    </comment>
    <comment ref="AF12" authorId="0" shapeId="0" xr:uid="{3005D8DA-2DF3-4AFE-9CB8-2D3639759358}">
      <text>
        <r>
          <rPr>
            <sz val="8"/>
            <color indexed="81"/>
            <rFont val="Arial"/>
            <family val="2"/>
          </rPr>
          <t>Ubica el puntero del mouse en los números de la fila 11, para leer la pregunta y selecciona una respuesta en la lista desplegable</t>
        </r>
      </text>
    </comment>
    <comment ref="AG12" authorId="0" shapeId="0" xr:uid="{059B8C4A-3E9A-45BA-82E7-D118A6238FD6}">
      <text>
        <r>
          <rPr>
            <sz val="8"/>
            <color indexed="81"/>
            <rFont val="Arial"/>
            <family val="2"/>
          </rPr>
          <t>Ubica el puntero del mouse en los números de la fila 11, para leer la pregunta y selecciona una respuesta en la lista desplegable</t>
        </r>
      </text>
    </comment>
    <comment ref="AH12" authorId="0" shapeId="0" xr:uid="{BD89B36E-9B9D-4DCD-8D13-0E3F1824022B}">
      <text>
        <r>
          <rPr>
            <sz val="8"/>
            <color indexed="81"/>
            <rFont val="Arial"/>
            <family val="2"/>
          </rPr>
          <t>Ubica el puntero del mouse en los números de la fila 11, para leer la pregunta y selecciona una respuesta en la lista desplegable</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F1D0F7B6-EAC1-401F-AAD6-F3A3FDBCD0E5}">
      <text>
        <r>
          <rPr>
            <sz val="9"/>
            <color indexed="81"/>
            <rFont val="Tahoma"/>
            <family val="2"/>
          </rPr>
          <t>Fecha de revisión y/o actualización del riesgo de gestión por parte del área encargada del proceso</t>
        </r>
      </text>
    </comment>
    <comment ref="J8" authorId="1" shapeId="0" xr:uid="{D90A0C5D-054E-458B-AFD7-189B5846466F}">
      <text>
        <r>
          <rPr>
            <sz val="9"/>
            <color indexed="81"/>
            <rFont val="Tahoma"/>
            <family val="2"/>
          </rPr>
          <t>Establecer la probabilidad de ocurrencia del riesgo y el nivel de consecuencia o impacto, con el fin de estimar la zona de riesgo inicial (RIESGO INHERENTE).</t>
        </r>
      </text>
    </comment>
    <comment ref="D9" authorId="1" shapeId="0" xr:uid="{BA56E9A9-3EC6-4CB2-8B15-3408AB7542CE}">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C6EC8562-B4AA-45DC-9F34-5C055B2EEDE7}">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75291E03-2A90-48F9-A34C-22237641ED13}">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C24629D6-4630-4FDF-8EB8-3174F7FC8F26}">
      <text>
        <r>
          <rPr>
            <sz val="8"/>
            <color indexed="81"/>
            <rFont val="Arial"/>
            <family val="2"/>
          </rPr>
          <t>¿Existen un responsable asignado a la ejecución del control?</t>
        </r>
      </text>
    </comment>
    <comment ref="AA11" authorId="1" shapeId="0" xr:uid="{4B7009B4-C054-4698-96CD-B76156E5971B}">
      <text>
        <r>
          <rPr>
            <sz val="9"/>
            <color indexed="81"/>
            <rFont val="Tahoma"/>
            <family val="2"/>
          </rPr>
          <t>El responsable tiene autoridad y adecuada segregación de funciones en la ejecución del control?</t>
        </r>
      </text>
    </comment>
    <comment ref="AB11" authorId="1" shapeId="0" xr:uid="{B1B99755-C87F-4482-87B1-8C30AC7A693E}">
      <text>
        <r>
          <rPr>
            <sz val="8"/>
            <color indexed="81"/>
            <rFont val="Arial"/>
            <family val="2"/>
          </rPr>
          <t>¿La oportunidad en que se ejecuta el control ayuda a prevenir la mitigación del riesgo o a detectar la materialización del riesgo de manera oportuna?</t>
        </r>
      </text>
    </comment>
    <comment ref="AC11" authorId="1" shapeId="0" xr:uid="{538C37F2-5ED3-41C7-A21D-C3E6C26D0012}">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3C9065FE-9652-4F27-B76F-6E7037EA84B7}">
      <text>
        <r>
          <rPr>
            <sz val="8"/>
            <color indexed="81"/>
            <rFont val="Arial"/>
            <family val="2"/>
          </rPr>
          <t>¿La fuente de información que se utiliza en el desarrollo del control es información confiable que permita mitigar el riesgo?.</t>
        </r>
      </text>
    </comment>
    <comment ref="AE11" authorId="1" shapeId="0" xr:uid="{53DFEF04-B048-44AC-A450-12F92718DE2C}">
      <text>
        <r>
          <rPr>
            <sz val="8"/>
            <color indexed="81"/>
            <rFont val="Arial"/>
            <family val="2"/>
          </rPr>
          <t>¿Las observaciones, desviaciones o diferencias identificadas como resultados de la ejecución del control son investigadas y resueltas de manera oportuna?</t>
        </r>
      </text>
    </comment>
    <comment ref="AF11" authorId="1" shapeId="0" xr:uid="{E58D7FF2-8DE3-4418-8017-9E9098C38AC9}">
      <text>
        <r>
          <rPr>
            <sz val="8"/>
            <color indexed="81"/>
            <rFont val="Arial"/>
            <family val="2"/>
          </rPr>
          <t>¿Se deja evidencia o rastro de la ejecución del control, que permita a cualquier tercero con la evidencia, llegar a la misma conclusión?.</t>
        </r>
      </text>
    </comment>
    <comment ref="R12" authorId="0" shapeId="0" xr:uid="{C8E9722C-A78F-4883-9C9E-9D67F3E86A29}">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9FA1F5A7-E828-4716-AF97-31860C89BE81}">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5DAE36F9-76A4-46F9-956A-FED4512BE11B}">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87D08D1C-3222-442E-BC5A-72DC667C879E}">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43A06B4-679C-42D5-A2C3-9848AE692984}">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ADB7A506-A4FA-4FDE-BD37-2754DB7E61DC}">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585D0151-4A1F-4091-B94A-859DB34086BE}">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DF514E5A-DFB6-4AAC-91B8-C79E59AE2285}">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86151B31-C736-4B5B-A0B8-59B0EDAB48AA}">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FD899113-63AC-4545-9234-8A749F476D9B}">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85B463FA-AF89-4C75-8F54-A1EA2A632E9A}">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A2DED67E-B695-4AD8-AF61-C747722D9CE7}">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A49AF859-7BB2-474B-813F-D47C92E99692}">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BAE256CE-7F73-470F-AA12-1F646DA41AF5}">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13B6D700-7E0F-4880-A5C8-99BA3D331B7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C35AB897-0083-4C82-89F4-E71FF7B0C1D4}">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8C0D0219-D4CE-4E17-AF14-F1667DE17F9D}">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7432129-B9BC-4812-BC65-8A742D301CB7}">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2DC77156-F947-4582-9C89-35F7398D7201}">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72DF4CC3-6182-45F7-B745-99BBA9908992}">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F94DA22E-7958-4F36-936C-BC64DD2308A9}">
      <text>
        <r>
          <rPr>
            <sz val="9"/>
            <color indexed="81"/>
            <rFont val="Tahoma"/>
            <family val="2"/>
          </rPr>
          <t>Fecha de revisión y/o actualización del riesgo de gestión por parte del área encargada del proceso</t>
        </r>
      </text>
    </comment>
    <comment ref="L9" authorId="1" shapeId="0" xr:uid="{0F0A9CAA-F606-4A83-8CDB-B7AA4008A3E3}">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94A1584-6503-4F10-85B5-40EF158BF031}">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092DA877-830C-4BCE-8B80-FD10BF5C425E}">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D9A68220-012B-44B7-9F97-AA09373049A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D6B95258-6ABE-4F42-8B2D-F9F4101639E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69C5FBC3-6EAC-4CC3-9970-AE2284184EAE}">
      <text>
        <r>
          <rPr>
            <sz val="8"/>
            <color indexed="81"/>
            <rFont val="Arial"/>
            <family val="2"/>
          </rPr>
          <t>¿Afectar al grupo de funcionarios del proceso?</t>
        </r>
      </text>
    </comment>
    <comment ref="Q11" authorId="1" shapeId="0" xr:uid="{19F2E2E3-FBBF-40DB-882D-C33821708DDA}">
      <text>
        <r>
          <rPr>
            <sz val="8"/>
            <color indexed="81"/>
            <rFont val="Arial"/>
            <family val="2"/>
          </rPr>
          <t>¿Afectar el cumplimiento de metas y objetivos de la dependencia?</t>
        </r>
      </text>
    </comment>
    <comment ref="R11" authorId="1" shapeId="0" xr:uid="{EAB1C1EE-BBE8-479D-B792-AC0497F185A5}">
      <text>
        <r>
          <rPr>
            <sz val="8"/>
            <color indexed="81"/>
            <rFont val="Arial"/>
            <family val="2"/>
          </rPr>
          <t>¿Afectar el cumplimiento de misión de la Entidad?</t>
        </r>
      </text>
    </comment>
    <comment ref="S11" authorId="1" shapeId="0" xr:uid="{EAEFE94A-9412-4F3D-8F1F-3092E92D66CC}">
      <text>
        <r>
          <rPr>
            <sz val="8"/>
            <color indexed="81"/>
            <rFont val="Arial"/>
            <family val="2"/>
          </rPr>
          <t>¿Afectar el cumplimiento de la misión del sector al que pertenece la Entidad?</t>
        </r>
      </text>
    </comment>
    <comment ref="T11" authorId="1" shapeId="0" xr:uid="{7234A2CE-E0B2-44A1-820D-639B03A1154E}">
      <text>
        <r>
          <rPr>
            <sz val="8"/>
            <color indexed="81"/>
            <rFont val="Arial"/>
            <family val="2"/>
          </rPr>
          <t>¿Generar pérdida de confianza de la Entidad, afectando su reputación?</t>
        </r>
      </text>
    </comment>
    <comment ref="U11" authorId="1" shapeId="0" xr:uid="{F5430EA0-F104-4A07-BAB9-6F703607469E}">
      <text>
        <r>
          <rPr>
            <sz val="8"/>
            <color indexed="81"/>
            <rFont val="Arial"/>
            <family val="2"/>
          </rPr>
          <t>¿Generar pérdida de recursos económicos?</t>
        </r>
      </text>
    </comment>
    <comment ref="V11" authorId="1" shapeId="0" xr:uid="{93F6708E-16BD-45B4-83C4-39B48BFA7982}">
      <text>
        <r>
          <rPr>
            <sz val="8"/>
            <color indexed="81"/>
            <rFont val="Arial"/>
            <family val="2"/>
          </rPr>
          <t>¿Afectar la generación de los productos o la prestación de servicios?</t>
        </r>
      </text>
    </comment>
    <comment ref="W11" authorId="1" shapeId="0" xr:uid="{AFA417AE-E909-4341-BE6F-82E195539AEA}">
      <text>
        <r>
          <rPr>
            <sz val="8"/>
            <color indexed="81"/>
            <rFont val="Arial"/>
            <family val="2"/>
          </rPr>
          <t>¿Dar lugar al detrimento de calidad de vida de la comunidad por la pérdida del bien o servicios o los recursos públicos?</t>
        </r>
      </text>
    </comment>
    <comment ref="X11" authorId="1" shapeId="0" xr:uid="{59903F5B-22ED-42C3-B81F-B5F7012FEE47}">
      <text>
        <r>
          <rPr>
            <sz val="8"/>
            <color indexed="81"/>
            <rFont val="Arial"/>
            <family val="2"/>
          </rPr>
          <t>¿Generar pérdida de información de la Entidad?</t>
        </r>
      </text>
    </comment>
    <comment ref="Y11" authorId="1" shapeId="0" xr:uid="{AAED444D-2611-4D0D-98E6-25D564BA7C77}">
      <text>
        <r>
          <rPr>
            <sz val="8"/>
            <color indexed="81"/>
            <rFont val="Arial"/>
            <family val="2"/>
          </rPr>
          <t>¿Generar intervención de los órganos de control, de la Fiscalía, u otro ente?</t>
        </r>
      </text>
    </comment>
    <comment ref="Z11" authorId="1" shapeId="0" xr:uid="{CDF130A7-9B8E-4388-AB6B-BA074EF5E820}">
      <text>
        <r>
          <rPr>
            <sz val="8"/>
            <color indexed="81"/>
            <rFont val="Arial"/>
            <family val="2"/>
          </rPr>
          <t>¿Dar lugar a procesos sancionatorios?</t>
        </r>
      </text>
    </comment>
    <comment ref="AA11" authorId="1" shapeId="0" xr:uid="{5C20C5F0-F76E-4CE3-AFE1-CB23B8F46427}">
      <text>
        <r>
          <rPr>
            <sz val="8"/>
            <color indexed="81"/>
            <rFont val="Arial"/>
            <family val="2"/>
          </rPr>
          <t>¿Dar lugar a procesos disciplinarios?</t>
        </r>
      </text>
    </comment>
    <comment ref="AB11" authorId="1" shapeId="0" xr:uid="{AAED8F1C-CE0F-4017-B0AB-791E2AC03D86}">
      <text>
        <r>
          <rPr>
            <sz val="8"/>
            <color indexed="81"/>
            <rFont val="Arial"/>
            <family val="2"/>
          </rPr>
          <t>¿Dar lugar a procesos fiscales?</t>
        </r>
      </text>
    </comment>
    <comment ref="AC11" authorId="1" shapeId="0" xr:uid="{65F91BE7-C9D7-45C6-BB14-0A85E8DE10C5}">
      <text>
        <r>
          <rPr>
            <sz val="8"/>
            <color indexed="81"/>
            <rFont val="Arial"/>
            <family val="2"/>
          </rPr>
          <t>¿Dar lugar a procesos penales?</t>
        </r>
      </text>
    </comment>
    <comment ref="AD11" authorId="1" shapeId="0" xr:uid="{94023913-630E-4895-A830-D1F048DF7826}">
      <text>
        <r>
          <rPr>
            <sz val="8"/>
            <color indexed="81"/>
            <rFont val="Arial"/>
            <family val="2"/>
          </rPr>
          <t>¿Generar pérdida de credibilidad del sector?</t>
        </r>
      </text>
    </comment>
    <comment ref="AE11" authorId="1" shapeId="0" xr:uid="{AE6212EF-6D2C-4378-BFD6-E5D541B0774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A0BB6359-06B2-4447-8429-24B2C61A7E9F}">
      <text>
        <r>
          <rPr>
            <sz val="8"/>
            <color indexed="81"/>
            <rFont val="Arial"/>
            <family val="2"/>
          </rPr>
          <t>¿Afectar la imagen regional?</t>
        </r>
      </text>
    </comment>
    <comment ref="AG11" authorId="1" shapeId="0" xr:uid="{1C7E1E39-68BA-4E6F-9D2E-B643F2220ADF}">
      <text>
        <r>
          <rPr>
            <sz val="8"/>
            <color indexed="81"/>
            <rFont val="Arial"/>
            <family val="2"/>
          </rPr>
          <t>¿Afectar la imagen nacional?</t>
        </r>
      </text>
    </comment>
    <comment ref="AH11" authorId="1" shapeId="0" xr:uid="{58A342B6-BBD0-4ED8-9AB2-407325FAE5E7}">
      <text>
        <r>
          <rPr>
            <sz val="8"/>
            <color indexed="81"/>
            <rFont val="Arial"/>
            <family val="2"/>
          </rPr>
          <t>¿Genera Impacto ambiental?</t>
        </r>
      </text>
    </comment>
    <comment ref="AV11" authorId="1" shapeId="0" xr:uid="{9C9AAD73-45E5-465C-ADE8-F5EC3CD45920}">
      <text>
        <r>
          <rPr>
            <sz val="8"/>
            <color indexed="81"/>
            <rFont val="Arial"/>
            <family val="2"/>
          </rPr>
          <t>¿Existen un responsable asignado a la ejecución del control?</t>
        </r>
      </text>
    </comment>
    <comment ref="AW11" authorId="1" shapeId="0" xr:uid="{666FF3BB-2BB0-4005-B98D-DCAE2F9D866B}">
      <text>
        <r>
          <rPr>
            <sz val="9"/>
            <color indexed="81"/>
            <rFont val="Tahoma"/>
            <family val="2"/>
          </rPr>
          <t>El responsable tiene autoridad y adecuada segregación de funciones en la ejecución del control?</t>
        </r>
      </text>
    </comment>
    <comment ref="AX11" authorId="1" shapeId="0" xr:uid="{8893097D-B7D2-4851-A89F-12832AB4EA7F}">
      <text>
        <r>
          <rPr>
            <sz val="8"/>
            <color indexed="81"/>
            <rFont val="Arial"/>
            <family val="2"/>
          </rPr>
          <t>¿La oportunidad en que se ejecuta el control ayuda a prevenir la mitigación del riesgo o a detectar la materialización del riesgo de manera oportuna?</t>
        </r>
      </text>
    </comment>
    <comment ref="AY11" authorId="1" shapeId="0" xr:uid="{1A61B279-E563-475D-AE76-120392B64E95}">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10B48035-E860-4CCD-B044-C3866D19FCFD}">
      <text>
        <r>
          <rPr>
            <sz val="8"/>
            <color indexed="81"/>
            <rFont val="Arial"/>
            <family val="2"/>
          </rPr>
          <t>¿La fuente de información que se utiliza en el desarrollo del control es información confiable que permita mitigar el riesgo?.</t>
        </r>
      </text>
    </comment>
    <comment ref="BA11" authorId="1" shapeId="0" xr:uid="{F9FAA080-2D64-43D9-A7B7-8024F36588E0}">
      <text>
        <r>
          <rPr>
            <sz val="8"/>
            <color indexed="81"/>
            <rFont val="Arial"/>
            <family val="2"/>
          </rPr>
          <t>¿Las observaciones, desviaciones o diferencias identificadas como resultados de la ejecución del control son investigadas y resueltas de manera oportuna?</t>
        </r>
      </text>
    </comment>
    <comment ref="BB11" authorId="1" shapeId="0" xr:uid="{6E72C274-8514-4104-8E17-36A86460E93C}">
      <text>
        <r>
          <rPr>
            <sz val="8"/>
            <color indexed="81"/>
            <rFont val="Arial"/>
            <family val="2"/>
          </rPr>
          <t>¿Se deja evidencia o rastro de la ejecución del control, que permita a cualquier tercero con la evidencia, llegar a la misma conclusión?.</t>
        </r>
      </text>
    </comment>
    <comment ref="P12" authorId="0" shapeId="0" xr:uid="{0D5C92EB-0908-4D74-A93F-7CE49260698E}">
      <text>
        <r>
          <rPr>
            <sz val="8"/>
            <color indexed="81"/>
            <rFont val="Arial"/>
            <family val="2"/>
          </rPr>
          <t>Ubica el puntero del mouse en los números de la fila 11, para leer la pregunta y selecciona una respuesta en la lista desplegable</t>
        </r>
      </text>
    </comment>
    <comment ref="Q12" authorId="0" shapeId="0" xr:uid="{1B2EF476-F5AF-4653-95E0-2BF577D10204}">
      <text>
        <r>
          <rPr>
            <sz val="8"/>
            <color indexed="81"/>
            <rFont val="Arial"/>
            <family val="2"/>
          </rPr>
          <t>Ubica el puntero del mouse en los números de la fila 11, para leer la pregunta y selecciona una respuesta en la lista desplegable</t>
        </r>
      </text>
    </comment>
    <comment ref="R12" authorId="0" shapeId="0" xr:uid="{F8FCF5E5-126B-4528-9D00-AEFF2C81CEA0}">
      <text>
        <r>
          <rPr>
            <sz val="8"/>
            <color indexed="81"/>
            <rFont val="Arial"/>
            <family val="2"/>
          </rPr>
          <t>Ubica el puntero del mouse en los números de la fila 11, para leer la pregunta y selecciona una respuesta en la lista desplegable</t>
        </r>
      </text>
    </comment>
    <comment ref="S12" authorId="0" shapeId="0" xr:uid="{86DE67B7-8A23-4281-B35D-808423F94545}">
      <text>
        <r>
          <rPr>
            <sz val="8"/>
            <color indexed="81"/>
            <rFont val="Arial"/>
            <family val="2"/>
          </rPr>
          <t>Ubica el puntero del mouse en los números de la fila 11, para leer la pregunta y selecciona una respuesta en la lista desplegable</t>
        </r>
      </text>
    </comment>
    <comment ref="T12" authorId="0" shapeId="0" xr:uid="{D0E4DF43-285E-4A48-B865-65636368A496}">
      <text>
        <r>
          <rPr>
            <sz val="8"/>
            <color indexed="81"/>
            <rFont val="Arial"/>
            <family val="2"/>
          </rPr>
          <t>Ubica el puntero del mouse en los números de la fila 11, para leer la pregunta y selecciona una respuesta en la lista desplegable</t>
        </r>
      </text>
    </comment>
    <comment ref="U12" authorId="0" shapeId="0" xr:uid="{C5BF3460-9495-4DF3-87FC-911ECA58761B}">
      <text>
        <r>
          <rPr>
            <sz val="8"/>
            <color indexed="81"/>
            <rFont val="Arial"/>
            <family val="2"/>
          </rPr>
          <t>Ubica el puntero del mouse en los números de la fila 11, para leer la pregunta y selecciona una respuesta en la lista desplegable</t>
        </r>
      </text>
    </comment>
    <comment ref="V12" authorId="0" shapeId="0" xr:uid="{08E99516-4C92-4A7C-BD24-BE8D5BAF697E}">
      <text>
        <r>
          <rPr>
            <sz val="8"/>
            <color indexed="81"/>
            <rFont val="Arial"/>
            <family val="2"/>
          </rPr>
          <t>Ubica el puntero del mouse en los números de la fila 11, para leer la pregunta y selecciona una respuesta en la lista desplegable</t>
        </r>
      </text>
    </comment>
    <comment ref="W12" authorId="0" shapeId="0" xr:uid="{71B5D257-EA7A-4D25-BE94-36343F6F8182}">
      <text>
        <r>
          <rPr>
            <sz val="8"/>
            <color indexed="81"/>
            <rFont val="Arial"/>
            <family val="2"/>
          </rPr>
          <t>Ubica el puntero del mouse en los números de la fila 11, para leer la pregunta y selecciona una respuesta en la lista desplegable</t>
        </r>
      </text>
    </comment>
    <comment ref="X12" authorId="0" shapeId="0" xr:uid="{1CAC0E26-3CA3-4B40-9ADB-4528A86DA58D}">
      <text>
        <r>
          <rPr>
            <sz val="8"/>
            <color indexed="81"/>
            <rFont val="Arial"/>
            <family val="2"/>
          </rPr>
          <t>Ubica el puntero del mouse en los números de la fila 11, para leer la pregunta y selecciona una respuesta en la lista desplegable</t>
        </r>
      </text>
    </comment>
    <comment ref="Y12" authorId="0" shapeId="0" xr:uid="{68742B29-3DFB-43B0-A5BC-4FE1D4AB2A5D}">
      <text>
        <r>
          <rPr>
            <sz val="8"/>
            <color indexed="81"/>
            <rFont val="Arial"/>
            <family val="2"/>
          </rPr>
          <t>Ubica el puntero del mouse en los números de la fila 11, para leer la pregunta y selecciona una respuesta en la lista desplegable</t>
        </r>
      </text>
    </comment>
    <comment ref="Z12" authorId="0" shapeId="0" xr:uid="{35D6432E-9874-4EF9-BC02-AB02E00D8E1C}">
      <text>
        <r>
          <rPr>
            <sz val="8"/>
            <color indexed="81"/>
            <rFont val="Arial"/>
            <family val="2"/>
          </rPr>
          <t>Ubica el puntero del mouse en los números de la fila 11, para leer la pregunta y selecciona una respuesta en la lista desplegable</t>
        </r>
      </text>
    </comment>
    <comment ref="AA12" authorId="0" shapeId="0" xr:uid="{D919770A-E5C5-4E21-931F-0C3C59470184}">
      <text>
        <r>
          <rPr>
            <sz val="8"/>
            <color indexed="81"/>
            <rFont val="Arial"/>
            <family val="2"/>
          </rPr>
          <t>Ubica el puntero del mouse en los números de la fila 11, para leer la pregunta y selecciona una respuesta en la lista desplegable</t>
        </r>
      </text>
    </comment>
    <comment ref="AB12" authorId="0" shapeId="0" xr:uid="{FB4D4A7E-92A4-494A-8134-950A3703F985}">
      <text>
        <r>
          <rPr>
            <sz val="8"/>
            <color indexed="81"/>
            <rFont val="Arial"/>
            <family val="2"/>
          </rPr>
          <t>Ubica el puntero del mouse en los números de la fila 11, para leer la pregunta y selecciona una respuesta en la lista desplegable</t>
        </r>
      </text>
    </comment>
    <comment ref="AC12" authorId="0" shapeId="0" xr:uid="{DA1BE713-70CA-4E0B-AAB8-9E99EC745BDE}">
      <text>
        <r>
          <rPr>
            <sz val="8"/>
            <color indexed="81"/>
            <rFont val="Arial"/>
            <family val="2"/>
          </rPr>
          <t>Ubica el puntero del mouse en los números de la fila 11, para leer la pregunta y selecciona una respuesta en la lista desplegable</t>
        </r>
      </text>
    </comment>
    <comment ref="AD12" authorId="0" shapeId="0" xr:uid="{2DD06D81-6E9F-4F06-BB63-000C18A7451B}">
      <text>
        <r>
          <rPr>
            <sz val="8"/>
            <color indexed="81"/>
            <rFont val="Arial"/>
            <family val="2"/>
          </rPr>
          <t>Ubica el puntero del mouse en los números de la fila 11, para leer la pregunta y selecciona una respuesta en la lista desplegable</t>
        </r>
      </text>
    </comment>
    <comment ref="AE12" authorId="0" shapeId="0" xr:uid="{7B7F59F0-E0B1-4DED-A110-D66798C72C02}">
      <text>
        <r>
          <rPr>
            <sz val="8"/>
            <color indexed="81"/>
            <rFont val="Arial"/>
            <family val="2"/>
          </rPr>
          <t>Ubica el puntero del mouse en los números de la fila 11, para leer la pregunta y selecciona una respuesta en la lista desplegable</t>
        </r>
      </text>
    </comment>
    <comment ref="AF12" authorId="0" shapeId="0" xr:uid="{2107E58B-C946-4F81-9140-7161B16B72E6}">
      <text>
        <r>
          <rPr>
            <sz val="8"/>
            <color indexed="81"/>
            <rFont val="Arial"/>
            <family val="2"/>
          </rPr>
          <t>Ubica el puntero del mouse en los números de la fila 11, para leer la pregunta y selecciona una respuesta en la lista desplegable</t>
        </r>
      </text>
    </comment>
    <comment ref="AG12" authorId="0" shapeId="0" xr:uid="{C68E4D58-93CC-435E-BEA7-14224CEED6A9}">
      <text>
        <r>
          <rPr>
            <sz val="8"/>
            <color indexed="81"/>
            <rFont val="Arial"/>
            <family val="2"/>
          </rPr>
          <t>Ubica el puntero del mouse en los números de la fila 11, para leer la pregunta y selecciona una respuesta en la lista desplegable</t>
        </r>
      </text>
    </comment>
    <comment ref="AH12" authorId="0" shapeId="0" xr:uid="{3F0D3CDC-400C-487C-A8E0-9734DF482BCD}">
      <text>
        <r>
          <rPr>
            <sz val="8"/>
            <color indexed="81"/>
            <rFont val="Arial"/>
            <family val="2"/>
          </rPr>
          <t>Ubica el puntero del mouse en los números de la fila 11, para leer la pregunta y selecciona una respuesta en la lista desplegable</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54044991-4B34-4B6B-8B0A-68DE65A33F64}">
      <text>
        <r>
          <rPr>
            <sz val="9"/>
            <color indexed="81"/>
            <rFont val="Tahoma"/>
            <family val="2"/>
          </rPr>
          <t>Fecha de revisión y/o actualización del riesgo de gestión por parte del área encargada del proceso</t>
        </r>
      </text>
    </comment>
    <comment ref="L9" authorId="1" shapeId="0" xr:uid="{AE852E38-FEA0-4CA7-BD84-4E14328C2FBD}">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C6B6495-A442-43B2-962E-B83BCD16391E}">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B84050F2-A5F5-49B1-830F-65B64EA76E77}">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2C67374-2F7D-4258-A544-76109D1168E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248D1F99-803C-4663-84C2-14889A488C6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89E44B0D-3844-4430-BD2D-70D6A49012B6}">
      <text>
        <r>
          <rPr>
            <sz val="8"/>
            <color indexed="81"/>
            <rFont val="Arial"/>
            <family val="2"/>
          </rPr>
          <t>¿Afectar al grupo de funcionarios del proceso?</t>
        </r>
      </text>
    </comment>
    <comment ref="Q11" authorId="1" shapeId="0" xr:uid="{453E7767-7BA9-4720-8504-7177D5A0CDB3}">
      <text>
        <r>
          <rPr>
            <sz val="8"/>
            <color indexed="81"/>
            <rFont val="Arial"/>
            <family val="2"/>
          </rPr>
          <t>¿Afectar el cumplimiento de metas y objetivos de la dependencia?</t>
        </r>
      </text>
    </comment>
    <comment ref="R11" authorId="1" shapeId="0" xr:uid="{5F85A0A5-9DEF-439C-8368-4FF2BB3AB250}">
      <text>
        <r>
          <rPr>
            <sz val="8"/>
            <color indexed="81"/>
            <rFont val="Arial"/>
            <family val="2"/>
          </rPr>
          <t>¿Afectar el cumplimiento de misión de la Entidad?</t>
        </r>
      </text>
    </comment>
    <comment ref="S11" authorId="1" shapeId="0" xr:uid="{8D7004DB-0871-43EB-9461-0C8061480995}">
      <text>
        <r>
          <rPr>
            <sz val="8"/>
            <color indexed="81"/>
            <rFont val="Arial"/>
            <family val="2"/>
          </rPr>
          <t>¿Afectar el cumplimiento de la misión del sector al que pertenece la Entidad?</t>
        </r>
      </text>
    </comment>
    <comment ref="T11" authorId="1" shapeId="0" xr:uid="{110ED7BB-06F3-4DA3-BF62-C795FE98A387}">
      <text>
        <r>
          <rPr>
            <sz val="8"/>
            <color indexed="81"/>
            <rFont val="Arial"/>
            <family val="2"/>
          </rPr>
          <t>¿Generar pérdida de confianza de la Entidad, afectando su reputación?</t>
        </r>
      </text>
    </comment>
    <comment ref="U11" authorId="1" shapeId="0" xr:uid="{CD488D59-3F34-4467-B798-A6D4B0A90777}">
      <text>
        <r>
          <rPr>
            <sz val="8"/>
            <color indexed="81"/>
            <rFont val="Arial"/>
            <family val="2"/>
          </rPr>
          <t>¿Generar pérdida de recursos económicos?</t>
        </r>
      </text>
    </comment>
    <comment ref="V11" authorId="1" shapeId="0" xr:uid="{120D9D7C-0951-41C3-A1D6-B73F579A8363}">
      <text>
        <r>
          <rPr>
            <sz val="8"/>
            <color indexed="81"/>
            <rFont val="Arial"/>
            <family val="2"/>
          </rPr>
          <t>¿Afectar la generación de los productos o la prestación de servicios?</t>
        </r>
      </text>
    </comment>
    <comment ref="W11" authorId="1" shapeId="0" xr:uid="{B7582AA6-E3C7-44BA-A903-C5D1F874F7DA}">
      <text>
        <r>
          <rPr>
            <sz val="8"/>
            <color indexed="81"/>
            <rFont val="Arial"/>
            <family val="2"/>
          </rPr>
          <t>¿Dar lugar al detrimento de calidad de vida de la comunidad por la pérdida del bien o servicios o los recursos públicos?</t>
        </r>
      </text>
    </comment>
    <comment ref="X11" authorId="1" shapeId="0" xr:uid="{CC3E249A-E4B4-47B7-B60C-EA4BEAF880FE}">
      <text>
        <r>
          <rPr>
            <sz val="8"/>
            <color indexed="81"/>
            <rFont val="Arial"/>
            <family val="2"/>
          </rPr>
          <t>¿Generar pérdida de información de la Entidad?</t>
        </r>
      </text>
    </comment>
    <comment ref="Y11" authorId="1" shapeId="0" xr:uid="{818B1EAA-8024-4DD3-8819-9B5516E4E76A}">
      <text>
        <r>
          <rPr>
            <sz val="8"/>
            <color indexed="81"/>
            <rFont val="Arial"/>
            <family val="2"/>
          </rPr>
          <t>¿Generar intervención de los órganos de control, de la Fiscalía, u otro ente?</t>
        </r>
      </text>
    </comment>
    <comment ref="Z11" authorId="1" shapeId="0" xr:uid="{2BB7B472-03B5-4DEE-8D8B-6CA56F64ADDA}">
      <text>
        <r>
          <rPr>
            <sz val="8"/>
            <color indexed="81"/>
            <rFont val="Arial"/>
            <family val="2"/>
          </rPr>
          <t>¿Dar lugar a procesos sancionatorios?</t>
        </r>
      </text>
    </comment>
    <comment ref="AA11" authorId="1" shapeId="0" xr:uid="{29BD666C-BBC1-46A8-BAB1-D18F94238659}">
      <text>
        <r>
          <rPr>
            <sz val="8"/>
            <color indexed="81"/>
            <rFont val="Arial"/>
            <family val="2"/>
          </rPr>
          <t>¿Dar lugar a procesos disciplinarios?</t>
        </r>
      </text>
    </comment>
    <comment ref="AB11" authorId="1" shapeId="0" xr:uid="{E3900CB7-606B-4271-B144-49A0D1421A79}">
      <text>
        <r>
          <rPr>
            <sz val="8"/>
            <color indexed="81"/>
            <rFont val="Arial"/>
            <family val="2"/>
          </rPr>
          <t>¿Dar lugar a procesos fiscales?</t>
        </r>
      </text>
    </comment>
    <comment ref="AC11" authorId="1" shapeId="0" xr:uid="{DE1FF08B-6A85-4285-A494-9AA2AEAEE021}">
      <text>
        <r>
          <rPr>
            <sz val="8"/>
            <color indexed="81"/>
            <rFont val="Arial"/>
            <family val="2"/>
          </rPr>
          <t>¿Dar lugar a procesos penales?</t>
        </r>
      </text>
    </comment>
    <comment ref="AD11" authorId="1" shapeId="0" xr:uid="{7C500E3A-6B08-473C-B3B8-666B210BD6D7}">
      <text>
        <r>
          <rPr>
            <sz val="8"/>
            <color indexed="81"/>
            <rFont val="Arial"/>
            <family val="2"/>
          </rPr>
          <t>¿Generar pérdida de credibilidad del sector?</t>
        </r>
      </text>
    </comment>
    <comment ref="AE11" authorId="1" shapeId="0" xr:uid="{6F7D3869-5331-4CE8-BA60-273C923A623B}">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DA3738AD-4E59-4251-A871-7D74090C8657}">
      <text>
        <r>
          <rPr>
            <sz val="8"/>
            <color indexed="81"/>
            <rFont val="Arial"/>
            <family val="2"/>
          </rPr>
          <t>¿Afectar la imagen regional?</t>
        </r>
      </text>
    </comment>
    <comment ref="AG11" authorId="1" shapeId="0" xr:uid="{CE6C1D99-2FCC-4FF6-B336-FE89B97C0968}">
      <text>
        <r>
          <rPr>
            <sz val="8"/>
            <color indexed="81"/>
            <rFont val="Arial"/>
            <family val="2"/>
          </rPr>
          <t>¿Afectar la imagen nacional?</t>
        </r>
      </text>
    </comment>
    <comment ref="AH11" authorId="1" shapeId="0" xr:uid="{396F84D8-BE40-4277-B6BB-BA94DF55FCCB}">
      <text>
        <r>
          <rPr>
            <sz val="8"/>
            <color indexed="81"/>
            <rFont val="Arial"/>
            <family val="2"/>
          </rPr>
          <t>¿Genera Impacto ambiental?</t>
        </r>
      </text>
    </comment>
    <comment ref="AV11" authorId="1" shapeId="0" xr:uid="{443A8E05-55CD-4AE6-9806-79C1F342AF3C}">
      <text>
        <r>
          <rPr>
            <sz val="8"/>
            <color indexed="81"/>
            <rFont val="Arial"/>
            <family val="2"/>
          </rPr>
          <t>¿Existen un responsable asignado a la ejecución del control?</t>
        </r>
      </text>
    </comment>
    <comment ref="AW11" authorId="1" shapeId="0" xr:uid="{CC97C119-05CA-436C-B490-F0E4753A311D}">
      <text>
        <r>
          <rPr>
            <sz val="9"/>
            <color indexed="81"/>
            <rFont val="Tahoma"/>
            <family val="2"/>
          </rPr>
          <t>El responsable tiene autoridad y adecuada segregación de funciones en la ejecución del control?</t>
        </r>
      </text>
    </comment>
    <comment ref="AX11" authorId="1" shapeId="0" xr:uid="{FE13DB6D-295A-4DD9-9D47-C67005569567}">
      <text>
        <r>
          <rPr>
            <sz val="8"/>
            <color indexed="81"/>
            <rFont val="Arial"/>
            <family val="2"/>
          </rPr>
          <t>¿La oportunidad en que se ejecuta el control ayuda a prevenir la mitigación del riesgo o a detectar la materialización del riesgo de manera oportuna?</t>
        </r>
      </text>
    </comment>
    <comment ref="AY11" authorId="1" shapeId="0" xr:uid="{E8A75EE0-0F3E-4642-A989-1DCB014C3F88}">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A1429BE6-A830-4346-8115-E735E020EF13}">
      <text>
        <r>
          <rPr>
            <sz val="8"/>
            <color indexed="81"/>
            <rFont val="Arial"/>
            <family val="2"/>
          </rPr>
          <t>¿La fuente de información que se utiliza en el desarrollo del control es información confiable que permita mitigar el riesgo?.</t>
        </r>
      </text>
    </comment>
    <comment ref="BA11" authorId="1" shapeId="0" xr:uid="{EA9E972E-369C-42B0-95A5-1AA37DBE54F7}">
      <text>
        <r>
          <rPr>
            <sz val="8"/>
            <color indexed="81"/>
            <rFont val="Arial"/>
            <family val="2"/>
          </rPr>
          <t>¿Las observaciones, desviaciones o diferencias identificadas como resultados de la ejecución del control son investigadas y resueltas de manera oportuna?</t>
        </r>
      </text>
    </comment>
    <comment ref="BB11" authorId="1" shapeId="0" xr:uid="{45784C62-78F2-47C9-B24F-B912F1EDFFDC}">
      <text>
        <r>
          <rPr>
            <sz val="8"/>
            <color indexed="81"/>
            <rFont val="Arial"/>
            <family val="2"/>
          </rPr>
          <t>¿Se deja evidencia o rastro de la ejecución del control, que permita a cualquier tercero con la evidencia, llegar a la misma conclusión?.</t>
        </r>
      </text>
    </comment>
    <comment ref="P12" authorId="0" shapeId="0" xr:uid="{4058CC0F-8740-4A88-8DF1-63313F269DD1}">
      <text>
        <r>
          <rPr>
            <sz val="8"/>
            <color indexed="81"/>
            <rFont val="Arial"/>
            <family val="2"/>
          </rPr>
          <t>Ubica el puntero del mouse en los números de la fila 11, para leer la pregunta y selecciona una respuesta en la lista desplegable</t>
        </r>
      </text>
    </comment>
    <comment ref="Q12" authorId="0" shapeId="0" xr:uid="{5B8FF8C7-94A2-4EC6-9941-BDA87E18EE6D}">
      <text>
        <r>
          <rPr>
            <sz val="8"/>
            <color indexed="81"/>
            <rFont val="Arial"/>
            <family val="2"/>
          </rPr>
          <t>Ubica el puntero del mouse en los números de la fila 11, para leer la pregunta y selecciona una respuesta en la lista desplegable</t>
        </r>
      </text>
    </comment>
    <comment ref="R12" authorId="0" shapeId="0" xr:uid="{143D681B-EDB3-4497-AB6B-E867A844445A}">
      <text>
        <r>
          <rPr>
            <sz val="8"/>
            <color indexed="81"/>
            <rFont val="Arial"/>
            <family val="2"/>
          </rPr>
          <t>Ubica el puntero del mouse en los números de la fila 11, para leer la pregunta y selecciona una respuesta en la lista desplegable</t>
        </r>
      </text>
    </comment>
    <comment ref="S12" authorId="0" shapeId="0" xr:uid="{3388864E-BABA-416A-95C3-C8E2DE9EC6E0}">
      <text>
        <r>
          <rPr>
            <sz val="8"/>
            <color indexed="81"/>
            <rFont val="Arial"/>
            <family val="2"/>
          </rPr>
          <t>Ubica el puntero del mouse en los números de la fila 11, para leer la pregunta y selecciona una respuesta en la lista desplegable</t>
        </r>
      </text>
    </comment>
    <comment ref="T12" authorId="0" shapeId="0" xr:uid="{4BDC9A2C-3D62-4D4A-B7C6-7703CFC16023}">
      <text>
        <r>
          <rPr>
            <sz val="8"/>
            <color indexed="81"/>
            <rFont val="Arial"/>
            <family val="2"/>
          </rPr>
          <t>Ubica el puntero del mouse en los números de la fila 11, para leer la pregunta y selecciona una respuesta en la lista desplegable</t>
        </r>
      </text>
    </comment>
    <comment ref="U12" authorId="0" shapeId="0" xr:uid="{5910D72C-2473-4F6A-8065-2FEC1566B2F2}">
      <text>
        <r>
          <rPr>
            <sz val="8"/>
            <color indexed="81"/>
            <rFont val="Arial"/>
            <family val="2"/>
          </rPr>
          <t>Ubica el puntero del mouse en los números de la fila 11, para leer la pregunta y selecciona una respuesta en la lista desplegable</t>
        </r>
      </text>
    </comment>
    <comment ref="V12" authorId="0" shapeId="0" xr:uid="{FA07FCBD-5D0A-4129-9212-81F548EB7FA2}">
      <text>
        <r>
          <rPr>
            <sz val="8"/>
            <color indexed="81"/>
            <rFont val="Arial"/>
            <family val="2"/>
          </rPr>
          <t>Ubica el puntero del mouse en los números de la fila 11, para leer la pregunta y selecciona una respuesta en la lista desplegable</t>
        </r>
      </text>
    </comment>
    <comment ref="W12" authorId="0" shapeId="0" xr:uid="{42A9B99E-861E-48B9-93B7-2783AB1C8154}">
      <text>
        <r>
          <rPr>
            <sz val="8"/>
            <color indexed="81"/>
            <rFont val="Arial"/>
            <family val="2"/>
          </rPr>
          <t>Ubica el puntero del mouse en los números de la fila 11, para leer la pregunta y selecciona una respuesta en la lista desplegable</t>
        </r>
      </text>
    </comment>
    <comment ref="X12" authorId="0" shapeId="0" xr:uid="{5E7C9293-3423-4259-ABA4-FFBDAD29D37D}">
      <text>
        <r>
          <rPr>
            <sz val="8"/>
            <color indexed="81"/>
            <rFont val="Arial"/>
            <family val="2"/>
          </rPr>
          <t>Ubica el puntero del mouse en los números de la fila 11, para leer la pregunta y selecciona una respuesta en la lista desplegable</t>
        </r>
      </text>
    </comment>
    <comment ref="Y12" authorId="0" shapeId="0" xr:uid="{A5CA03AA-F9ED-4A6A-B585-AE3D0C6C5309}">
      <text>
        <r>
          <rPr>
            <sz val="8"/>
            <color indexed="81"/>
            <rFont val="Arial"/>
            <family val="2"/>
          </rPr>
          <t>Ubica el puntero del mouse en los números de la fila 11, para leer la pregunta y selecciona una respuesta en la lista desplegable</t>
        </r>
      </text>
    </comment>
    <comment ref="Z12" authorId="0" shapeId="0" xr:uid="{0B53044D-22B4-48D1-9E9B-DFF5861D941D}">
      <text>
        <r>
          <rPr>
            <sz val="8"/>
            <color indexed="81"/>
            <rFont val="Arial"/>
            <family val="2"/>
          </rPr>
          <t>Ubica el puntero del mouse en los números de la fila 11, para leer la pregunta y selecciona una respuesta en la lista desplegable</t>
        </r>
      </text>
    </comment>
    <comment ref="AA12" authorId="0" shapeId="0" xr:uid="{A6FC959F-D49B-4244-B4BE-2E7FB4225ACC}">
      <text>
        <r>
          <rPr>
            <sz val="8"/>
            <color indexed="81"/>
            <rFont val="Arial"/>
            <family val="2"/>
          </rPr>
          <t>Ubica el puntero del mouse en los números de la fila 11, para leer la pregunta y selecciona una respuesta en la lista desplegable</t>
        </r>
      </text>
    </comment>
    <comment ref="AB12" authorId="0" shapeId="0" xr:uid="{A775D580-EF7E-4AD7-8FE6-19F8CD309459}">
      <text>
        <r>
          <rPr>
            <sz val="8"/>
            <color indexed="81"/>
            <rFont val="Arial"/>
            <family val="2"/>
          </rPr>
          <t>Ubica el puntero del mouse en los números de la fila 11, para leer la pregunta y selecciona una respuesta en la lista desplegable</t>
        </r>
      </text>
    </comment>
    <comment ref="AC12" authorId="0" shapeId="0" xr:uid="{8C2EE536-DA8A-4C1E-9AA0-BA10A4AF8267}">
      <text>
        <r>
          <rPr>
            <sz val="8"/>
            <color indexed="81"/>
            <rFont val="Arial"/>
            <family val="2"/>
          </rPr>
          <t>Ubica el puntero del mouse en los números de la fila 11, para leer la pregunta y selecciona una respuesta en la lista desplegable</t>
        </r>
      </text>
    </comment>
    <comment ref="AD12" authorId="0" shapeId="0" xr:uid="{18106EC0-1AC5-4F3A-A90E-1C54468EAE94}">
      <text>
        <r>
          <rPr>
            <sz val="8"/>
            <color indexed="81"/>
            <rFont val="Arial"/>
            <family val="2"/>
          </rPr>
          <t>Ubica el puntero del mouse en los números de la fila 11, para leer la pregunta y selecciona una respuesta en la lista desplegable</t>
        </r>
      </text>
    </comment>
    <comment ref="AE12" authorId="0" shapeId="0" xr:uid="{E4530496-6354-4602-912A-B774FBAF8A9C}">
      <text>
        <r>
          <rPr>
            <sz val="8"/>
            <color indexed="81"/>
            <rFont val="Arial"/>
            <family val="2"/>
          </rPr>
          <t>Ubica el puntero del mouse en los números de la fila 11, para leer la pregunta y selecciona una respuesta en la lista desplegable</t>
        </r>
      </text>
    </comment>
    <comment ref="AF12" authorId="0" shapeId="0" xr:uid="{3E67F9E9-7D78-4F0D-862A-2A6D891BDDEF}">
      <text>
        <r>
          <rPr>
            <sz val="8"/>
            <color indexed="81"/>
            <rFont val="Arial"/>
            <family val="2"/>
          </rPr>
          <t>Ubica el puntero del mouse en los números de la fila 11, para leer la pregunta y selecciona una respuesta en la lista desplegable</t>
        </r>
      </text>
    </comment>
    <comment ref="AG12" authorId="0" shapeId="0" xr:uid="{9D4ECFAC-BA59-4453-A1CF-C43708CD2F2F}">
      <text>
        <r>
          <rPr>
            <sz val="8"/>
            <color indexed="81"/>
            <rFont val="Arial"/>
            <family val="2"/>
          </rPr>
          <t>Ubica el puntero del mouse en los números de la fila 11, para leer la pregunta y selecciona una respuesta en la lista desplegable</t>
        </r>
      </text>
    </comment>
    <comment ref="AH12" authorId="0" shapeId="0" xr:uid="{F97C13D0-3A0E-49D5-9AA7-6C480427FD15}">
      <text>
        <r>
          <rPr>
            <sz val="8"/>
            <color indexed="81"/>
            <rFont val="Arial"/>
            <family val="2"/>
          </rPr>
          <t>Ubica el puntero del mouse en los números de la fila 11, para leer la pregunta y selecciona una respuesta en la lista desplegable</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900-000001000000}">
      <text>
        <r>
          <rPr>
            <sz val="9"/>
            <color indexed="81"/>
            <rFont val="Tahoma"/>
            <family val="2"/>
          </rPr>
          <t>Fecha de revisión y/o actualización del riesgo de gestión por parte del área encargada del proceso</t>
        </r>
      </text>
    </comment>
    <comment ref="J8" authorId="1" shapeId="0" xr:uid="{00000000-0006-0000-29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9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9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9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900-000006000000}">
      <text>
        <r>
          <rPr>
            <sz val="8"/>
            <color indexed="81"/>
            <rFont val="Arial"/>
            <family val="2"/>
          </rPr>
          <t>¿Existen un responsable asignado a la ejecución del control?</t>
        </r>
      </text>
    </comment>
    <comment ref="AA11" authorId="1" shapeId="0" xr:uid="{00000000-0006-0000-2900-000007000000}">
      <text>
        <r>
          <rPr>
            <sz val="9"/>
            <color indexed="81"/>
            <rFont val="Tahoma"/>
            <family val="2"/>
          </rPr>
          <t>El responsable tiene autoridad y adecuada segregación de funciones en la ejecución del control?</t>
        </r>
      </text>
    </comment>
    <comment ref="AB11" authorId="1" shapeId="0" xr:uid="{00000000-0006-0000-29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9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9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9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9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9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9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9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9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9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9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9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9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9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9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29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29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29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29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29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29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29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29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29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29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8FA23C74-9686-4A5D-9B5F-D0B5755C4D55}">
      <text>
        <r>
          <rPr>
            <sz val="9"/>
            <color indexed="81"/>
            <rFont val="Tahoma"/>
            <family val="2"/>
          </rPr>
          <t>Fecha de revisión y/o actualización del riesgo de gestión por parte del área encargada del proceso</t>
        </r>
      </text>
    </comment>
    <comment ref="L9" authorId="1" shapeId="0" xr:uid="{0E986029-DB62-44F1-8A55-D3423E65441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38CDBEE6-D37B-4FD3-8DA9-E7AF74638D7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F787B8C-11F9-41C9-BD29-26719B10618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8D0D690F-54C0-4ACD-B487-2D4D1A59D1F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F93A0BAF-CB85-4E98-8838-41670210E17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E8A03AB6-BB29-4820-A72A-24471E9C8FA1}">
      <text>
        <r>
          <rPr>
            <sz val="8"/>
            <color indexed="81"/>
            <rFont val="Arial"/>
            <family val="2"/>
          </rPr>
          <t>¿Afectar al grupo de funcionarios del proceso?</t>
        </r>
      </text>
    </comment>
    <comment ref="Q11" authorId="1" shapeId="0" xr:uid="{2751B4B0-1150-473E-9A89-463D1737CFF5}">
      <text>
        <r>
          <rPr>
            <sz val="8"/>
            <color indexed="81"/>
            <rFont val="Arial"/>
            <family val="2"/>
          </rPr>
          <t>¿Afectar el cumplimiento de metas y objetivos de la dependencia?</t>
        </r>
      </text>
    </comment>
    <comment ref="R11" authorId="1" shapeId="0" xr:uid="{D6459755-0DB7-450D-9819-9071C91216C0}">
      <text>
        <r>
          <rPr>
            <sz val="8"/>
            <color indexed="81"/>
            <rFont val="Arial"/>
            <family val="2"/>
          </rPr>
          <t>¿Afectar el cumplimiento de misión de la Entidad?</t>
        </r>
      </text>
    </comment>
    <comment ref="S11" authorId="1" shapeId="0" xr:uid="{22C156E9-E003-49DF-ADA2-E25B5B24E75A}">
      <text>
        <r>
          <rPr>
            <sz val="8"/>
            <color indexed="81"/>
            <rFont val="Arial"/>
            <family val="2"/>
          </rPr>
          <t>¿Afectar el cumplimiento de la misión del sector al que pertenece la Entidad?</t>
        </r>
      </text>
    </comment>
    <comment ref="T11" authorId="1" shapeId="0" xr:uid="{FFF786E7-5497-4929-9891-D15FC9C3E791}">
      <text>
        <r>
          <rPr>
            <sz val="8"/>
            <color indexed="81"/>
            <rFont val="Arial"/>
            <family val="2"/>
          </rPr>
          <t>¿Generar pérdida de confianza de la Entidad, afectando su reputación?</t>
        </r>
      </text>
    </comment>
    <comment ref="U11" authorId="1" shapeId="0" xr:uid="{03EC370F-AA53-4203-82E6-36E5B1D8EC33}">
      <text>
        <r>
          <rPr>
            <sz val="8"/>
            <color indexed="81"/>
            <rFont val="Arial"/>
            <family val="2"/>
          </rPr>
          <t>¿Generar pérdida de recursos económicos?</t>
        </r>
      </text>
    </comment>
    <comment ref="V11" authorId="1" shapeId="0" xr:uid="{2B6103DA-3A0C-46A2-9EED-BA329579429E}">
      <text>
        <r>
          <rPr>
            <sz val="8"/>
            <color indexed="81"/>
            <rFont val="Arial"/>
            <family val="2"/>
          </rPr>
          <t>¿Afectar la generación de los productos o la prestación de servicios?</t>
        </r>
      </text>
    </comment>
    <comment ref="W11" authorId="1" shapeId="0" xr:uid="{0779C72A-AA47-46AC-BE71-5A9A2532FBA3}">
      <text>
        <r>
          <rPr>
            <sz val="8"/>
            <color indexed="81"/>
            <rFont val="Arial"/>
            <family val="2"/>
          </rPr>
          <t>¿Dar lugar al detrimento de calidad de vida de la comunidad por la pérdida del bien o servicios o los recursos públicos?</t>
        </r>
      </text>
    </comment>
    <comment ref="X11" authorId="1" shapeId="0" xr:uid="{8BD1F44B-8C92-4B46-9C37-ABCBA22D79FF}">
      <text>
        <r>
          <rPr>
            <sz val="8"/>
            <color indexed="81"/>
            <rFont val="Arial"/>
            <family val="2"/>
          </rPr>
          <t>¿Generar pérdida de información de la Entidad?</t>
        </r>
      </text>
    </comment>
    <comment ref="Y11" authorId="1" shapeId="0" xr:uid="{E2A3E13E-F524-4733-85D8-55A87104A6EB}">
      <text>
        <r>
          <rPr>
            <sz val="8"/>
            <color indexed="81"/>
            <rFont val="Arial"/>
            <family val="2"/>
          </rPr>
          <t>¿Generar intervención de los órganos de control, de la Fiscalía, u otro ente?</t>
        </r>
      </text>
    </comment>
    <comment ref="Z11" authorId="1" shapeId="0" xr:uid="{4994B11B-2AAA-481B-8B29-1067BDA4E752}">
      <text>
        <r>
          <rPr>
            <sz val="8"/>
            <color indexed="81"/>
            <rFont val="Arial"/>
            <family val="2"/>
          </rPr>
          <t>¿Dar lugar a procesos sancionatorios?</t>
        </r>
      </text>
    </comment>
    <comment ref="AA11" authorId="1" shapeId="0" xr:uid="{58CDC59F-6C8D-4BB4-B091-4F80E7C927BE}">
      <text>
        <r>
          <rPr>
            <sz val="8"/>
            <color indexed="81"/>
            <rFont val="Arial"/>
            <family val="2"/>
          </rPr>
          <t>¿Dar lugar a procesos disciplinarios?</t>
        </r>
      </text>
    </comment>
    <comment ref="AB11" authorId="1" shapeId="0" xr:uid="{3751AFBB-FA69-4FC6-BDFE-CCDC8DCA48D9}">
      <text>
        <r>
          <rPr>
            <sz val="8"/>
            <color indexed="81"/>
            <rFont val="Arial"/>
            <family val="2"/>
          </rPr>
          <t>¿Dar lugar a procesos fiscales?</t>
        </r>
      </text>
    </comment>
    <comment ref="AC11" authorId="1" shapeId="0" xr:uid="{FC09A75B-6F6A-44D2-9A2B-CE3568D54634}">
      <text>
        <r>
          <rPr>
            <sz val="8"/>
            <color indexed="81"/>
            <rFont val="Arial"/>
            <family val="2"/>
          </rPr>
          <t>¿Dar lugar a procesos penales?</t>
        </r>
      </text>
    </comment>
    <comment ref="AD11" authorId="1" shapeId="0" xr:uid="{048948BE-0131-4E63-8A21-367D1B3EAC62}">
      <text>
        <r>
          <rPr>
            <sz val="8"/>
            <color indexed="81"/>
            <rFont val="Arial"/>
            <family val="2"/>
          </rPr>
          <t>¿Generar pérdida de credibilidad del sector?</t>
        </r>
      </text>
    </comment>
    <comment ref="AE11" authorId="1" shapeId="0" xr:uid="{0F8BAF02-1836-48BA-8831-4AD59CA3E8FE}">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57D7D163-2DEC-4B25-BFCC-0E8CE270368A}">
      <text>
        <r>
          <rPr>
            <sz val="8"/>
            <color indexed="81"/>
            <rFont val="Arial"/>
            <family val="2"/>
          </rPr>
          <t>¿Afectar la imagen regional?</t>
        </r>
      </text>
    </comment>
    <comment ref="AG11" authorId="1" shapeId="0" xr:uid="{91112102-0305-4909-BFB4-4CC2115E8C7B}">
      <text>
        <r>
          <rPr>
            <sz val="8"/>
            <color indexed="81"/>
            <rFont val="Arial"/>
            <family val="2"/>
          </rPr>
          <t>¿Afectar la imagen nacional?</t>
        </r>
      </text>
    </comment>
    <comment ref="AH11" authorId="1" shapeId="0" xr:uid="{8E57589D-49DA-428F-99E6-0E3FF1F849E7}">
      <text>
        <r>
          <rPr>
            <sz val="8"/>
            <color indexed="81"/>
            <rFont val="Arial"/>
            <family val="2"/>
          </rPr>
          <t>¿Genera Impacto ambiental?</t>
        </r>
      </text>
    </comment>
    <comment ref="AV11" authorId="1" shapeId="0" xr:uid="{DB725EE7-B987-420D-98A0-760204E64DE8}">
      <text>
        <r>
          <rPr>
            <sz val="8"/>
            <color indexed="81"/>
            <rFont val="Arial"/>
            <family val="2"/>
          </rPr>
          <t>¿Existen un responsable asignado a la ejecución del control?</t>
        </r>
      </text>
    </comment>
    <comment ref="AW11" authorId="1" shapeId="0" xr:uid="{4F9D34FC-E234-4174-9F6F-5363FABE9169}">
      <text>
        <r>
          <rPr>
            <sz val="9"/>
            <color indexed="81"/>
            <rFont val="Tahoma"/>
            <family val="2"/>
          </rPr>
          <t>El responsable tiene autoridad y adecuada segregación de funciones en la ejecución del control?</t>
        </r>
      </text>
    </comment>
    <comment ref="AX11" authorId="1" shapeId="0" xr:uid="{0B606A0B-52CE-4A3C-8DBD-17B52CCB4BBD}">
      <text>
        <r>
          <rPr>
            <sz val="8"/>
            <color indexed="81"/>
            <rFont val="Arial"/>
            <family val="2"/>
          </rPr>
          <t>¿La oportunidad en que se ejecuta el control ayuda a prevenir la mitigación del riesgo o a detectar la materialización del riesgo de manera oportuna?</t>
        </r>
      </text>
    </comment>
    <comment ref="AY11" authorId="1" shapeId="0" xr:uid="{3F18BE36-748E-4BEE-A22D-3785BFF843C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2D1E256-BDAF-4C6E-8827-D6741D53C076}">
      <text>
        <r>
          <rPr>
            <sz val="8"/>
            <color indexed="81"/>
            <rFont val="Arial"/>
            <family val="2"/>
          </rPr>
          <t>¿La fuente de información que se utiliza en el desarrollo del control es información confiable que permita mitigar el riesgo?.</t>
        </r>
      </text>
    </comment>
    <comment ref="BA11" authorId="1" shapeId="0" xr:uid="{3FAF71CF-A894-4F0B-B794-06DE856CCA92}">
      <text>
        <r>
          <rPr>
            <sz val="8"/>
            <color indexed="81"/>
            <rFont val="Arial"/>
            <family val="2"/>
          </rPr>
          <t>¿Las observaciones, desviaciones o diferencias identificadas como resultados de la ejecución del control son investigadas y resueltas de manera oportuna?</t>
        </r>
      </text>
    </comment>
    <comment ref="BB11" authorId="1" shapeId="0" xr:uid="{64A30426-1F6E-463B-8161-1F11DE39C01B}">
      <text>
        <r>
          <rPr>
            <sz val="8"/>
            <color indexed="81"/>
            <rFont val="Arial"/>
            <family val="2"/>
          </rPr>
          <t>¿Se deja evidencia o rastro de la ejecución del control, que permita a cualquier tercero con la evidencia, llegar a la misma conclusión?.</t>
        </r>
      </text>
    </comment>
    <comment ref="P12" authorId="0" shapeId="0" xr:uid="{6AA543D8-1589-4558-BF89-B009021BE686}">
      <text>
        <r>
          <rPr>
            <sz val="8"/>
            <color indexed="81"/>
            <rFont val="Arial"/>
            <family val="2"/>
          </rPr>
          <t>Ubica el puntero del mouse en los números de la fila 11, para leer la pregunta y selecciona una respuesta en la lista desplegable</t>
        </r>
      </text>
    </comment>
    <comment ref="Q12" authorId="0" shapeId="0" xr:uid="{2124809C-D196-495F-AB61-2E9E267DE31A}">
      <text>
        <r>
          <rPr>
            <sz val="8"/>
            <color indexed="81"/>
            <rFont val="Arial"/>
            <family val="2"/>
          </rPr>
          <t>Ubica el puntero del mouse en los números de la fila 11, para leer la pregunta y selecciona una respuesta en la lista desplegable</t>
        </r>
      </text>
    </comment>
    <comment ref="R12" authorId="0" shapeId="0" xr:uid="{FA4E6214-5519-4419-82C9-684EDC5FF0A0}">
      <text>
        <r>
          <rPr>
            <sz val="8"/>
            <color indexed="81"/>
            <rFont val="Arial"/>
            <family val="2"/>
          </rPr>
          <t>Ubica el puntero del mouse en los números de la fila 11, para leer la pregunta y selecciona una respuesta en la lista desplegable</t>
        </r>
      </text>
    </comment>
    <comment ref="S12" authorId="0" shapeId="0" xr:uid="{9E790960-D1CE-4E58-97BA-FD6D0C68D20B}">
      <text>
        <r>
          <rPr>
            <sz val="8"/>
            <color indexed="81"/>
            <rFont val="Arial"/>
            <family val="2"/>
          </rPr>
          <t>Ubica el puntero del mouse en los números de la fila 11, para leer la pregunta y selecciona una respuesta en la lista desplegable</t>
        </r>
      </text>
    </comment>
    <comment ref="T12" authorId="0" shapeId="0" xr:uid="{C301EAC5-0706-4745-B212-950205223B83}">
      <text>
        <r>
          <rPr>
            <sz val="8"/>
            <color indexed="81"/>
            <rFont val="Arial"/>
            <family val="2"/>
          </rPr>
          <t>Ubica el puntero del mouse en los números de la fila 11, para leer la pregunta y selecciona una respuesta en la lista desplegable</t>
        </r>
      </text>
    </comment>
    <comment ref="U12" authorId="0" shapeId="0" xr:uid="{95A89B60-B9B6-4993-A62F-395A7CF86B60}">
      <text>
        <r>
          <rPr>
            <sz val="8"/>
            <color indexed="81"/>
            <rFont val="Arial"/>
            <family val="2"/>
          </rPr>
          <t>Ubica el puntero del mouse en los números de la fila 11, para leer la pregunta y selecciona una respuesta en la lista desplegable</t>
        </r>
      </text>
    </comment>
    <comment ref="V12" authorId="0" shapeId="0" xr:uid="{F6033E5A-59FB-47FD-ADE5-8B39D5CAA634}">
      <text>
        <r>
          <rPr>
            <sz val="8"/>
            <color indexed="81"/>
            <rFont val="Arial"/>
            <family val="2"/>
          </rPr>
          <t>Ubica el puntero del mouse en los números de la fila 11, para leer la pregunta y selecciona una respuesta en la lista desplegable</t>
        </r>
      </text>
    </comment>
    <comment ref="W12" authorId="0" shapeId="0" xr:uid="{24488EA4-E09B-4053-A48B-CA8F1CF6DE7D}">
      <text>
        <r>
          <rPr>
            <sz val="8"/>
            <color indexed="81"/>
            <rFont val="Arial"/>
            <family val="2"/>
          </rPr>
          <t>Ubica el puntero del mouse en los números de la fila 11, para leer la pregunta y selecciona una respuesta en la lista desplegable</t>
        </r>
      </text>
    </comment>
    <comment ref="X12" authorId="0" shapeId="0" xr:uid="{1FEC5D01-C8B7-4572-AA72-6F111F628116}">
      <text>
        <r>
          <rPr>
            <sz val="8"/>
            <color indexed="81"/>
            <rFont val="Arial"/>
            <family val="2"/>
          </rPr>
          <t>Ubica el puntero del mouse en los números de la fila 11, para leer la pregunta y selecciona una respuesta en la lista desplegable</t>
        </r>
      </text>
    </comment>
    <comment ref="Y12" authorId="0" shapeId="0" xr:uid="{4241338A-34F4-40D4-8467-95BDD431ECBB}">
      <text>
        <r>
          <rPr>
            <sz val="8"/>
            <color indexed="81"/>
            <rFont val="Arial"/>
            <family val="2"/>
          </rPr>
          <t>Ubica el puntero del mouse en los números de la fila 11, para leer la pregunta y selecciona una respuesta en la lista desplegable</t>
        </r>
      </text>
    </comment>
    <comment ref="Z12" authorId="0" shapeId="0" xr:uid="{58EB6B3E-36E8-4ABC-9940-6CE83946A18B}">
      <text>
        <r>
          <rPr>
            <sz val="8"/>
            <color indexed="81"/>
            <rFont val="Arial"/>
            <family val="2"/>
          </rPr>
          <t>Ubica el puntero del mouse en los números de la fila 11, para leer la pregunta y selecciona una respuesta en la lista desplegable</t>
        </r>
      </text>
    </comment>
    <comment ref="AA12" authorId="0" shapeId="0" xr:uid="{49F8A50A-B133-4D64-9787-FAA727261A93}">
      <text>
        <r>
          <rPr>
            <sz val="8"/>
            <color indexed="81"/>
            <rFont val="Arial"/>
            <family val="2"/>
          </rPr>
          <t>Ubica el puntero del mouse en los números de la fila 11, para leer la pregunta y selecciona una respuesta en la lista desplegable</t>
        </r>
      </text>
    </comment>
    <comment ref="AB12" authorId="0" shapeId="0" xr:uid="{BBD0B140-2251-42F3-99A5-AF6E6F7B6E7D}">
      <text>
        <r>
          <rPr>
            <sz val="8"/>
            <color indexed="81"/>
            <rFont val="Arial"/>
            <family val="2"/>
          </rPr>
          <t>Ubica el puntero del mouse en los números de la fila 11, para leer la pregunta y selecciona una respuesta en la lista desplegable</t>
        </r>
      </text>
    </comment>
    <comment ref="AC12" authorId="0" shapeId="0" xr:uid="{5F15707D-7E5F-47B9-A6B4-86217B926CE6}">
      <text>
        <r>
          <rPr>
            <sz val="8"/>
            <color indexed="81"/>
            <rFont val="Arial"/>
            <family val="2"/>
          </rPr>
          <t>Ubica el puntero del mouse en los números de la fila 11, para leer la pregunta y selecciona una respuesta en la lista desplegable</t>
        </r>
      </text>
    </comment>
    <comment ref="AD12" authorId="0" shapeId="0" xr:uid="{C5FB5E59-85D4-4476-B0B8-4041858A92EA}">
      <text>
        <r>
          <rPr>
            <sz val="8"/>
            <color indexed="81"/>
            <rFont val="Arial"/>
            <family val="2"/>
          </rPr>
          <t>Ubica el puntero del mouse en los números de la fila 11, para leer la pregunta y selecciona una respuesta en la lista desplegable</t>
        </r>
      </text>
    </comment>
    <comment ref="AE12" authorId="0" shapeId="0" xr:uid="{A09E91FD-1CFF-4009-84B2-04F42E3EC369}">
      <text>
        <r>
          <rPr>
            <sz val="8"/>
            <color indexed="81"/>
            <rFont val="Arial"/>
            <family val="2"/>
          </rPr>
          <t>Ubica el puntero del mouse en los números de la fila 11, para leer la pregunta y selecciona una respuesta en la lista desplegable</t>
        </r>
      </text>
    </comment>
    <comment ref="AF12" authorId="0" shapeId="0" xr:uid="{2E43AF6B-52F7-4B79-8603-93BC97E9F53F}">
      <text>
        <r>
          <rPr>
            <sz val="8"/>
            <color indexed="81"/>
            <rFont val="Arial"/>
            <family val="2"/>
          </rPr>
          <t>Ubica el puntero del mouse en los números de la fila 11, para leer la pregunta y selecciona una respuesta en la lista desplegable</t>
        </r>
      </text>
    </comment>
    <comment ref="AG12" authorId="0" shapeId="0" xr:uid="{79F19E53-4846-4465-85B8-A506B5CF94C7}">
      <text>
        <r>
          <rPr>
            <sz val="8"/>
            <color indexed="81"/>
            <rFont val="Arial"/>
            <family val="2"/>
          </rPr>
          <t>Ubica el puntero del mouse en los números de la fila 11, para leer la pregunta y selecciona una respuesta en la lista desplegable</t>
        </r>
      </text>
    </comment>
    <comment ref="AH12" authorId="0" shapeId="0" xr:uid="{4DB242FF-BA4A-4C6C-97FC-48EA5D7EDFCD}">
      <text>
        <r>
          <rPr>
            <sz val="8"/>
            <color indexed="81"/>
            <rFont val="Arial"/>
            <family val="2"/>
          </rPr>
          <t>Ubica el puntero del mouse en los números de la fila 11, para leer la pregunta y selecciona una respuesta en la lista desplegable</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A00-000001000000}">
      <text>
        <r>
          <rPr>
            <sz val="9"/>
            <color indexed="81"/>
            <rFont val="Tahoma"/>
            <family val="2"/>
          </rPr>
          <t>Fecha de revisión y/o actualización del riesgo de gestión por parte del área encargada del proceso</t>
        </r>
      </text>
    </comment>
    <comment ref="J8" authorId="1" shapeId="0" xr:uid="{00000000-0006-0000-2A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A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A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A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A00-000006000000}">
      <text>
        <r>
          <rPr>
            <sz val="8"/>
            <color indexed="81"/>
            <rFont val="Arial"/>
            <family val="2"/>
          </rPr>
          <t>¿Existen un responsable asignado a la ejecución del control?</t>
        </r>
      </text>
    </comment>
    <comment ref="AA11" authorId="1" shapeId="0" xr:uid="{00000000-0006-0000-2A00-000007000000}">
      <text>
        <r>
          <rPr>
            <sz val="9"/>
            <color indexed="81"/>
            <rFont val="Tahoma"/>
            <family val="2"/>
          </rPr>
          <t>El responsable tiene autoridad y adecuada segregación de funciones en la ejecución del control?</t>
        </r>
      </text>
    </comment>
    <comment ref="AB11" authorId="1" shapeId="0" xr:uid="{00000000-0006-0000-2A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A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A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A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A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A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A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A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A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A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A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A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A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A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A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BE437336-26A4-4747-B4AE-1B78E9AB916A}">
      <text>
        <r>
          <rPr>
            <sz val="9"/>
            <color indexed="81"/>
            <rFont val="Tahoma"/>
            <family val="2"/>
          </rPr>
          <t>Fecha de revisión y/o actualización del riesgo de gestión por parte del área encargada del proceso</t>
        </r>
      </text>
    </comment>
    <comment ref="L9" authorId="1" shapeId="0" xr:uid="{881719FC-AAFD-413E-AAA4-4FC9C960DD19}">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DA53544A-CA17-4893-9A71-54E93DB9EFF2}">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D8502485-EC75-43BB-81DD-88E4F70DA06E}">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B26F90C6-7669-483C-9A95-75A820CE878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E1E784AA-8E0A-4EA9-B86D-58A7264152C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EE1432F3-8F51-4851-B893-0D178936CB74}">
      <text>
        <r>
          <rPr>
            <sz val="8"/>
            <color indexed="81"/>
            <rFont val="Arial"/>
            <family val="2"/>
          </rPr>
          <t>¿Afectar al grupo de funcionarios del proceso?</t>
        </r>
      </text>
    </comment>
    <comment ref="Q11" authorId="1" shapeId="0" xr:uid="{895C7B2B-E1B4-4A55-952F-256F0D6F659E}">
      <text>
        <r>
          <rPr>
            <sz val="8"/>
            <color indexed="81"/>
            <rFont val="Arial"/>
            <family val="2"/>
          </rPr>
          <t>¿Afectar el cumplimiento de metas y objetivos de la dependencia?</t>
        </r>
      </text>
    </comment>
    <comment ref="R11" authorId="1" shapeId="0" xr:uid="{615CDB91-69AD-45BC-B66D-2D9B0C228A72}">
      <text>
        <r>
          <rPr>
            <sz val="8"/>
            <color indexed="81"/>
            <rFont val="Arial"/>
            <family val="2"/>
          </rPr>
          <t>¿Afectar el cumplimiento de misión de la Entidad?</t>
        </r>
      </text>
    </comment>
    <comment ref="S11" authorId="1" shapeId="0" xr:uid="{725BB093-CEC5-425B-9365-05E33B23A47D}">
      <text>
        <r>
          <rPr>
            <sz val="8"/>
            <color indexed="81"/>
            <rFont val="Arial"/>
            <family val="2"/>
          </rPr>
          <t>¿Afectar el cumplimiento de la misión del sector al que pertenece la Entidad?</t>
        </r>
      </text>
    </comment>
    <comment ref="T11" authorId="1" shapeId="0" xr:uid="{AE4508C0-6838-4457-A2FB-975467401CB3}">
      <text>
        <r>
          <rPr>
            <sz val="8"/>
            <color indexed="81"/>
            <rFont val="Arial"/>
            <family val="2"/>
          </rPr>
          <t>¿Generar pérdida de confianza de la Entidad, afectando su reputación?</t>
        </r>
      </text>
    </comment>
    <comment ref="U11" authorId="1" shapeId="0" xr:uid="{E68855B8-52E0-4102-8912-8E081BB642D2}">
      <text>
        <r>
          <rPr>
            <sz val="8"/>
            <color indexed="81"/>
            <rFont val="Arial"/>
            <family val="2"/>
          </rPr>
          <t>¿Generar pérdida de recursos económicos?</t>
        </r>
      </text>
    </comment>
    <comment ref="V11" authorId="1" shapeId="0" xr:uid="{1164E28D-E344-443E-81E7-F7345F768300}">
      <text>
        <r>
          <rPr>
            <sz val="8"/>
            <color indexed="81"/>
            <rFont val="Arial"/>
            <family val="2"/>
          </rPr>
          <t>¿Afectar la generación de los productos o la prestación de servicios?</t>
        </r>
      </text>
    </comment>
    <comment ref="W11" authorId="1" shapeId="0" xr:uid="{002F7008-6537-4EAE-816A-1436F7AEDBCB}">
      <text>
        <r>
          <rPr>
            <sz val="8"/>
            <color indexed="81"/>
            <rFont val="Arial"/>
            <family val="2"/>
          </rPr>
          <t>¿Dar lugar al detrimento de calidad de vida de la comunidad por la pérdida del bien o servicios o los recursos públicos?</t>
        </r>
      </text>
    </comment>
    <comment ref="X11" authorId="1" shapeId="0" xr:uid="{51EB85B3-E54E-4AFE-8970-155BE64F1242}">
      <text>
        <r>
          <rPr>
            <sz val="8"/>
            <color indexed="81"/>
            <rFont val="Arial"/>
            <family val="2"/>
          </rPr>
          <t>¿Generar pérdida de información de la Entidad?</t>
        </r>
      </text>
    </comment>
    <comment ref="Y11" authorId="1" shapeId="0" xr:uid="{4E58A816-C34A-4DB4-9A4F-7A6CB8AAFC22}">
      <text>
        <r>
          <rPr>
            <sz val="8"/>
            <color indexed="81"/>
            <rFont val="Arial"/>
            <family val="2"/>
          </rPr>
          <t>¿Generar intervención de los órganos de control, de la Fiscalía, u otro ente?</t>
        </r>
      </text>
    </comment>
    <comment ref="Z11" authorId="1" shapeId="0" xr:uid="{A3F4E57C-B459-49D5-B68F-43AFF7E2FEAF}">
      <text>
        <r>
          <rPr>
            <sz val="8"/>
            <color indexed="81"/>
            <rFont val="Arial"/>
            <family val="2"/>
          </rPr>
          <t>¿Dar lugar a procesos sancionatorios?</t>
        </r>
      </text>
    </comment>
    <comment ref="AA11" authorId="1" shapeId="0" xr:uid="{3E395B63-3CB6-436B-90DC-CEB499F2B84D}">
      <text>
        <r>
          <rPr>
            <sz val="8"/>
            <color indexed="81"/>
            <rFont val="Arial"/>
            <family val="2"/>
          </rPr>
          <t>¿Dar lugar a procesos disciplinarios?</t>
        </r>
      </text>
    </comment>
    <comment ref="AB11" authorId="1" shapeId="0" xr:uid="{6557BE13-A624-4AA2-93AE-FA6182A441BA}">
      <text>
        <r>
          <rPr>
            <sz val="8"/>
            <color indexed="81"/>
            <rFont val="Arial"/>
            <family val="2"/>
          </rPr>
          <t>¿Dar lugar a procesos fiscales?</t>
        </r>
      </text>
    </comment>
    <comment ref="AC11" authorId="1" shapeId="0" xr:uid="{9416853C-A3F3-422C-B257-CB3422A1F8C8}">
      <text>
        <r>
          <rPr>
            <sz val="8"/>
            <color indexed="81"/>
            <rFont val="Arial"/>
            <family val="2"/>
          </rPr>
          <t>¿Dar lugar a procesos penales?</t>
        </r>
      </text>
    </comment>
    <comment ref="AD11" authorId="1" shapeId="0" xr:uid="{474FD3FD-06EE-4C56-9C27-56D663F4821E}">
      <text>
        <r>
          <rPr>
            <sz val="8"/>
            <color indexed="81"/>
            <rFont val="Arial"/>
            <family val="2"/>
          </rPr>
          <t>¿Generar pérdida de credibilidad del sector?</t>
        </r>
      </text>
    </comment>
    <comment ref="AE11" authorId="1" shapeId="0" xr:uid="{B7436829-C8E7-40F1-87C6-D0E6834BDED6}">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6482D8A5-A433-4942-8CDE-F5845A3F6375}">
      <text>
        <r>
          <rPr>
            <sz val="8"/>
            <color indexed="81"/>
            <rFont val="Arial"/>
            <family val="2"/>
          </rPr>
          <t>¿Afectar la imagen regional?</t>
        </r>
      </text>
    </comment>
    <comment ref="AG11" authorId="1" shapeId="0" xr:uid="{6F0B1192-9602-4342-B671-0F1167B17A5D}">
      <text>
        <r>
          <rPr>
            <sz val="8"/>
            <color indexed="81"/>
            <rFont val="Arial"/>
            <family val="2"/>
          </rPr>
          <t>¿Afectar la imagen nacional?</t>
        </r>
      </text>
    </comment>
    <comment ref="AH11" authorId="1" shapeId="0" xr:uid="{95A25151-BBD8-4029-B663-140C7619BE70}">
      <text>
        <r>
          <rPr>
            <sz val="8"/>
            <color indexed="81"/>
            <rFont val="Arial"/>
            <family val="2"/>
          </rPr>
          <t>¿Genera Impacto ambiental?</t>
        </r>
      </text>
    </comment>
    <comment ref="AV11" authorId="1" shapeId="0" xr:uid="{4CA3E3F9-026B-4260-B2A2-F92065B6AE8E}">
      <text>
        <r>
          <rPr>
            <sz val="8"/>
            <color indexed="81"/>
            <rFont val="Arial"/>
            <family val="2"/>
          </rPr>
          <t>¿Existen un responsable asignado a la ejecución del control?</t>
        </r>
      </text>
    </comment>
    <comment ref="AW11" authorId="1" shapeId="0" xr:uid="{0A9C3C78-ACD8-4F0E-9BED-70701947EBEE}">
      <text>
        <r>
          <rPr>
            <sz val="9"/>
            <color indexed="81"/>
            <rFont val="Tahoma"/>
            <family val="2"/>
          </rPr>
          <t>El responsable tiene autoridad y adecuada segregación de funciones en la ejecución del control?</t>
        </r>
      </text>
    </comment>
    <comment ref="AX11" authorId="1" shapeId="0" xr:uid="{7E125C30-544C-49C3-BDF4-12E921706F87}">
      <text>
        <r>
          <rPr>
            <sz val="8"/>
            <color indexed="81"/>
            <rFont val="Arial"/>
            <family val="2"/>
          </rPr>
          <t>¿La oportunidad en que se ejecuta el control ayuda a prevenir la mitigación del riesgo o a detectar la materialización del riesgo de manera oportuna?</t>
        </r>
      </text>
    </comment>
    <comment ref="AY11" authorId="1" shapeId="0" xr:uid="{C4C27BDC-EF35-4EE3-8686-076AD831141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B2566B0D-3E8D-4766-85B6-8DD2FA6C875B}">
      <text>
        <r>
          <rPr>
            <sz val="8"/>
            <color indexed="81"/>
            <rFont val="Arial"/>
            <family val="2"/>
          </rPr>
          <t>¿La fuente de información que se utiliza en el desarrollo del control es información confiable que permita mitigar el riesgo?.</t>
        </r>
      </text>
    </comment>
    <comment ref="BA11" authorId="1" shapeId="0" xr:uid="{E9E31CC3-E133-4BD3-AA02-81FDA2FDF893}">
      <text>
        <r>
          <rPr>
            <sz val="8"/>
            <color indexed="81"/>
            <rFont val="Arial"/>
            <family val="2"/>
          </rPr>
          <t>¿Las observaciones, desviaciones o diferencias identificadas como resultados de la ejecución del control son investigadas y resueltas de manera oportuna?</t>
        </r>
      </text>
    </comment>
    <comment ref="BB11" authorId="1" shapeId="0" xr:uid="{71BBBADD-66E4-4F9A-9BA4-726CC61F7200}">
      <text>
        <r>
          <rPr>
            <sz val="8"/>
            <color indexed="81"/>
            <rFont val="Arial"/>
            <family val="2"/>
          </rPr>
          <t>¿Se deja evidencia o rastro de la ejecución del control, que permita a cualquier tercero con la evidencia, llegar a la misma conclusión?.</t>
        </r>
      </text>
    </comment>
    <comment ref="P12" authorId="0" shapeId="0" xr:uid="{A2FEC37C-A04F-4B85-80D4-ECD0092652C3}">
      <text>
        <r>
          <rPr>
            <sz val="8"/>
            <color indexed="81"/>
            <rFont val="Arial"/>
            <family val="2"/>
          </rPr>
          <t>Ubica el puntero del mouse en los numeros de la fila 11, para leer la pregunta y selecciona una respuesta en la lista desplegable</t>
        </r>
      </text>
    </comment>
    <comment ref="Q12" authorId="0" shapeId="0" xr:uid="{F6012AB5-EAA0-4CA4-9CFC-D3D5AE46AAED}">
      <text>
        <r>
          <rPr>
            <sz val="8"/>
            <color indexed="81"/>
            <rFont val="Arial"/>
            <family val="2"/>
          </rPr>
          <t>Ubica el puntero del mouse en los numeros de la fila 11, para leer la pregunta y selecciona una respuesta en la lista desplegable</t>
        </r>
      </text>
    </comment>
    <comment ref="R12" authorId="0" shapeId="0" xr:uid="{34BA4D41-C106-4078-A52E-A6116F11DDA6}">
      <text>
        <r>
          <rPr>
            <sz val="8"/>
            <color indexed="81"/>
            <rFont val="Arial"/>
            <family val="2"/>
          </rPr>
          <t>Ubica el puntero del mouse en los numeros de la fila 11, para leer la pregunta y selecciona una respuesta en la lista desplegable</t>
        </r>
      </text>
    </comment>
    <comment ref="S12" authorId="0" shapeId="0" xr:uid="{CEE548F4-4B1E-4AC2-9817-CCEE82F0575A}">
      <text>
        <r>
          <rPr>
            <sz val="8"/>
            <color indexed="81"/>
            <rFont val="Arial"/>
            <family val="2"/>
          </rPr>
          <t>Ubica el puntero del mouse en los numeros de la fila 11, para leer la pregunta y selecciona una respuesta en la lista desplegable</t>
        </r>
      </text>
    </comment>
    <comment ref="T12" authorId="0" shapeId="0" xr:uid="{616322BA-D420-4DBE-B040-C163E1D52F8F}">
      <text>
        <r>
          <rPr>
            <sz val="8"/>
            <color indexed="81"/>
            <rFont val="Arial"/>
            <family val="2"/>
          </rPr>
          <t>Ubica el puntero del mouse en los numeros de la fila 11, para leer la pregunta y selecciona una respuesta en la lista desplegable</t>
        </r>
      </text>
    </comment>
    <comment ref="U12" authorId="0" shapeId="0" xr:uid="{8F593164-DA23-470F-937D-3CE6FD911CE2}">
      <text>
        <r>
          <rPr>
            <sz val="8"/>
            <color indexed="81"/>
            <rFont val="Arial"/>
            <family val="2"/>
          </rPr>
          <t>Ubica el puntero del mouse en los numeros de la fila 11, para leer la pregunta y selecciona una respuesta en la lista desplegable</t>
        </r>
      </text>
    </comment>
    <comment ref="V12" authorId="0" shapeId="0" xr:uid="{171656A4-502F-42BF-9649-164A53D3AD02}">
      <text>
        <r>
          <rPr>
            <sz val="8"/>
            <color indexed="81"/>
            <rFont val="Arial"/>
            <family val="2"/>
          </rPr>
          <t>Ubica el puntero del mouse en los numeros de la fila 11, para leer la pregunta y selecciona una respuesta en la lista desplegable</t>
        </r>
      </text>
    </comment>
    <comment ref="W12" authorId="0" shapeId="0" xr:uid="{80722F51-051F-46F2-B183-809EB045F0DA}">
      <text>
        <r>
          <rPr>
            <sz val="8"/>
            <color indexed="81"/>
            <rFont val="Arial"/>
            <family val="2"/>
          </rPr>
          <t>Ubica el puntero del mouse en los numeros de la fila 11, para leer la pregunta y selecciona una respuesta en la lista desplegable</t>
        </r>
      </text>
    </comment>
    <comment ref="X12" authorId="0" shapeId="0" xr:uid="{2668A977-38CD-4A13-89D8-2F312915602C}">
      <text>
        <r>
          <rPr>
            <sz val="8"/>
            <color indexed="81"/>
            <rFont val="Arial"/>
            <family val="2"/>
          </rPr>
          <t>Ubica el puntero del mouse en los numeros de la fila 11, para leer la pregunta y selecciona una respuesta en la lista desplegable</t>
        </r>
      </text>
    </comment>
    <comment ref="Y12" authorId="0" shapeId="0" xr:uid="{CD148F24-4A36-4268-B3DD-C2A525DA8E89}">
      <text>
        <r>
          <rPr>
            <sz val="8"/>
            <color indexed="81"/>
            <rFont val="Arial"/>
            <family val="2"/>
          </rPr>
          <t>Ubica el puntero del mouse en los numeros de la fila 11, para leer la pregunta y selecciona una respuesta en la lista desplegable</t>
        </r>
      </text>
    </comment>
    <comment ref="Z12" authorId="0" shapeId="0" xr:uid="{1CD941AE-A8DF-444E-88B4-80795088795C}">
      <text>
        <r>
          <rPr>
            <sz val="8"/>
            <color indexed="81"/>
            <rFont val="Arial"/>
            <family val="2"/>
          </rPr>
          <t>Ubica el puntero del mouse en los numeros de la fila 11, para leer la pregunta y selecciona una respuesta en la lista desplegable</t>
        </r>
      </text>
    </comment>
    <comment ref="AA12" authorId="0" shapeId="0" xr:uid="{2DCFD54A-AEAE-40E6-9A88-9D82E2A5C00C}">
      <text>
        <r>
          <rPr>
            <sz val="8"/>
            <color indexed="81"/>
            <rFont val="Arial"/>
            <family val="2"/>
          </rPr>
          <t>Ubica el puntero del mouse en los numeros de la fila 11, para leer la pregunta y selecciona una respuesta en la lista desplegable</t>
        </r>
      </text>
    </comment>
    <comment ref="AB12" authorId="0" shapeId="0" xr:uid="{84ED79D9-3560-4A77-9172-3FE16CB835EF}">
      <text>
        <r>
          <rPr>
            <sz val="8"/>
            <color indexed="81"/>
            <rFont val="Arial"/>
            <family val="2"/>
          </rPr>
          <t>Ubica el puntero del mouse en los numeros de la fila 11, para leer la pregunta y selecciona una respuesta en la lista desplegable</t>
        </r>
      </text>
    </comment>
    <comment ref="AC12" authorId="0" shapeId="0" xr:uid="{EE019FAA-3BCE-4E9F-A6EE-69E7F0ED18FF}">
      <text>
        <r>
          <rPr>
            <sz val="8"/>
            <color indexed="81"/>
            <rFont val="Arial"/>
            <family val="2"/>
          </rPr>
          <t>Ubica el puntero del mouse en los numeros de la fila 11, para leer la pregunta y selecciona una respuesta en la lista desplegable</t>
        </r>
      </text>
    </comment>
    <comment ref="AD12" authorId="0" shapeId="0" xr:uid="{FB734D6A-03D4-4459-B8CB-D2690AA719F1}">
      <text>
        <r>
          <rPr>
            <sz val="8"/>
            <color indexed="81"/>
            <rFont val="Arial"/>
            <family val="2"/>
          </rPr>
          <t>Ubica el puntero del mouse en los numeros de la fila 11, para leer la pregunta y selecciona una respuesta en la lista desplegable</t>
        </r>
      </text>
    </comment>
    <comment ref="AE12" authorId="0" shapeId="0" xr:uid="{68F85A97-AD4D-427F-B9ED-EC36B75058F6}">
      <text>
        <r>
          <rPr>
            <sz val="8"/>
            <color indexed="81"/>
            <rFont val="Arial"/>
            <family val="2"/>
          </rPr>
          <t>Ubica el puntero del mouse en los numeros de la fila 11, para leer la pregunta y selecciona una respuesta en la lista desplegable</t>
        </r>
      </text>
    </comment>
    <comment ref="AF12" authorId="0" shapeId="0" xr:uid="{A9C9639C-8CB8-4A17-ABA8-5FFAFC4FE094}">
      <text>
        <r>
          <rPr>
            <sz val="8"/>
            <color indexed="81"/>
            <rFont val="Arial"/>
            <family val="2"/>
          </rPr>
          <t>Ubica el puntero del mouse en los numeros de la fila 11, para leer la pregunta y selecciona una respuesta en la lista desplegable</t>
        </r>
      </text>
    </comment>
    <comment ref="AG12" authorId="0" shapeId="0" xr:uid="{CDAC74E1-15E2-4314-AF1D-D888750C004E}">
      <text>
        <r>
          <rPr>
            <sz val="8"/>
            <color indexed="81"/>
            <rFont val="Arial"/>
            <family val="2"/>
          </rPr>
          <t>Ubica el puntero del mouse en los numeros de la fila 11, para leer la pregunta y selecciona una respuesta en la lista desplegable</t>
        </r>
      </text>
    </comment>
    <comment ref="AH12" authorId="0" shapeId="0" xr:uid="{83876883-A879-4D30-A0EC-EEE2C99C8315}">
      <text>
        <r>
          <rPr>
            <sz val="8"/>
            <color indexed="81"/>
            <rFont val="Arial"/>
            <family val="2"/>
          </rPr>
          <t>Ubica el puntero del mouse en los numeros de la fila 11, para leer la pregunta y selecciona una respuesta en la lista desplegable</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B00-000001000000}">
      <text>
        <r>
          <rPr>
            <sz val="9"/>
            <color indexed="81"/>
            <rFont val="Tahoma"/>
            <family val="2"/>
          </rPr>
          <t>Fecha de revisión y/o actualización del riesgo de gestión por parte del área encargada del proceso</t>
        </r>
      </text>
    </comment>
    <comment ref="J8" authorId="1" shapeId="0" xr:uid="{00000000-0006-0000-2B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B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B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B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B00-000006000000}">
      <text>
        <r>
          <rPr>
            <sz val="8"/>
            <color indexed="81"/>
            <rFont val="Arial"/>
            <family val="2"/>
          </rPr>
          <t>¿Existen un responsable asignado a la ejecución del control?</t>
        </r>
      </text>
    </comment>
    <comment ref="AA11" authorId="1" shapeId="0" xr:uid="{00000000-0006-0000-2B00-000007000000}">
      <text>
        <r>
          <rPr>
            <sz val="9"/>
            <color indexed="81"/>
            <rFont val="Tahoma"/>
            <family val="2"/>
          </rPr>
          <t>El responsable tiene autoridad y adecuada segregación de funciones en la ejecución del control?</t>
        </r>
      </text>
    </comment>
    <comment ref="AB11" authorId="1" shapeId="0" xr:uid="{00000000-0006-0000-2B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B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B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B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B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B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B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B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B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B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B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B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B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B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B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8AAA07C7-B714-48A4-AC3D-768C63977962}">
      <text>
        <r>
          <rPr>
            <sz val="9"/>
            <color indexed="81"/>
            <rFont val="Tahoma"/>
            <family val="2"/>
          </rPr>
          <t>Fecha de revisión y/o actualización del riesgo de gestión por parte del área encargada del proceso</t>
        </r>
      </text>
    </comment>
    <comment ref="L9" authorId="1" shapeId="0" xr:uid="{9EFAFCBD-EBA4-4497-AAD9-392307A85A03}">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5C10485-5641-48BD-B42C-D8455CEA29DC}">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C7F3EB40-39CD-4C84-8F8A-A490B58746E5}">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08F432F-ABD0-4F99-92D8-0C686432A03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9B77E8F7-7D11-4482-905B-5C4EBEB5896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3F88C40B-3A8A-4677-AEB9-0F6099F1B81D}">
      <text>
        <r>
          <rPr>
            <sz val="8"/>
            <color indexed="81"/>
            <rFont val="Arial"/>
            <family val="2"/>
          </rPr>
          <t>¿Afectar al grupo de funcionarios del proceso?</t>
        </r>
      </text>
    </comment>
    <comment ref="Q11" authorId="1" shapeId="0" xr:uid="{7C7545E9-D650-4BE3-99B9-9E24563B8CA5}">
      <text>
        <r>
          <rPr>
            <sz val="8"/>
            <color indexed="81"/>
            <rFont val="Arial"/>
            <family val="2"/>
          </rPr>
          <t>¿Afectar el cumplimiento de metas y objetivos de la dependencia?</t>
        </r>
      </text>
    </comment>
    <comment ref="R11" authorId="1" shapeId="0" xr:uid="{1CC79758-C094-4391-B6C9-D0E46A46676C}">
      <text>
        <r>
          <rPr>
            <sz val="8"/>
            <color indexed="81"/>
            <rFont val="Arial"/>
            <family val="2"/>
          </rPr>
          <t>¿Afectar el cumplimiento de misión de la Entidad?</t>
        </r>
      </text>
    </comment>
    <comment ref="S11" authorId="1" shapeId="0" xr:uid="{F37B397B-88FE-42D8-A747-FDE5EC44E372}">
      <text>
        <r>
          <rPr>
            <sz val="8"/>
            <color indexed="81"/>
            <rFont val="Arial"/>
            <family val="2"/>
          </rPr>
          <t>¿Afectar el cumplimiento de la misión del sector al que pertenece la Entidad?</t>
        </r>
      </text>
    </comment>
    <comment ref="T11" authorId="1" shapeId="0" xr:uid="{9C8CC44E-CDFB-431F-B221-05F150F1483E}">
      <text>
        <r>
          <rPr>
            <sz val="8"/>
            <color indexed="81"/>
            <rFont val="Arial"/>
            <family val="2"/>
          </rPr>
          <t>¿Generar pérdida de confianza de la Entidad, afectando su reputación?</t>
        </r>
      </text>
    </comment>
    <comment ref="U11" authorId="1" shapeId="0" xr:uid="{2426980E-1AEB-41FF-8D0B-B9D96FE5B0EE}">
      <text>
        <r>
          <rPr>
            <sz val="8"/>
            <color indexed="81"/>
            <rFont val="Arial"/>
            <family val="2"/>
          </rPr>
          <t>¿Generar pérdida de recursos económicos?</t>
        </r>
      </text>
    </comment>
    <comment ref="V11" authorId="1" shapeId="0" xr:uid="{B0426718-35D5-42AB-92E0-251CE7961888}">
      <text>
        <r>
          <rPr>
            <sz val="8"/>
            <color indexed="81"/>
            <rFont val="Arial"/>
            <family val="2"/>
          </rPr>
          <t>¿Afectar la generación de los productos o la prestación de servicios?</t>
        </r>
      </text>
    </comment>
    <comment ref="W11" authorId="1" shapeId="0" xr:uid="{7CCD8661-55C4-49E9-92D1-4B52D2C4E111}">
      <text>
        <r>
          <rPr>
            <sz val="8"/>
            <color indexed="81"/>
            <rFont val="Arial"/>
            <family val="2"/>
          </rPr>
          <t>¿Dar lugar al detrimento de calidad de vida de la comunidad por la pérdida del bien o servicios o los recursos públicos?</t>
        </r>
      </text>
    </comment>
    <comment ref="X11" authorId="1" shapeId="0" xr:uid="{4C342636-99BE-40D8-A249-A810488ECC12}">
      <text>
        <r>
          <rPr>
            <sz val="8"/>
            <color indexed="81"/>
            <rFont val="Arial"/>
            <family val="2"/>
          </rPr>
          <t>¿Generar pérdida de información de la Entidad?</t>
        </r>
      </text>
    </comment>
    <comment ref="Y11" authorId="1" shapeId="0" xr:uid="{5E0DE3AF-48DA-45D6-B8E4-551B4ED8C0E7}">
      <text>
        <r>
          <rPr>
            <sz val="8"/>
            <color indexed="81"/>
            <rFont val="Arial"/>
            <family val="2"/>
          </rPr>
          <t>¿Generar intervención de los órganos de control, de la Fiscalía, u otro ente?</t>
        </r>
      </text>
    </comment>
    <comment ref="Z11" authorId="1" shapeId="0" xr:uid="{DC5F4268-AC43-4F93-9AA7-85FEC855945C}">
      <text>
        <r>
          <rPr>
            <sz val="8"/>
            <color indexed="81"/>
            <rFont val="Arial"/>
            <family val="2"/>
          </rPr>
          <t>¿Dar lugar a procesos sancionatorios?</t>
        </r>
      </text>
    </comment>
    <comment ref="AA11" authorId="1" shapeId="0" xr:uid="{C12DA78C-3436-43C2-A3FB-EEEFD83E5AE7}">
      <text>
        <r>
          <rPr>
            <sz val="8"/>
            <color indexed="81"/>
            <rFont val="Arial"/>
            <family val="2"/>
          </rPr>
          <t>¿Dar lugar a procesos disciplinarios?</t>
        </r>
      </text>
    </comment>
    <comment ref="AB11" authorId="1" shapeId="0" xr:uid="{9DC10A2C-B27B-4164-8581-7C7AAB1435C4}">
      <text>
        <r>
          <rPr>
            <sz val="8"/>
            <color indexed="81"/>
            <rFont val="Arial"/>
            <family val="2"/>
          </rPr>
          <t>¿Dar lugar a procesos fiscales?</t>
        </r>
      </text>
    </comment>
    <comment ref="AC11" authorId="1" shapeId="0" xr:uid="{D9799EB9-63A6-4487-80C2-C961908BF655}">
      <text>
        <r>
          <rPr>
            <sz val="8"/>
            <color indexed="81"/>
            <rFont val="Arial"/>
            <family val="2"/>
          </rPr>
          <t>¿Dar lugar a procesos penales?</t>
        </r>
      </text>
    </comment>
    <comment ref="AD11" authorId="1" shapeId="0" xr:uid="{12E3C86E-687F-4974-830C-E6241A5DD1E2}">
      <text>
        <r>
          <rPr>
            <sz val="8"/>
            <color indexed="81"/>
            <rFont val="Arial"/>
            <family val="2"/>
          </rPr>
          <t>¿Generar pérdida de credibilidad del sector?</t>
        </r>
      </text>
    </comment>
    <comment ref="AE11" authorId="1" shapeId="0" xr:uid="{27E7F210-B2AA-4EFF-B025-D166014BA086}">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F53DB613-9DCF-4DD9-A0DA-EBEDCE8F2EA1}">
      <text>
        <r>
          <rPr>
            <sz val="8"/>
            <color indexed="81"/>
            <rFont val="Arial"/>
            <family val="2"/>
          </rPr>
          <t>¿Afectar la imagen regional?</t>
        </r>
      </text>
    </comment>
    <comment ref="AG11" authorId="1" shapeId="0" xr:uid="{DD26472F-193F-41AF-85A6-E986568F186B}">
      <text>
        <r>
          <rPr>
            <sz val="8"/>
            <color indexed="81"/>
            <rFont val="Arial"/>
            <family val="2"/>
          </rPr>
          <t>¿Afectar la imagen nacional?</t>
        </r>
      </text>
    </comment>
    <comment ref="AH11" authorId="1" shapeId="0" xr:uid="{20FDAFD7-BCE7-420A-94ED-EAF10A5D869F}">
      <text>
        <r>
          <rPr>
            <sz val="8"/>
            <color indexed="81"/>
            <rFont val="Arial"/>
            <family val="2"/>
          </rPr>
          <t>¿Genera Impacto ambiental?</t>
        </r>
      </text>
    </comment>
    <comment ref="AV11" authorId="1" shapeId="0" xr:uid="{C3D66E3A-4188-4C34-8347-3130376C9F1C}">
      <text>
        <r>
          <rPr>
            <sz val="8"/>
            <color indexed="81"/>
            <rFont val="Arial"/>
            <family val="2"/>
          </rPr>
          <t>¿Existen un responsable asignado a la ejecución del control?</t>
        </r>
      </text>
    </comment>
    <comment ref="AW11" authorId="1" shapeId="0" xr:uid="{929F1C92-3543-4BAD-8BF4-685933326783}">
      <text>
        <r>
          <rPr>
            <sz val="9"/>
            <color indexed="81"/>
            <rFont val="Tahoma"/>
            <family val="2"/>
          </rPr>
          <t>El responsable tiene autoridad y adecuada segregación de funciones en la ejecución del control?</t>
        </r>
      </text>
    </comment>
    <comment ref="AX11" authorId="1" shapeId="0" xr:uid="{D8959D03-5556-4A6A-940D-FE9F24ADD095}">
      <text>
        <r>
          <rPr>
            <sz val="8"/>
            <color indexed="81"/>
            <rFont val="Arial"/>
            <family val="2"/>
          </rPr>
          <t>¿La oportunidad en que se ejecuta el control ayuda a prevenir la mitigación del riesgo o a detectar la materialización del riesgo de manera oportuna?</t>
        </r>
      </text>
    </comment>
    <comment ref="AY11" authorId="1" shapeId="0" xr:uid="{3B0F785F-6DBE-48F1-8503-725C3090C1A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AF23537B-E9CE-4F0F-8D0E-711F89285766}">
      <text>
        <r>
          <rPr>
            <sz val="8"/>
            <color indexed="81"/>
            <rFont val="Arial"/>
            <family val="2"/>
          </rPr>
          <t>¿La fuente de información que se utiliza en el desarrollo del control es información confiable que permita mitigar el riesgo?.</t>
        </r>
      </text>
    </comment>
    <comment ref="BA11" authorId="1" shapeId="0" xr:uid="{9A50A320-EF4E-4467-B40E-4AE29BE90047}">
      <text>
        <r>
          <rPr>
            <sz val="8"/>
            <color indexed="81"/>
            <rFont val="Arial"/>
            <family val="2"/>
          </rPr>
          <t>¿Las observaciones, desviaciones o diferencias identificadas como resultados de la ejecución del control son investigadas y resueltas de manera oportuna?</t>
        </r>
      </text>
    </comment>
    <comment ref="BB11" authorId="1" shapeId="0" xr:uid="{675E37A3-139C-4213-942C-3AFEBB04A7C5}">
      <text>
        <r>
          <rPr>
            <sz val="8"/>
            <color indexed="81"/>
            <rFont val="Arial"/>
            <family val="2"/>
          </rPr>
          <t>¿Se deja evidencia o rastro de la ejecución del control, que permita a cualquier tercero con la evidencia, llegar a la misma conclusión?.</t>
        </r>
      </text>
    </comment>
    <comment ref="P12" authorId="0" shapeId="0" xr:uid="{13CF717D-B92E-44EA-89BB-801ED7AE31B2}">
      <text>
        <r>
          <rPr>
            <sz val="8"/>
            <color indexed="81"/>
            <rFont val="Arial"/>
            <family val="2"/>
          </rPr>
          <t>Ubica el puntero del mouse en los numeros de la fila 11, para leer la pregunta y selecciona una respuesta en la lista desplegable</t>
        </r>
      </text>
    </comment>
    <comment ref="Q12" authorId="0" shapeId="0" xr:uid="{F3FDB5AD-A80F-4647-948E-34896BE85BBF}">
      <text>
        <r>
          <rPr>
            <sz val="8"/>
            <color indexed="81"/>
            <rFont val="Arial"/>
            <family val="2"/>
          </rPr>
          <t>Ubica el puntero del mouse en los numeros de la fila 11, para leer la pregunta y selecciona una respuesta en la lista desplegable</t>
        </r>
      </text>
    </comment>
    <comment ref="R12" authorId="0" shapeId="0" xr:uid="{D3886C99-A94F-4A11-8A9C-09BBA2C195E4}">
      <text>
        <r>
          <rPr>
            <sz val="8"/>
            <color indexed="81"/>
            <rFont val="Arial"/>
            <family val="2"/>
          </rPr>
          <t>Ubica el puntero del mouse en los numeros de la fila 11, para leer la pregunta y selecciona una respuesta en la lista desplegable</t>
        </r>
      </text>
    </comment>
    <comment ref="S12" authorId="0" shapeId="0" xr:uid="{273E5B22-22D0-43CB-B61B-6F321FC33153}">
      <text>
        <r>
          <rPr>
            <sz val="8"/>
            <color indexed="81"/>
            <rFont val="Arial"/>
            <family val="2"/>
          </rPr>
          <t>Ubica el puntero del mouse en los numeros de la fila 11, para leer la pregunta y selecciona una respuesta en la lista desplegable</t>
        </r>
      </text>
    </comment>
    <comment ref="T12" authorId="0" shapeId="0" xr:uid="{D1DEDB22-3CD6-415C-96BA-02A5ED19D4D7}">
      <text>
        <r>
          <rPr>
            <sz val="8"/>
            <color indexed="81"/>
            <rFont val="Arial"/>
            <family val="2"/>
          </rPr>
          <t>Ubica el puntero del mouse en los numeros de la fila 11, para leer la pregunta y selecciona una respuesta en la lista desplegable</t>
        </r>
      </text>
    </comment>
    <comment ref="U12" authorId="0" shapeId="0" xr:uid="{A54D5366-A49A-40E3-B935-EAABF532F6C8}">
      <text>
        <r>
          <rPr>
            <sz val="8"/>
            <color indexed="81"/>
            <rFont val="Arial"/>
            <family val="2"/>
          </rPr>
          <t>Ubica el puntero del mouse en los numeros de la fila 11, para leer la pregunta y selecciona una respuesta en la lista desplegable</t>
        </r>
      </text>
    </comment>
    <comment ref="V12" authorId="0" shapeId="0" xr:uid="{FAB82235-3FE8-4EC4-9433-51FEEC20F70F}">
      <text>
        <r>
          <rPr>
            <sz val="8"/>
            <color indexed="81"/>
            <rFont val="Arial"/>
            <family val="2"/>
          </rPr>
          <t>Ubica el puntero del mouse en los numeros de la fila 11, para leer la pregunta y selecciona una respuesta en la lista desplegable</t>
        </r>
      </text>
    </comment>
    <comment ref="W12" authorId="0" shapeId="0" xr:uid="{9859E154-AC6D-4109-8E08-E1E2A18A137A}">
      <text>
        <r>
          <rPr>
            <sz val="8"/>
            <color indexed="81"/>
            <rFont val="Arial"/>
            <family val="2"/>
          </rPr>
          <t>Ubica el puntero del mouse en los numeros de la fila 11, para leer la pregunta y selecciona una respuesta en la lista desplegable</t>
        </r>
      </text>
    </comment>
    <comment ref="X12" authorId="0" shapeId="0" xr:uid="{53484585-82D1-495D-A793-744F2D03915D}">
      <text>
        <r>
          <rPr>
            <sz val="8"/>
            <color indexed="81"/>
            <rFont val="Arial"/>
            <family val="2"/>
          </rPr>
          <t>Ubica el puntero del mouse en los numeros de la fila 11, para leer la pregunta y selecciona una respuesta en la lista desplegable</t>
        </r>
      </text>
    </comment>
    <comment ref="Y12" authorId="0" shapeId="0" xr:uid="{BCA0D698-0F5E-464D-AE02-C0774EBF7985}">
      <text>
        <r>
          <rPr>
            <sz val="8"/>
            <color indexed="81"/>
            <rFont val="Arial"/>
            <family val="2"/>
          </rPr>
          <t>Ubica el puntero del mouse en los numeros de la fila 11, para leer la pregunta y selecciona una respuesta en la lista desplegable</t>
        </r>
      </text>
    </comment>
    <comment ref="Z12" authorId="0" shapeId="0" xr:uid="{0C840DD0-7EF2-4315-A70C-E781A2A78B65}">
      <text>
        <r>
          <rPr>
            <sz val="8"/>
            <color indexed="81"/>
            <rFont val="Arial"/>
            <family val="2"/>
          </rPr>
          <t>Ubica el puntero del mouse en los numeros de la fila 11, para leer la pregunta y selecciona una respuesta en la lista desplegable</t>
        </r>
      </text>
    </comment>
    <comment ref="AA12" authorId="0" shapeId="0" xr:uid="{252B8F17-8199-4E90-B117-F59044D4A4FA}">
      <text>
        <r>
          <rPr>
            <sz val="8"/>
            <color indexed="81"/>
            <rFont val="Arial"/>
            <family val="2"/>
          </rPr>
          <t>Ubica el puntero del mouse en los numeros de la fila 11, para leer la pregunta y selecciona una respuesta en la lista desplegable</t>
        </r>
      </text>
    </comment>
    <comment ref="AB12" authorId="0" shapeId="0" xr:uid="{840FEA5F-90D5-4C81-9B46-CCA857EC54A7}">
      <text>
        <r>
          <rPr>
            <sz val="8"/>
            <color indexed="81"/>
            <rFont val="Arial"/>
            <family val="2"/>
          </rPr>
          <t>Ubica el puntero del mouse en los numeros de la fila 11, para leer la pregunta y selecciona una respuesta en la lista desplegable</t>
        </r>
      </text>
    </comment>
    <comment ref="AC12" authorId="0" shapeId="0" xr:uid="{4BDC2D5E-314D-498B-BE8B-434583DC3BC5}">
      <text>
        <r>
          <rPr>
            <sz val="8"/>
            <color indexed="81"/>
            <rFont val="Arial"/>
            <family val="2"/>
          </rPr>
          <t>Ubica el puntero del mouse en los numeros de la fila 11, para leer la pregunta y selecciona una respuesta en la lista desplegable</t>
        </r>
      </text>
    </comment>
    <comment ref="AD12" authorId="0" shapeId="0" xr:uid="{3C6C9468-7A11-4F01-8A5D-79E37303C37D}">
      <text>
        <r>
          <rPr>
            <sz val="8"/>
            <color indexed="81"/>
            <rFont val="Arial"/>
            <family val="2"/>
          </rPr>
          <t>Ubica el puntero del mouse en los numeros de la fila 11, para leer la pregunta y selecciona una respuesta en la lista desplegable</t>
        </r>
      </text>
    </comment>
    <comment ref="AE12" authorId="0" shapeId="0" xr:uid="{647D2765-BF29-433B-BD85-3B6AB1E00668}">
      <text>
        <r>
          <rPr>
            <sz val="8"/>
            <color indexed="81"/>
            <rFont val="Arial"/>
            <family val="2"/>
          </rPr>
          <t>Ubica el puntero del mouse en los numeros de la fila 11, para leer la pregunta y selecciona una respuesta en la lista desplegable</t>
        </r>
      </text>
    </comment>
    <comment ref="AF12" authorId="0" shapeId="0" xr:uid="{F7E90C66-B0B3-4470-8D10-3DD1C16146FF}">
      <text>
        <r>
          <rPr>
            <sz val="8"/>
            <color indexed="81"/>
            <rFont val="Arial"/>
            <family val="2"/>
          </rPr>
          <t>Ubica el puntero del mouse en los numeros de la fila 11, para leer la pregunta y selecciona una respuesta en la lista desplegable</t>
        </r>
      </text>
    </comment>
    <comment ref="AG12" authorId="0" shapeId="0" xr:uid="{224C438C-4400-4F39-9380-EF3AA08C59CA}">
      <text>
        <r>
          <rPr>
            <sz val="8"/>
            <color indexed="81"/>
            <rFont val="Arial"/>
            <family val="2"/>
          </rPr>
          <t>Ubica el puntero del mouse en los numeros de la fila 11, para leer la pregunta y selecciona una respuesta en la lista desplegable</t>
        </r>
      </text>
    </comment>
    <comment ref="AH12" authorId="0" shapeId="0" xr:uid="{761D2AA6-3793-4688-A133-913E669D4354}">
      <text>
        <r>
          <rPr>
            <sz val="8"/>
            <color indexed="81"/>
            <rFont val="Arial"/>
            <family val="2"/>
          </rPr>
          <t>Ubica el puntero del mouse en los numeros de la fila 11, para leer la pregunta y selecciona una respuesta en la lista desplegable</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C00-000001000000}">
      <text>
        <r>
          <rPr>
            <sz val="9"/>
            <color indexed="81"/>
            <rFont val="Tahoma"/>
            <family val="2"/>
          </rPr>
          <t>Fecha de revisión y/o actualización del riesgo de gestión por parte del área encargada del proceso</t>
        </r>
      </text>
    </comment>
    <comment ref="J8" authorId="1" shapeId="0" xr:uid="{00000000-0006-0000-2C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C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C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C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C00-000006000000}">
      <text>
        <r>
          <rPr>
            <sz val="8"/>
            <color indexed="81"/>
            <rFont val="Arial"/>
            <family val="2"/>
          </rPr>
          <t>¿Existen un responsable asignado a la ejecución del control?</t>
        </r>
      </text>
    </comment>
    <comment ref="AA11" authorId="1" shapeId="0" xr:uid="{00000000-0006-0000-2C00-000007000000}">
      <text>
        <r>
          <rPr>
            <sz val="9"/>
            <color indexed="81"/>
            <rFont val="Tahoma"/>
            <family val="2"/>
          </rPr>
          <t>El responsable tiene autoridad y adecuada segregación de funciones en la ejecución del control?</t>
        </r>
      </text>
    </comment>
    <comment ref="AB11" authorId="1" shapeId="0" xr:uid="{00000000-0006-0000-2C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C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C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C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C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C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C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C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C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C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C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C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C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C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C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2C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2C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2C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2C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2C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2C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2C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2C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2C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2C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2C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2C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2C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2C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2C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2C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2C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2C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2C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2C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2C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2C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2C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2C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2C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2C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2C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2C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2C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2C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2C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2C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2C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2C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2C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2C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2C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2C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2C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2C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2" authorId="0" shapeId="0" xr:uid="{00000000-0006-0000-2C00-00003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3" authorId="0" shapeId="0" xr:uid="{00000000-0006-0000-2C00-00004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4" authorId="0" shapeId="0" xr:uid="{00000000-0006-0000-2C00-00004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5" authorId="0" shapeId="0" xr:uid="{00000000-0006-0000-2C00-00004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6" authorId="0" shapeId="0" xr:uid="{00000000-0006-0000-2C00-00004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7" authorId="0" shapeId="0" xr:uid="{00000000-0006-0000-2C00-00004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8" authorId="0" shapeId="0" xr:uid="{00000000-0006-0000-2C00-00004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9" authorId="0" shapeId="0" xr:uid="{00000000-0006-0000-2C00-00004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0" authorId="0" shapeId="0" xr:uid="{00000000-0006-0000-2C00-00004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1" authorId="0" shapeId="0" xr:uid="{00000000-0006-0000-2C00-00004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2" authorId="0" shapeId="0" xr:uid="{00000000-0006-0000-2C00-00004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3" authorId="0" shapeId="0" xr:uid="{00000000-0006-0000-2C00-00004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4" authorId="0" shapeId="0" xr:uid="{00000000-0006-0000-2C00-00004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5" authorId="0" shapeId="0" xr:uid="{00000000-0006-0000-2C00-00004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6" authorId="0" shapeId="0" xr:uid="{00000000-0006-0000-2C00-00004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7" authorId="0" shapeId="0" xr:uid="{00000000-0006-0000-2C00-00004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8" authorId="0" shapeId="0" xr:uid="{00000000-0006-0000-2C00-00004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9" authorId="0" shapeId="0" xr:uid="{00000000-0006-0000-2C00-00005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0" authorId="0" shapeId="0" xr:uid="{00000000-0006-0000-2C00-00005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1" authorId="0" shapeId="0" xr:uid="{00000000-0006-0000-2C00-00005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2" authorId="0" shapeId="0" xr:uid="{00000000-0006-0000-2C00-00005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3" authorId="0" shapeId="0" xr:uid="{00000000-0006-0000-2C00-00005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4" authorId="0" shapeId="0" xr:uid="{00000000-0006-0000-2C00-00005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5" authorId="0" shapeId="0" xr:uid="{00000000-0006-0000-2C00-00005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6" authorId="0" shapeId="0" xr:uid="{00000000-0006-0000-2C00-00005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7" authorId="0" shapeId="0" xr:uid="{00000000-0006-0000-2C00-00005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8" authorId="0" shapeId="0" xr:uid="{00000000-0006-0000-2C00-00005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9" authorId="0" shapeId="0" xr:uid="{00000000-0006-0000-2C00-00005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90" authorId="0" shapeId="0" xr:uid="{00000000-0006-0000-2C00-00005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91" authorId="0" shapeId="0" xr:uid="{00000000-0006-0000-2C00-00005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DFE0610A-B0E0-4D2B-A5D6-444A8506898D}">
      <text>
        <r>
          <rPr>
            <sz val="9"/>
            <color indexed="81"/>
            <rFont val="Tahoma"/>
            <family val="2"/>
          </rPr>
          <t>Fecha de revisión y/o actualización del riesgo de gestión por parte del área encargada del proceso</t>
        </r>
      </text>
    </comment>
    <comment ref="L9" authorId="1" shapeId="0" xr:uid="{A2605F1D-7503-43AD-9E26-420314BD2336}">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A621850-CF38-453B-ABD8-799C4F1864AB}">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E694B216-F790-458C-BAE9-9C33E96BB9E6}">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5A1D096F-06EE-4312-BF86-DA44AF55E1BD}">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CE2D9988-F511-4820-BB60-038DE643EB03}">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E52071D-41D7-4CDE-BD07-4249BB32687F}">
      <text>
        <r>
          <rPr>
            <sz val="8"/>
            <color indexed="81"/>
            <rFont val="Arial"/>
            <family val="2"/>
          </rPr>
          <t>¿Afectar al grupo de funcionarios del proceso?</t>
        </r>
      </text>
    </comment>
    <comment ref="Q11" authorId="1" shapeId="0" xr:uid="{843328AC-6954-4F13-9758-AB10436C54F1}">
      <text>
        <r>
          <rPr>
            <sz val="8"/>
            <color indexed="81"/>
            <rFont val="Arial"/>
            <family val="2"/>
          </rPr>
          <t>¿Afectar el cumplimiento de metas y objetivos de la dependencia?</t>
        </r>
      </text>
    </comment>
    <comment ref="R11" authorId="1" shapeId="0" xr:uid="{5FB2DE51-C9BA-409B-A223-2B69F214D4B8}">
      <text>
        <r>
          <rPr>
            <sz val="8"/>
            <color indexed="81"/>
            <rFont val="Arial"/>
            <family val="2"/>
          </rPr>
          <t>¿Afectar el cumplimiento de misión de la Entidad?</t>
        </r>
      </text>
    </comment>
    <comment ref="S11" authorId="1" shapeId="0" xr:uid="{6D9F38C9-AF6D-4B88-9607-9D0E2F877FD7}">
      <text>
        <r>
          <rPr>
            <sz val="8"/>
            <color indexed="81"/>
            <rFont val="Arial"/>
            <family val="2"/>
          </rPr>
          <t>¿Afectar el cumplimiento de la misión del sector al que pertenece la Entidad?</t>
        </r>
      </text>
    </comment>
    <comment ref="T11" authorId="1" shapeId="0" xr:uid="{FE529110-A6A2-4B0C-A6A1-748F8E0659E0}">
      <text>
        <r>
          <rPr>
            <sz val="8"/>
            <color indexed="81"/>
            <rFont val="Arial"/>
            <family val="2"/>
          </rPr>
          <t>¿Generar pérdida de confianza de la Entidad, afectando su reputación?</t>
        </r>
      </text>
    </comment>
    <comment ref="U11" authorId="1" shapeId="0" xr:uid="{D9504566-C0F4-4FC5-A3CB-4CE101C03C94}">
      <text>
        <r>
          <rPr>
            <sz val="8"/>
            <color indexed="81"/>
            <rFont val="Arial"/>
            <family val="2"/>
          </rPr>
          <t>¿Generar pérdida de recursos económicos?</t>
        </r>
      </text>
    </comment>
    <comment ref="V11" authorId="1" shapeId="0" xr:uid="{7653988D-9FE9-4CFD-9D64-9B1F7E5F6281}">
      <text>
        <r>
          <rPr>
            <sz val="8"/>
            <color indexed="81"/>
            <rFont val="Arial"/>
            <family val="2"/>
          </rPr>
          <t>¿Afectar la generación de los productos o la prestación de servicios?</t>
        </r>
      </text>
    </comment>
    <comment ref="W11" authorId="1" shapeId="0" xr:uid="{969CAB7A-A478-4E03-A962-FA181BA33794}">
      <text>
        <r>
          <rPr>
            <sz val="8"/>
            <color indexed="81"/>
            <rFont val="Arial"/>
            <family val="2"/>
          </rPr>
          <t>¿Dar lugar al detrimento de calidad de vida de la comunidad por la pérdida del bien o servicios o los recursos públicos?</t>
        </r>
      </text>
    </comment>
    <comment ref="X11" authorId="1" shapeId="0" xr:uid="{02A26F28-214A-409F-8702-3FFA99FECD1B}">
      <text>
        <r>
          <rPr>
            <sz val="8"/>
            <color indexed="81"/>
            <rFont val="Arial"/>
            <family val="2"/>
          </rPr>
          <t>¿Generar pérdida de información de la Entidad?</t>
        </r>
      </text>
    </comment>
    <comment ref="Y11" authorId="1" shapeId="0" xr:uid="{546F4F20-328C-4575-8A48-74D499EAA357}">
      <text>
        <r>
          <rPr>
            <sz val="8"/>
            <color indexed="81"/>
            <rFont val="Arial"/>
            <family val="2"/>
          </rPr>
          <t>¿Generar intervención de los órganos de control, de la Fiscalía, u otro ente?</t>
        </r>
      </text>
    </comment>
    <comment ref="Z11" authorId="1" shapeId="0" xr:uid="{D274A456-9696-4F07-B962-6ADF4AEBF4AA}">
      <text>
        <r>
          <rPr>
            <sz val="8"/>
            <color indexed="81"/>
            <rFont val="Arial"/>
            <family val="2"/>
          </rPr>
          <t>¿Dar lugar a procesos sancionatorios?</t>
        </r>
      </text>
    </comment>
    <comment ref="AA11" authorId="1" shapeId="0" xr:uid="{8C6DD0DC-4173-4E22-8B2E-1C9983FE1334}">
      <text>
        <r>
          <rPr>
            <sz val="8"/>
            <color indexed="81"/>
            <rFont val="Arial"/>
            <family val="2"/>
          </rPr>
          <t>¿Dar lugar a procesos disciplinarios?</t>
        </r>
      </text>
    </comment>
    <comment ref="AB11" authorId="1" shapeId="0" xr:uid="{217E8FA6-EF79-4B10-9276-47EA07E6C12C}">
      <text>
        <r>
          <rPr>
            <sz val="8"/>
            <color indexed="81"/>
            <rFont val="Arial"/>
            <family val="2"/>
          </rPr>
          <t>¿Dar lugar a procesos fiscales?</t>
        </r>
      </text>
    </comment>
    <comment ref="AC11" authorId="1" shapeId="0" xr:uid="{C46CD810-5F41-4C34-9033-44EA1612621D}">
      <text>
        <r>
          <rPr>
            <sz val="8"/>
            <color indexed="81"/>
            <rFont val="Arial"/>
            <family val="2"/>
          </rPr>
          <t>¿Dar lugar a procesos penales?</t>
        </r>
      </text>
    </comment>
    <comment ref="AD11" authorId="1" shapeId="0" xr:uid="{E9B8D0C6-CAE1-4D4F-A091-52866CED3F6A}">
      <text>
        <r>
          <rPr>
            <sz val="8"/>
            <color indexed="81"/>
            <rFont val="Arial"/>
            <family val="2"/>
          </rPr>
          <t>¿Generar pérdida de credibilidad del sector?</t>
        </r>
      </text>
    </comment>
    <comment ref="AE11" authorId="1" shapeId="0" xr:uid="{6EEA9A78-A0DB-4BE4-B3C7-0DD4ABC2FD9C}">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AC125A2A-00CF-432D-9F07-7968B7DFDD28}">
      <text>
        <r>
          <rPr>
            <sz val="8"/>
            <color indexed="81"/>
            <rFont val="Arial"/>
            <family val="2"/>
          </rPr>
          <t>¿Afectar la imagen regional?</t>
        </r>
      </text>
    </comment>
    <comment ref="AG11" authorId="1" shapeId="0" xr:uid="{5945E33A-64D8-4670-A3CE-E551321489DA}">
      <text>
        <r>
          <rPr>
            <sz val="8"/>
            <color indexed="81"/>
            <rFont val="Arial"/>
            <family val="2"/>
          </rPr>
          <t>¿Afectar la imagen nacional?</t>
        </r>
      </text>
    </comment>
    <comment ref="AH11" authorId="1" shapeId="0" xr:uid="{F7A1207E-370D-4EBD-B71F-EF46AA834BEF}">
      <text>
        <r>
          <rPr>
            <sz val="8"/>
            <color indexed="81"/>
            <rFont val="Arial"/>
            <family val="2"/>
          </rPr>
          <t>¿Genera Impacto ambiental?</t>
        </r>
      </text>
    </comment>
    <comment ref="AV11" authorId="1" shapeId="0" xr:uid="{40DC5E0E-FD85-4214-A0F1-7A2817C4C991}">
      <text>
        <r>
          <rPr>
            <sz val="8"/>
            <color indexed="81"/>
            <rFont val="Arial"/>
            <family val="2"/>
          </rPr>
          <t>¿Existen un responsable asignado a la ejecución del control?</t>
        </r>
      </text>
    </comment>
    <comment ref="AW11" authorId="1" shapeId="0" xr:uid="{53CADD7A-1986-4C33-9642-DCAA13489C65}">
      <text>
        <r>
          <rPr>
            <sz val="9"/>
            <color indexed="81"/>
            <rFont val="Tahoma"/>
            <family val="2"/>
          </rPr>
          <t>El responsable tiene autoridad y adecuada segregación de funciones en la ejecución del control?</t>
        </r>
      </text>
    </comment>
    <comment ref="AX11" authorId="1" shapeId="0" xr:uid="{843F15E3-C913-4D63-88A4-D1A4F8C33506}">
      <text>
        <r>
          <rPr>
            <sz val="8"/>
            <color indexed="81"/>
            <rFont val="Arial"/>
            <family val="2"/>
          </rPr>
          <t>¿La oportunidad en que se ejecuta el control ayuda a prevenir la mitigación del riesgo o a detectar la materialización del riesgo de manera oportuna?</t>
        </r>
      </text>
    </comment>
    <comment ref="AY11" authorId="1" shapeId="0" xr:uid="{2FA18749-B517-4F70-B5B8-98AEBACE015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8DE38363-4FF0-42D1-B1D4-B0BDA36ECCDB}">
      <text>
        <r>
          <rPr>
            <sz val="8"/>
            <color indexed="81"/>
            <rFont val="Arial"/>
            <family val="2"/>
          </rPr>
          <t>¿La fuente de información que se utiliza en el desarrollo del control es información confiable que permita mitigar el riesgo?.</t>
        </r>
      </text>
    </comment>
    <comment ref="BA11" authorId="1" shapeId="0" xr:uid="{A6A6040E-B881-43AF-95E0-4B1E40C5D269}">
      <text>
        <r>
          <rPr>
            <sz val="8"/>
            <color indexed="81"/>
            <rFont val="Arial"/>
            <family val="2"/>
          </rPr>
          <t>¿Las observaciones, desviaciones o diferencias identificadas como resultados de la ejecución del control son investigadas y resueltas de manera oportuna?</t>
        </r>
      </text>
    </comment>
    <comment ref="BB11" authorId="1" shapeId="0" xr:uid="{AA743BDC-E635-4362-89B9-74BE8AF5BB1D}">
      <text>
        <r>
          <rPr>
            <sz val="8"/>
            <color indexed="81"/>
            <rFont val="Arial"/>
            <family val="2"/>
          </rPr>
          <t>¿Se deja evidencia o rastro de la ejecución del control, que permita a cualquier tercero con la evidencia, llegar a la misma conclusión?.</t>
        </r>
      </text>
    </comment>
    <comment ref="P12" authorId="0" shapeId="0" xr:uid="{6F8B7171-995C-42FA-BDC0-002065D3D036}">
      <text>
        <r>
          <rPr>
            <sz val="8"/>
            <color indexed="81"/>
            <rFont val="Arial"/>
            <family val="2"/>
          </rPr>
          <t>Ubica el puntero del mouse en los numeros de la fila 11, para leer la pregunta y selecciona una respuesta en la lista desplegable</t>
        </r>
      </text>
    </comment>
    <comment ref="Q12" authorId="0" shapeId="0" xr:uid="{1F3FAA1C-3C75-4189-B763-C2364DE701F4}">
      <text>
        <r>
          <rPr>
            <sz val="8"/>
            <color indexed="81"/>
            <rFont val="Arial"/>
            <family val="2"/>
          </rPr>
          <t>Ubica el puntero del mouse en los numeros de la fila 11, para leer la pregunta y selecciona una respuesta en la lista desplegable</t>
        </r>
      </text>
    </comment>
    <comment ref="R12" authorId="0" shapeId="0" xr:uid="{E5E79E19-50BF-43D1-B047-9094A7A0BA54}">
      <text>
        <r>
          <rPr>
            <sz val="8"/>
            <color indexed="81"/>
            <rFont val="Arial"/>
            <family val="2"/>
          </rPr>
          <t>Ubica el puntero del mouse en los numeros de la fila 11, para leer la pregunta y selecciona una respuesta en la lista desplegable</t>
        </r>
      </text>
    </comment>
    <comment ref="S12" authorId="0" shapeId="0" xr:uid="{DE6EDAF6-4EFD-4A86-8AF5-9ECC6D9B63B9}">
      <text>
        <r>
          <rPr>
            <sz val="8"/>
            <color indexed="81"/>
            <rFont val="Arial"/>
            <family val="2"/>
          </rPr>
          <t>Ubica el puntero del mouse en los numeros de la fila 11, para leer la pregunta y selecciona una respuesta en la lista desplegable</t>
        </r>
      </text>
    </comment>
    <comment ref="T12" authorId="0" shapeId="0" xr:uid="{A7FBBE16-2BDE-4137-BC3C-C770F565C513}">
      <text>
        <r>
          <rPr>
            <sz val="8"/>
            <color indexed="81"/>
            <rFont val="Arial"/>
            <family val="2"/>
          </rPr>
          <t>Ubica el puntero del mouse en los numeros de la fila 11, para leer la pregunta y selecciona una respuesta en la lista desplegable</t>
        </r>
      </text>
    </comment>
    <comment ref="U12" authorId="0" shapeId="0" xr:uid="{5C5F9A63-729A-4A73-8DFA-98634FB5812C}">
      <text>
        <r>
          <rPr>
            <sz val="8"/>
            <color indexed="81"/>
            <rFont val="Arial"/>
            <family val="2"/>
          </rPr>
          <t>Ubica el puntero del mouse en los numeros de la fila 11, para leer la pregunta y selecciona una respuesta en la lista desplegable</t>
        </r>
      </text>
    </comment>
    <comment ref="V12" authorId="0" shapeId="0" xr:uid="{839BE8F6-D078-47E1-B86B-5162CE29E768}">
      <text>
        <r>
          <rPr>
            <sz val="8"/>
            <color indexed="81"/>
            <rFont val="Arial"/>
            <family val="2"/>
          </rPr>
          <t>Ubica el puntero del mouse en los numeros de la fila 11, para leer la pregunta y selecciona una respuesta en la lista desplegable</t>
        </r>
      </text>
    </comment>
    <comment ref="W12" authorId="0" shapeId="0" xr:uid="{1A1168FE-FF74-4782-9A8C-3224CCDAA602}">
      <text>
        <r>
          <rPr>
            <sz val="8"/>
            <color indexed="81"/>
            <rFont val="Arial"/>
            <family val="2"/>
          </rPr>
          <t>Ubica el puntero del mouse en los numeros de la fila 11, para leer la pregunta y selecciona una respuesta en la lista desplegable</t>
        </r>
      </text>
    </comment>
    <comment ref="X12" authorId="0" shapeId="0" xr:uid="{20335B36-2FEA-4FF0-8E02-2528AB6694D7}">
      <text>
        <r>
          <rPr>
            <sz val="8"/>
            <color indexed="81"/>
            <rFont val="Arial"/>
            <family val="2"/>
          </rPr>
          <t>Ubica el puntero del mouse en los numeros de la fila 11, para leer la pregunta y selecciona una respuesta en la lista desplegable</t>
        </r>
      </text>
    </comment>
    <comment ref="Y12" authorId="0" shapeId="0" xr:uid="{A6CC9B40-7FCC-4291-B31A-E053EA0C1F85}">
      <text>
        <r>
          <rPr>
            <sz val="8"/>
            <color indexed="81"/>
            <rFont val="Arial"/>
            <family val="2"/>
          </rPr>
          <t>Ubica el puntero del mouse en los numeros de la fila 11, para leer la pregunta y selecciona una respuesta en la lista desplegable</t>
        </r>
      </text>
    </comment>
    <comment ref="Z12" authorId="0" shapeId="0" xr:uid="{19912223-83BD-4823-B870-205FFFB44C88}">
      <text>
        <r>
          <rPr>
            <sz val="8"/>
            <color indexed="81"/>
            <rFont val="Arial"/>
            <family val="2"/>
          </rPr>
          <t>Ubica el puntero del mouse en los numeros de la fila 11, para leer la pregunta y selecciona una respuesta en la lista desplegable</t>
        </r>
      </text>
    </comment>
    <comment ref="AA12" authorId="0" shapeId="0" xr:uid="{B5757E5C-164F-42AA-98CD-BD63A4DDD796}">
      <text>
        <r>
          <rPr>
            <sz val="8"/>
            <color indexed="81"/>
            <rFont val="Arial"/>
            <family val="2"/>
          </rPr>
          <t>Ubica el puntero del mouse en los numeros de la fila 11, para leer la pregunta y selecciona una respuesta en la lista desplegable</t>
        </r>
      </text>
    </comment>
    <comment ref="AB12" authorId="0" shapeId="0" xr:uid="{179229FF-4B39-465F-802A-AF587170881C}">
      <text>
        <r>
          <rPr>
            <sz val="8"/>
            <color indexed="81"/>
            <rFont val="Arial"/>
            <family val="2"/>
          </rPr>
          <t>Ubica el puntero del mouse en los numeros de la fila 11, para leer la pregunta y selecciona una respuesta en la lista desplegable</t>
        </r>
      </text>
    </comment>
    <comment ref="AC12" authorId="0" shapeId="0" xr:uid="{C9B0197E-CF0B-4ADB-9A65-9793E364E9DA}">
      <text>
        <r>
          <rPr>
            <sz val="8"/>
            <color indexed="81"/>
            <rFont val="Arial"/>
            <family val="2"/>
          </rPr>
          <t>Ubica el puntero del mouse en los numeros de la fila 11, para leer la pregunta y selecciona una respuesta en la lista desplegable</t>
        </r>
      </text>
    </comment>
    <comment ref="AD12" authorId="0" shapeId="0" xr:uid="{A447BBF0-B308-4648-825F-1F2C59D8F7CD}">
      <text>
        <r>
          <rPr>
            <sz val="8"/>
            <color indexed="81"/>
            <rFont val="Arial"/>
            <family val="2"/>
          </rPr>
          <t>Ubica el puntero del mouse en los numeros de la fila 11, para leer la pregunta y selecciona una respuesta en la lista desplegable</t>
        </r>
      </text>
    </comment>
    <comment ref="AE12" authorId="0" shapeId="0" xr:uid="{42432864-E3D4-462B-B361-ADB7B2CF20FE}">
      <text>
        <r>
          <rPr>
            <sz val="8"/>
            <color indexed="81"/>
            <rFont val="Arial"/>
            <family val="2"/>
          </rPr>
          <t>Ubica el puntero del mouse en los numeros de la fila 11, para leer la pregunta y selecciona una respuesta en la lista desplegable</t>
        </r>
      </text>
    </comment>
    <comment ref="AF12" authorId="0" shapeId="0" xr:uid="{1FE5ABC8-4468-482D-814E-B075B21F1084}">
      <text>
        <r>
          <rPr>
            <sz val="8"/>
            <color indexed="81"/>
            <rFont val="Arial"/>
            <family val="2"/>
          </rPr>
          <t>Ubica el puntero del mouse en los numeros de la fila 11, para leer la pregunta y selecciona una respuesta en la lista desplegable</t>
        </r>
      </text>
    </comment>
    <comment ref="AG12" authorId="0" shapeId="0" xr:uid="{6BD6822D-0E5B-4BF8-98C7-0B371223C330}">
      <text>
        <r>
          <rPr>
            <sz val="8"/>
            <color indexed="81"/>
            <rFont val="Arial"/>
            <family val="2"/>
          </rPr>
          <t>Ubica el puntero del mouse en los numeros de la fila 11, para leer la pregunta y selecciona una respuesta en la lista desplegable</t>
        </r>
      </text>
    </comment>
    <comment ref="AH12" authorId="0" shapeId="0" xr:uid="{CD917B33-F1FE-43B4-AE13-CCBD89414708}">
      <text>
        <r>
          <rPr>
            <sz val="8"/>
            <color indexed="81"/>
            <rFont val="Arial"/>
            <family val="2"/>
          </rPr>
          <t>Ubica el puntero del mouse en los numeros de la fila 11, para leer la pregunta y selecciona una respuesta en la lista desplegable</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D00-000001000000}">
      <text>
        <r>
          <rPr>
            <sz val="9"/>
            <color indexed="81"/>
            <rFont val="Tahoma"/>
            <family val="2"/>
          </rPr>
          <t>Fecha de revisión y/o actualización del riesgo de gestión por parte del área encargada del proceso</t>
        </r>
      </text>
    </comment>
    <comment ref="J8" authorId="1" shapeId="0" xr:uid="{00000000-0006-0000-2D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D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D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D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D00-000006000000}">
      <text>
        <r>
          <rPr>
            <sz val="8"/>
            <color indexed="81"/>
            <rFont val="Arial"/>
            <family val="2"/>
          </rPr>
          <t>¿Existen un responsable asignado a la ejecución del control?</t>
        </r>
      </text>
    </comment>
    <comment ref="AA11" authorId="1" shapeId="0" xr:uid="{00000000-0006-0000-2D00-000007000000}">
      <text>
        <r>
          <rPr>
            <sz val="9"/>
            <color indexed="81"/>
            <rFont val="Tahoma"/>
            <family val="2"/>
          </rPr>
          <t>El responsable tiene autoridad y adecuada segregación de funciones en la ejecución del control?</t>
        </r>
      </text>
    </comment>
    <comment ref="AB11" authorId="1" shapeId="0" xr:uid="{00000000-0006-0000-2D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D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D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D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D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D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D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D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D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D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D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D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D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D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D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2D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2D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2D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2D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2D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2D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2D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2D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2D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2D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2D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2D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2D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2D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2D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2D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2D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2D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2D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2D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2D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2D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2D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2D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2D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2D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2D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2D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2D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2D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2D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2D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2D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2D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2D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2D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2D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2D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2D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2D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0600-000001000000}">
      <text>
        <r>
          <rPr>
            <sz val="9"/>
            <color indexed="81"/>
            <rFont val="Tahoma"/>
            <family val="2"/>
          </rPr>
          <t>Fecha de revisión y/o actualización del riesgo de gestión por parte del área encargada del proceso</t>
        </r>
      </text>
    </comment>
    <comment ref="J8" authorId="1" shapeId="0" xr:uid="{00000000-0006-0000-06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06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06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06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0600-000006000000}">
      <text>
        <r>
          <rPr>
            <sz val="8"/>
            <color indexed="81"/>
            <rFont val="Arial"/>
            <family val="2"/>
          </rPr>
          <t>¿Existen un responsable asignado a la ejecución del control?</t>
        </r>
      </text>
    </comment>
    <comment ref="AA11" authorId="1" shapeId="0" xr:uid="{00000000-0006-0000-0600-000007000000}">
      <text>
        <r>
          <rPr>
            <sz val="9"/>
            <color indexed="81"/>
            <rFont val="Tahoma"/>
            <family val="2"/>
          </rPr>
          <t>El responsable tiene autoridad y adecuada segregación de funciones en la ejecución del control?</t>
        </r>
      </text>
    </comment>
    <comment ref="AB11" authorId="1" shapeId="0" xr:uid="{00000000-0006-0000-06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06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06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06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06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06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06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06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06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06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06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06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06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06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06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06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06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06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06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06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06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06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06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06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06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06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06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06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06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06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06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06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06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06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06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53CEAA1A-F0E3-48D4-8336-B1C1C9A448A3}">
      <text>
        <r>
          <rPr>
            <sz val="9"/>
            <color indexed="81"/>
            <rFont val="Tahoma"/>
            <family val="2"/>
          </rPr>
          <t>Fecha de revisión y/o actualización del riesgo de gestión por parte del área encargada del proceso</t>
        </r>
      </text>
    </comment>
    <comment ref="L9" authorId="1" shapeId="0" xr:uid="{9F848241-BCB5-4A0F-B85D-1CAB4F8F1E7D}">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7C8A649E-861C-45AB-BAEE-1DAAE261090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9D68B8B-EB58-4F09-8239-4CCBFE061D7A}">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45EC90C-77A2-446A-9343-5C2502F98D6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3809CE4C-1797-4C83-A071-47C628EECEC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E67F6D1B-9A0B-4209-8118-CA91CF06382F}">
      <text>
        <r>
          <rPr>
            <sz val="8"/>
            <color indexed="81"/>
            <rFont val="Arial"/>
            <family val="2"/>
          </rPr>
          <t>¿Afectar al grupo de funcionarios del proceso?</t>
        </r>
      </text>
    </comment>
    <comment ref="Q11" authorId="1" shapeId="0" xr:uid="{286626EE-738B-4BA8-90F2-915F58DC821C}">
      <text>
        <r>
          <rPr>
            <sz val="8"/>
            <color indexed="81"/>
            <rFont val="Arial"/>
            <family val="2"/>
          </rPr>
          <t>¿Afectar el cumplimiento de metas y objetivos de la dependencia?</t>
        </r>
      </text>
    </comment>
    <comment ref="R11" authorId="1" shapeId="0" xr:uid="{A65F8A36-A03F-4227-9A3D-E900685437CE}">
      <text>
        <r>
          <rPr>
            <sz val="8"/>
            <color indexed="81"/>
            <rFont val="Arial"/>
            <family val="2"/>
          </rPr>
          <t>¿Afectar el cumplimiento de misión de la Entidad?</t>
        </r>
      </text>
    </comment>
    <comment ref="S11" authorId="1" shapeId="0" xr:uid="{9EE8EB10-B7FD-4A30-8819-945B22BF5662}">
      <text>
        <r>
          <rPr>
            <sz val="8"/>
            <color indexed="81"/>
            <rFont val="Arial"/>
            <family val="2"/>
          </rPr>
          <t>¿Afectar el cumplimiento de la misión del sector al que pertenece la Entidad?</t>
        </r>
      </text>
    </comment>
    <comment ref="T11" authorId="1" shapeId="0" xr:uid="{E7C4D216-5479-42A5-B909-92812B7BF2C4}">
      <text>
        <r>
          <rPr>
            <sz val="8"/>
            <color indexed="81"/>
            <rFont val="Arial"/>
            <family val="2"/>
          </rPr>
          <t>¿Generar pérdida de confianza de la Entidad, afectando su reputación?</t>
        </r>
      </text>
    </comment>
    <comment ref="U11" authorId="1" shapeId="0" xr:uid="{2CB1C8B4-E22F-4988-BFD2-A10240408D91}">
      <text>
        <r>
          <rPr>
            <sz val="8"/>
            <color indexed="81"/>
            <rFont val="Arial"/>
            <family val="2"/>
          </rPr>
          <t>¿Generar pérdida de recursos económicos?</t>
        </r>
      </text>
    </comment>
    <comment ref="V11" authorId="1" shapeId="0" xr:uid="{840C16F2-88D9-4361-9047-F404803A4375}">
      <text>
        <r>
          <rPr>
            <sz val="8"/>
            <color indexed="81"/>
            <rFont val="Arial"/>
            <family val="2"/>
          </rPr>
          <t>¿Afectar la generación de los productos o la prestación de servicios?</t>
        </r>
      </text>
    </comment>
    <comment ref="W11" authorId="1" shapeId="0" xr:uid="{B82496FD-BEA1-435E-879B-F923575CD775}">
      <text>
        <r>
          <rPr>
            <sz val="8"/>
            <color indexed="81"/>
            <rFont val="Arial"/>
            <family val="2"/>
          </rPr>
          <t>¿Dar lugar al detrimento de calidad de vida de la comunidad por la pérdida del bien o servicios o los recursos públicos?</t>
        </r>
      </text>
    </comment>
    <comment ref="X11" authorId="1" shapeId="0" xr:uid="{3E5DAAC0-6613-4536-95C1-0B474030A22E}">
      <text>
        <r>
          <rPr>
            <sz val="8"/>
            <color indexed="81"/>
            <rFont val="Arial"/>
            <family val="2"/>
          </rPr>
          <t>¿Generar pérdida de información de la Entidad?</t>
        </r>
      </text>
    </comment>
    <comment ref="Y11" authorId="1" shapeId="0" xr:uid="{7B83E289-DA7F-4439-B033-08EE17EEAB6E}">
      <text>
        <r>
          <rPr>
            <sz val="8"/>
            <color indexed="81"/>
            <rFont val="Arial"/>
            <family val="2"/>
          </rPr>
          <t>¿Generar intervención de los órganos de control, de la Fiscalía, u otro ente?</t>
        </r>
      </text>
    </comment>
    <comment ref="Z11" authorId="1" shapeId="0" xr:uid="{607C0D36-DF88-4622-9A96-86C7EDF4F52F}">
      <text>
        <r>
          <rPr>
            <sz val="8"/>
            <color indexed="81"/>
            <rFont val="Arial"/>
            <family val="2"/>
          </rPr>
          <t>¿Dar lugar a procesos sancionatorios?</t>
        </r>
      </text>
    </comment>
    <comment ref="AA11" authorId="1" shapeId="0" xr:uid="{7B9A8092-4177-4DFA-99EB-FFCB9FB343F5}">
      <text>
        <r>
          <rPr>
            <sz val="8"/>
            <color indexed="81"/>
            <rFont val="Arial"/>
            <family val="2"/>
          </rPr>
          <t>¿Dar lugar a procesos disciplinarios?</t>
        </r>
      </text>
    </comment>
    <comment ref="AB11" authorId="1" shapeId="0" xr:uid="{D54DAFE2-464C-4697-998E-6E985E5D1C97}">
      <text>
        <r>
          <rPr>
            <sz val="8"/>
            <color indexed="81"/>
            <rFont val="Arial"/>
            <family val="2"/>
          </rPr>
          <t>¿Dar lugar a procesos fiscales?</t>
        </r>
      </text>
    </comment>
    <comment ref="AC11" authorId="1" shapeId="0" xr:uid="{F75BB160-3406-44FD-B932-91ACE2E678B5}">
      <text>
        <r>
          <rPr>
            <sz val="8"/>
            <color indexed="81"/>
            <rFont val="Arial"/>
            <family val="2"/>
          </rPr>
          <t>¿Dar lugar a procesos penales?</t>
        </r>
      </text>
    </comment>
    <comment ref="AD11" authorId="1" shapeId="0" xr:uid="{92722363-6A9C-494C-BEE8-122384D72A18}">
      <text>
        <r>
          <rPr>
            <sz val="8"/>
            <color indexed="81"/>
            <rFont val="Arial"/>
            <family val="2"/>
          </rPr>
          <t>¿Generar pérdida de credibilidad del sector?</t>
        </r>
      </text>
    </comment>
    <comment ref="AE11" authorId="1" shapeId="0" xr:uid="{E18C975C-0215-4AD9-8F06-B5497AA336F6}">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8D43B047-31AE-4412-A6BA-11C7C1DFF784}">
      <text>
        <r>
          <rPr>
            <sz val="8"/>
            <color indexed="81"/>
            <rFont val="Arial"/>
            <family val="2"/>
          </rPr>
          <t>¿Afectar la imagen regional?</t>
        </r>
      </text>
    </comment>
    <comment ref="AG11" authorId="1" shapeId="0" xr:uid="{AC689C82-EA35-4780-A1EC-52224C2E84E0}">
      <text>
        <r>
          <rPr>
            <sz val="8"/>
            <color indexed="81"/>
            <rFont val="Arial"/>
            <family val="2"/>
          </rPr>
          <t>¿Afectar la imagen nacional?</t>
        </r>
      </text>
    </comment>
    <comment ref="AH11" authorId="1" shapeId="0" xr:uid="{62F56E9A-295F-4FCC-92FE-50D76A325E65}">
      <text>
        <r>
          <rPr>
            <sz val="8"/>
            <color indexed="81"/>
            <rFont val="Arial"/>
            <family val="2"/>
          </rPr>
          <t>¿Genera Impacto ambiental?</t>
        </r>
      </text>
    </comment>
    <comment ref="AV11" authorId="1" shapeId="0" xr:uid="{5ACC7D8E-901E-4DA2-8797-BB1E6AFD66C5}">
      <text>
        <r>
          <rPr>
            <sz val="8"/>
            <color indexed="81"/>
            <rFont val="Arial"/>
            <family val="2"/>
          </rPr>
          <t>¿Existen un responsable asignado a la ejecución del control?</t>
        </r>
      </text>
    </comment>
    <comment ref="AW11" authorId="1" shapeId="0" xr:uid="{B28794C7-55EA-4446-BBD2-AF134F4FF0F4}">
      <text>
        <r>
          <rPr>
            <sz val="9"/>
            <color indexed="81"/>
            <rFont val="Tahoma"/>
            <family val="2"/>
          </rPr>
          <t>El responsable tiene autoridad y adecuada segregación de funciones en la ejecución del control?</t>
        </r>
      </text>
    </comment>
    <comment ref="AX11" authorId="1" shapeId="0" xr:uid="{572D3C68-BA12-4541-BD44-75AFCBC1CA36}">
      <text>
        <r>
          <rPr>
            <sz val="8"/>
            <color indexed="81"/>
            <rFont val="Arial"/>
            <family val="2"/>
          </rPr>
          <t>¿La oportunidad en que se ejecuta el control ayuda a prevenir la mitigación del riesgo o a detectar la materialización del riesgo de manera oportuna?</t>
        </r>
      </text>
    </comment>
    <comment ref="AY11" authorId="1" shapeId="0" xr:uid="{847947A0-61C7-40D8-AD22-D696C6F79F5B}">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EA7CE3A-A296-4D1D-8D3C-28D80480A390}">
      <text>
        <r>
          <rPr>
            <sz val="8"/>
            <color indexed="81"/>
            <rFont val="Arial"/>
            <family val="2"/>
          </rPr>
          <t>¿La fuente de información que se utiliza en el desarrollo del control es información confiable que permita mitigar el riesgo?.</t>
        </r>
      </text>
    </comment>
    <comment ref="BA11" authorId="1" shapeId="0" xr:uid="{57B9AD04-B0F3-4282-A0A3-188C3A1CC50C}">
      <text>
        <r>
          <rPr>
            <sz val="8"/>
            <color indexed="81"/>
            <rFont val="Arial"/>
            <family val="2"/>
          </rPr>
          <t>¿Las observaciones, desviaciones o diferencias identificadas como resultados de la ejecución del control son investigadas y resueltas de manera oportuna?</t>
        </r>
      </text>
    </comment>
    <comment ref="BB11" authorId="1" shapeId="0" xr:uid="{A32C3E1E-87D5-4CD2-A813-7E317E6E4A3D}">
      <text>
        <r>
          <rPr>
            <sz val="8"/>
            <color indexed="81"/>
            <rFont val="Arial"/>
            <family val="2"/>
          </rPr>
          <t>¿Se deja evidencia o rastro de la ejecución del control, que permita a cualquier tercero con la evidencia, llegar a la misma conclusión?.</t>
        </r>
      </text>
    </comment>
    <comment ref="P12" authorId="0" shapeId="0" xr:uid="{92270B57-26F8-4137-B603-EA355B8AB628}">
      <text>
        <r>
          <rPr>
            <sz val="8"/>
            <color indexed="81"/>
            <rFont val="Arial"/>
            <family val="2"/>
          </rPr>
          <t>Ubica el puntero del mouse en los numeros de la fila 11, para leer la pregunta y selecciona una respuesta en la lista desplegable</t>
        </r>
      </text>
    </comment>
    <comment ref="Q12" authorId="0" shapeId="0" xr:uid="{F0F4B523-E652-490C-A46F-328BF4193430}">
      <text>
        <r>
          <rPr>
            <sz val="8"/>
            <color indexed="81"/>
            <rFont val="Arial"/>
            <family val="2"/>
          </rPr>
          <t>Ubica el puntero del mouse en los numeros de la fila 11, para leer la pregunta y selecciona una respuesta en la lista desplegable</t>
        </r>
      </text>
    </comment>
    <comment ref="R12" authorId="0" shapeId="0" xr:uid="{282F6691-53AA-49F4-B4B8-E2C844DCB46D}">
      <text>
        <r>
          <rPr>
            <sz val="8"/>
            <color indexed="81"/>
            <rFont val="Arial"/>
            <family val="2"/>
          </rPr>
          <t>Ubica el puntero del mouse en los numeros de la fila 11, para leer la pregunta y selecciona una respuesta en la lista desplegable</t>
        </r>
      </text>
    </comment>
    <comment ref="S12" authorId="0" shapeId="0" xr:uid="{AF87844E-6B77-4474-B5DB-FA4D91C28FEF}">
      <text>
        <r>
          <rPr>
            <sz val="8"/>
            <color indexed="81"/>
            <rFont val="Arial"/>
            <family val="2"/>
          </rPr>
          <t>Ubica el puntero del mouse en los numeros de la fila 11, para leer la pregunta y selecciona una respuesta en la lista desplegable</t>
        </r>
      </text>
    </comment>
    <comment ref="T12" authorId="0" shapeId="0" xr:uid="{F4D8F78F-21B7-49D2-A042-8D3F6F5CC15D}">
      <text>
        <r>
          <rPr>
            <sz val="8"/>
            <color indexed="81"/>
            <rFont val="Arial"/>
            <family val="2"/>
          </rPr>
          <t>Ubica el puntero del mouse en los numeros de la fila 11, para leer la pregunta y selecciona una respuesta en la lista desplegable</t>
        </r>
      </text>
    </comment>
    <comment ref="U12" authorId="0" shapeId="0" xr:uid="{68660B6F-46A9-4F4A-B4C5-9353970707F7}">
      <text>
        <r>
          <rPr>
            <sz val="8"/>
            <color indexed="81"/>
            <rFont val="Arial"/>
            <family val="2"/>
          </rPr>
          <t>Ubica el puntero del mouse en los numeros de la fila 11, para leer la pregunta y selecciona una respuesta en la lista desplegable</t>
        </r>
      </text>
    </comment>
    <comment ref="V12" authorId="0" shapeId="0" xr:uid="{37EA8A71-1952-478B-A34B-CE300DD52EDB}">
      <text>
        <r>
          <rPr>
            <sz val="8"/>
            <color indexed="81"/>
            <rFont val="Arial"/>
            <family val="2"/>
          </rPr>
          <t>Ubica el puntero del mouse en los numeros de la fila 11, para leer la pregunta y selecciona una respuesta en la lista desplegable</t>
        </r>
      </text>
    </comment>
    <comment ref="W12" authorId="0" shapeId="0" xr:uid="{91B45382-42C1-4052-BDA1-1D1675F7EAD1}">
      <text>
        <r>
          <rPr>
            <sz val="8"/>
            <color indexed="81"/>
            <rFont val="Arial"/>
            <family val="2"/>
          </rPr>
          <t>Ubica el puntero del mouse en los numeros de la fila 11, para leer la pregunta y selecciona una respuesta en la lista desplegable</t>
        </r>
      </text>
    </comment>
    <comment ref="X12" authorId="0" shapeId="0" xr:uid="{655951D3-C890-435B-A5F4-27FAD0B06733}">
      <text>
        <r>
          <rPr>
            <sz val="8"/>
            <color indexed="81"/>
            <rFont val="Arial"/>
            <family val="2"/>
          </rPr>
          <t>Ubica el puntero del mouse en los numeros de la fila 11, para leer la pregunta y selecciona una respuesta en la lista desplegable</t>
        </r>
      </text>
    </comment>
    <comment ref="Y12" authorId="0" shapeId="0" xr:uid="{E6D371F3-3B26-4C11-97BA-699B281AECF7}">
      <text>
        <r>
          <rPr>
            <sz val="8"/>
            <color indexed="81"/>
            <rFont val="Arial"/>
            <family val="2"/>
          </rPr>
          <t>Ubica el puntero del mouse en los numeros de la fila 11, para leer la pregunta y selecciona una respuesta en la lista desplegable</t>
        </r>
      </text>
    </comment>
    <comment ref="Z12" authorId="0" shapeId="0" xr:uid="{3F79289D-8FF4-41B7-8245-31664D30E140}">
      <text>
        <r>
          <rPr>
            <sz val="8"/>
            <color indexed="81"/>
            <rFont val="Arial"/>
            <family val="2"/>
          </rPr>
          <t>Ubica el puntero del mouse en los numeros de la fila 11, para leer la pregunta y selecciona una respuesta en la lista desplegable</t>
        </r>
      </text>
    </comment>
    <comment ref="AA12" authorId="0" shapeId="0" xr:uid="{23F8C0E6-1783-443B-B296-BA9FED7683A0}">
      <text>
        <r>
          <rPr>
            <sz val="8"/>
            <color indexed="81"/>
            <rFont val="Arial"/>
            <family val="2"/>
          </rPr>
          <t>Ubica el puntero del mouse en los numeros de la fila 11, para leer la pregunta y selecciona una respuesta en la lista desplegable</t>
        </r>
      </text>
    </comment>
    <comment ref="AB12" authorId="0" shapeId="0" xr:uid="{6576AED3-D5C0-4C4F-AB9E-831A563A103D}">
      <text>
        <r>
          <rPr>
            <sz val="8"/>
            <color indexed="81"/>
            <rFont val="Arial"/>
            <family val="2"/>
          </rPr>
          <t>Ubica el puntero del mouse en los numeros de la fila 11, para leer la pregunta y selecciona una respuesta en la lista desplegable</t>
        </r>
      </text>
    </comment>
    <comment ref="AC12" authorId="0" shapeId="0" xr:uid="{6640D63F-3A87-4195-B34A-847D69F5EF3A}">
      <text>
        <r>
          <rPr>
            <sz val="8"/>
            <color indexed="81"/>
            <rFont val="Arial"/>
            <family val="2"/>
          </rPr>
          <t>Ubica el puntero del mouse en los numeros de la fila 11, para leer la pregunta y selecciona una respuesta en la lista desplegable</t>
        </r>
      </text>
    </comment>
    <comment ref="AD12" authorId="0" shapeId="0" xr:uid="{0AAF6722-137F-4B9A-A557-24D0670EB81B}">
      <text>
        <r>
          <rPr>
            <sz val="8"/>
            <color indexed="81"/>
            <rFont val="Arial"/>
            <family val="2"/>
          </rPr>
          <t>Ubica el puntero del mouse en los numeros de la fila 11, para leer la pregunta y selecciona una respuesta en la lista desplegable</t>
        </r>
      </text>
    </comment>
    <comment ref="AE12" authorId="0" shapeId="0" xr:uid="{9B1F141E-DD9C-42CC-8ED9-2F48AAD804CC}">
      <text>
        <r>
          <rPr>
            <sz val="8"/>
            <color indexed="81"/>
            <rFont val="Arial"/>
            <family val="2"/>
          </rPr>
          <t>Ubica el puntero del mouse en los numeros de la fila 11, para leer la pregunta y selecciona una respuesta en la lista desplegable</t>
        </r>
      </text>
    </comment>
    <comment ref="AF12" authorId="0" shapeId="0" xr:uid="{5ED51A63-4C72-43DD-ABB8-8365A429A431}">
      <text>
        <r>
          <rPr>
            <sz val="8"/>
            <color indexed="81"/>
            <rFont val="Arial"/>
            <family val="2"/>
          </rPr>
          <t>Ubica el puntero del mouse en los numeros de la fila 11, para leer la pregunta y selecciona una respuesta en la lista desplegable</t>
        </r>
      </text>
    </comment>
    <comment ref="AG12" authorId="0" shapeId="0" xr:uid="{8E03E96E-1EC0-4404-8F5F-C2A030AA9088}">
      <text>
        <r>
          <rPr>
            <sz val="8"/>
            <color indexed="81"/>
            <rFont val="Arial"/>
            <family val="2"/>
          </rPr>
          <t>Ubica el puntero del mouse en los numeros de la fila 11, para leer la pregunta y selecciona una respuesta en la lista desplegable</t>
        </r>
      </text>
    </comment>
    <comment ref="AH12" authorId="0" shapeId="0" xr:uid="{3C24E9B0-C64C-43B6-9646-898411F1A494}">
      <text>
        <r>
          <rPr>
            <sz val="8"/>
            <color indexed="81"/>
            <rFont val="Arial"/>
            <family val="2"/>
          </rPr>
          <t>Ubica el puntero del mouse en los numeros de la fila 11, para leer la pregunta y selecciona una respuesta en la lista desplegable</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E00-000001000000}">
      <text>
        <r>
          <rPr>
            <sz val="9"/>
            <color indexed="81"/>
            <rFont val="Tahoma"/>
            <family val="2"/>
          </rPr>
          <t>Fecha de revisión y/o actualización del riesgo de gestión por parte del área encargada del proceso</t>
        </r>
      </text>
    </comment>
    <comment ref="J8" authorId="1" shapeId="0" xr:uid="{00000000-0006-0000-2E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E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E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E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E00-000006000000}">
      <text>
        <r>
          <rPr>
            <sz val="8"/>
            <color indexed="81"/>
            <rFont val="Arial"/>
            <family val="2"/>
          </rPr>
          <t>¿Existen un responsable asignado a la ejecución del control?</t>
        </r>
      </text>
    </comment>
    <comment ref="AA11" authorId="1" shapeId="0" xr:uid="{00000000-0006-0000-2E00-000007000000}">
      <text>
        <r>
          <rPr>
            <sz val="9"/>
            <color indexed="81"/>
            <rFont val="Tahoma"/>
            <family val="2"/>
          </rPr>
          <t>El responsable tiene autoridad y adecuada segregación de funciones en la ejecución del control?</t>
        </r>
      </text>
    </comment>
    <comment ref="AB11" authorId="1" shapeId="0" xr:uid="{00000000-0006-0000-2E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E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E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E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E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E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E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E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E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E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E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E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E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E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E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C9F5D105-9817-4945-BB1F-D072C45EF2CB}">
      <text>
        <r>
          <rPr>
            <sz val="9"/>
            <color indexed="81"/>
            <rFont val="Tahoma"/>
            <family val="2"/>
          </rPr>
          <t>Fecha de revisión y/o actualización del riesgo de gestión por parte del área encargada del proceso</t>
        </r>
      </text>
    </comment>
    <comment ref="L9" authorId="1" shapeId="0" xr:uid="{EF3F9443-A9F5-4724-B079-3CC6537A602A}">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FFC3DFF9-BD55-4E52-B5B7-0F1CEF0D66A8}">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8DC9B183-41E6-4DC5-ADB3-8BFABDE9FE23}">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B9A8E2E0-84E1-4982-BA31-7967B0426C7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EBB25587-5182-4E0E-8114-92B946B08226}">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DA36FFD1-F891-42BD-AB51-77E0764ACBA7}">
      <text>
        <r>
          <rPr>
            <sz val="8"/>
            <color indexed="81"/>
            <rFont val="Arial"/>
            <family val="2"/>
          </rPr>
          <t>¿Afectar al grupo de funcionarios del proceso?</t>
        </r>
      </text>
    </comment>
    <comment ref="Q11" authorId="1" shapeId="0" xr:uid="{5C88E4CB-5B08-4D9C-8C91-2857DE036DF9}">
      <text>
        <r>
          <rPr>
            <sz val="8"/>
            <color indexed="81"/>
            <rFont val="Arial"/>
            <family val="2"/>
          </rPr>
          <t>¿Afectar el cumplimiento de metas y objetivos de la dependencia?</t>
        </r>
      </text>
    </comment>
    <comment ref="R11" authorId="1" shapeId="0" xr:uid="{21141CD0-9AD2-4E93-B063-53C2E41ECECC}">
      <text>
        <r>
          <rPr>
            <sz val="8"/>
            <color indexed="81"/>
            <rFont val="Arial"/>
            <family val="2"/>
          </rPr>
          <t>¿Afectar el cumplimiento de misión de la Entidad?</t>
        </r>
      </text>
    </comment>
    <comment ref="S11" authorId="1" shapeId="0" xr:uid="{81D89872-BDD1-4D4F-A443-283B465D7F18}">
      <text>
        <r>
          <rPr>
            <sz val="8"/>
            <color indexed="81"/>
            <rFont val="Arial"/>
            <family val="2"/>
          </rPr>
          <t>¿Afectar el cumplimiento de la misión del sector al que pertenece la Entidad?</t>
        </r>
      </text>
    </comment>
    <comment ref="T11" authorId="1" shapeId="0" xr:uid="{5FD60FDD-7C18-4DE3-A558-C8A2EAAF75CF}">
      <text>
        <r>
          <rPr>
            <sz val="8"/>
            <color indexed="81"/>
            <rFont val="Arial"/>
            <family val="2"/>
          </rPr>
          <t>¿Generar pérdida de confianza de la Entidad, afectando su reputación?</t>
        </r>
      </text>
    </comment>
    <comment ref="U11" authorId="1" shapeId="0" xr:uid="{D4E5C6EC-3DB4-42B6-8D46-47EAE57D1884}">
      <text>
        <r>
          <rPr>
            <sz val="8"/>
            <color indexed="81"/>
            <rFont val="Arial"/>
            <family val="2"/>
          </rPr>
          <t>¿Generar pérdida de recursos económicos?</t>
        </r>
      </text>
    </comment>
    <comment ref="V11" authorId="1" shapeId="0" xr:uid="{72F5BDBD-E99C-452B-9E56-F8DE0B46DEEC}">
      <text>
        <r>
          <rPr>
            <sz val="8"/>
            <color indexed="81"/>
            <rFont val="Arial"/>
            <family val="2"/>
          </rPr>
          <t>¿Afectar la generación de los productos o la prestación de servicios?</t>
        </r>
      </text>
    </comment>
    <comment ref="W11" authorId="1" shapeId="0" xr:uid="{0B1B720E-FD6C-455C-9D3C-D8989D313B7E}">
      <text>
        <r>
          <rPr>
            <sz val="8"/>
            <color indexed="81"/>
            <rFont val="Arial"/>
            <family val="2"/>
          </rPr>
          <t>¿Dar lugar al detrimento de calidad de vida de la comunidad por la pérdida del bien o servicios o los recursos públicos?</t>
        </r>
      </text>
    </comment>
    <comment ref="X11" authorId="1" shapeId="0" xr:uid="{37D944C5-E301-41EB-88AB-48BF2AA81077}">
      <text>
        <r>
          <rPr>
            <sz val="8"/>
            <color indexed="81"/>
            <rFont val="Arial"/>
            <family val="2"/>
          </rPr>
          <t>¿Generar pérdida de información de la Entidad?</t>
        </r>
      </text>
    </comment>
    <comment ref="Y11" authorId="1" shapeId="0" xr:uid="{13D0AD23-27E7-4C76-AF12-7B812138C05B}">
      <text>
        <r>
          <rPr>
            <sz val="8"/>
            <color indexed="81"/>
            <rFont val="Arial"/>
            <family val="2"/>
          </rPr>
          <t>¿Generar intervención de los órganos de control, de la Fiscalía, u otro ente?</t>
        </r>
      </text>
    </comment>
    <comment ref="Z11" authorId="1" shapeId="0" xr:uid="{EE960C72-5B72-468A-8763-D012E4536A73}">
      <text>
        <r>
          <rPr>
            <sz val="8"/>
            <color indexed="81"/>
            <rFont val="Arial"/>
            <family val="2"/>
          </rPr>
          <t>¿Dar lugar a procesos sancionatorios?</t>
        </r>
      </text>
    </comment>
    <comment ref="AA11" authorId="1" shapeId="0" xr:uid="{68AE16F1-EB48-41A0-B512-3992EF113AC9}">
      <text>
        <r>
          <rPr>
            <sz val="8"/>
            <color indexed="81"/>
            <rFont val="Arial"/>
            <family val="2"/>
          </rPr>
          <t>¿Dar lugar a procesos disciplinarios?</t>
        </r>
      </text>
    </comment>
    <comment ref="AB11" authorId="1" shapeId="0" xr:uid="{70F67047-BF2B-4BE7-9320-4276F4978134}">
      <text>
        <r>
          <rPr>
            <sz val="8"/>
            <color indexed="81"/>
            <rFont val="Arial"/>
            <family val="2"/>
          </rPr>
          <t>¿Dar lugar a procesos fiscales?</t>
        </r>
      </text>
    </comment>
    <comment ref="AC11" authorId="1" shapeId="0" xr:uid="{476E2A53-A7CC-4F2B-80A9-2893FE9232EA}">
      <text>
        <r>
          <rPr>
            <sz val="8"/>
            <color indexed="81"/>
            <rFont val="Arial"/>
            <family val="2"/>
          </rPr>
          <t>¿Dar lugar a procesos penales?</t>
        </r>
      </text>
    </comment>
    <comment ref="AD11" authorId="1" shapeId="0" xr:uid="{1D9872F6-17D2-4C11-937C-E3819C63DFA4}">
      <text>
        <r>
          <rPr>
            <sz val="8"/>
            <color indexed="81"/>
            <rFont val="Arial"/>
            <family val="2"/>
          </rPr>
          <t>¿Generar pérdida de credibilidad del sector?</t>
        </r>
      </text>
    </comment>
    <comment ref="AE11" authorId="1" shapeId="0" xr:uid="{98CF5DB6-6C19-4B06-8486-7E13DD1D7467}">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32A99C1C-69F8-43B0-B545-897A5E7DEEEB}">
      <text>
        <r>
          <rPr>
            <sz val="8"/>
            <color indexed="81"/>
            <rFont val="Arial"/>
            <family val="2"/>
          </rPr>
          <t>¿Afectar la imagen regional?</t>
        </r>
      </text>
    </comment>
    <comment ref="AG11" authorId="1" shapeId="0" xr:uid="{2B9C7B04-2148-4327-9D96-BF0F67E5C69A}">
      <text>
        <r>
          <rPr>
            <sz val="8"/>
            <color indexed="81"/>
            <rFont val="Arial"/>
            <family val="2"/>
          </rPr>
          <t>¿Afectar la imagen nacional?</t>
        </r>
      </text>
    </comment>
    <comment ref="AH11" authorId="1" shapeId="0" xr:uid="{0DA766C8-E689-42FA-85E3-5751DCFFE31F}">
      <text>
        <r>
          <rPr>
            <sz val="8"/>
            <color indexed="81"/>
            <rFont val="Arial"/>
            <family val="2"/>
          </rPr>
          <t>¿Genera Impacto ambiental?</t>
        </r>
      </text>
    </comment>
    <comment ref="AV11" authorId="1" shapeId="0" xr:uid="{AD1896D4-FDAA-4874-BDCD-C8A54B162109}">
      <text>
        <r>
          <rPr>
            <sz val="8"/>
            <color indexed="81"/>
            <rFont val="Arial"/>
            <family val="2"/>
          </rPr>
          <t>¿Existen un responsable asignado a la ejecución del control?</t>
        </r>
      </text>
    </comment>
    <comment ref="AW11" authorId="1" shapeId="0" xr:uid="{6EDC399E-321F-4843-BE5E-CD758CBA8B91}">
      <text>
        <r>
          <rPr>
            <sz val="9"/>
            <color indexed="81"/>
            <rFont val="Tahoma"/>
            <family val="2"/>
          </rPr>
          <t>El responsable tiene autoridad y adecuada segregación de funciones en la ejecución del control?</t>
        </r>
      </text>
    </comment>
    <comment ref="AX11" authorId="1" shapeId="0" xr:uid="{B3429B8F-B84C-438F-8347-C396AC23EC57}">
      <text>
        <r>
          <rPr>
            <sz val="8"/>
            <color indexed="81"/>
            <rFont val="Arial"/>
            <family val="2"/>
          </rPr>
          <t>¿La oportunidad en que se ejecuta el control ayuda a prevenir la mitigación del riesgo o a detectar la materialización del riesgo de manera oportuna?</t>
        </r>
      </text>
    </comment>
    <comment ref="AY11" authorId="1" shapeId="0" xr:uid="{52C866E8-EE04-4967-B49D-86BBAA194C98}">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9CBB4C8D-244A-4D6A-8BDF-8F21C5781144}">
      <text>
        <r>
          <rPr>
            <sz val="8"/>
            <color indexed="81"/>
            <rFont val="Arial"/>
            <family val="2"/>
          </rPr>
          <t>¿La fuente de información que se utiliza en el desarrollo del control es información confiable que permita mitigar el riesgo?.</t>
        </r>
      </text>
    </comment>
    <comment ref="BA11" authorId="1" shapeId="0" xr:uid="{8CDCE03D-FDC9-4961-9B5D-B268F656AA02}">
      <text>
        <r>
          <rPr>
            <sz val="8"/>
            <color indexed="81"/>
            <rFont val="Arial"/>
            <family val="2"/>
          </rPr>
          <t>¿Las observaciones, desviaciones o diferencias identificadas como resultados de la ejecución del control son investigadas y resueltas de manera oportuna?</t>
        </r>
      </text>
    </comment>
    <comment ref="BB11" authorId="1" shapeId="0" xr:uid="{921A0265-7F2D-4433-83CB-1E966D1DDFAE}">
      <text>
        <r>
          <rPr>
            <sz val="8"/>
            <color indexed="81"/>
            <rFont val="Arial"/>
            <family val="2"/>
          </rPr>
          <t>¿Se deja evidencia o rastro de la ejecución del control, que permita a cualquier tercero con la evidencia, llegar a la misma conclusión?.</t>
        </r>
      </text>
    </comment>
    <comment ref="P12" authorId="0" shapeId="0" xr:uid="{D0882808-F69C-4168-B98C-DC2BE1F42BC2}">
      <text>
        <r>
          <rPr>
            <sz val="8"/>
            <color indexed="81"/>
            <rFont val="Arial"/>
            <family val="2"/>
          </rPr>
          <t>Ubica el puntero del mouse en los numeros de la fila 11, para leer la pregunta y selecciona una respuesta en la lista desplegable</t>
        </r>
      </text>
    </comment>
    <comment ref="Q12" authorId="0" shapeId="0" xr:uid="{1DE6FFA2-58CE-4C19-951A-CF8CC2C48B07}">
      <text>
        <r>
          <rPr>
            <sz val="8"/>
            <color indexed="81"/>
            <rFont val="Arial"/>
            <family val="2"/>
          </rPr>
          <t>Ubica el puntero del mouse en los numeros de la fila 11, para leer la pregunta y selecciona una respuesta en la lista desplegable</t>
        </r>
      </text>
    </comment>
    <comment ref="R12" authorId="0" shapeId="0" xr:uid="{E45FA0BB-98F0-4F30-B0DF-8F3A50C15E72}">
      <text>
        <r>
          <rPr>
            <sz val="8"/>
            <color indexed="81"/>
            <rFont val="Arial"/>
            <family val="2"/>
          </rPr>
          <t>Ubica el puntero del mouse en los numeros de la fila 11, para leer la pregunta y selecciona una respuesta en la lista desplegable</t>
        </r>
      </text>
    </comment>
    <comment ref="S12" authorId="0" shapeId="0" xr:uid="{CADD9419-808D-48DB-990A-C50E8D6BA9C9}">
      <text>
        <r>
          <rPr>
            <sz val="8"/>
            <color indexed="81"/>
            <rFont val="Arial"/>
            <family val="2"/>
          </rPr>
          <t>Ubica el puntero del mouse en los numeros de la fila 11, para leer la pregunta y selecciona una respuesta en la lista desplegable</t>
        </r>
      </text>
    </comment>
    <comment ref="T12" authorId="0" shapeId="0" xr:uid="{76DA167A-CC68-49FC-93E7-240644EF1F12}">
      <text>
        <r>
          <rPr>
            <sz val="8"/>
            <color indexed="81"/>
            <rFont val="Arial"/>
            <family val="2"/>
          </rPr>
          <t>Ubica el puntero del mouse en los numeros de la fila 11, para leer la pregunta y selecciona una respuesta en la lista desplegable</t>
        </r>
      </text>
    </comment>
    <comment ref="U12" authorId="0" shapeId="0" xr:uid="{CF34463B-8F36-4592-9F4C-3C77FD91BC2C}">
      <text>
        <r>
          <rPr>
            <sz val="8"/>
            <color indexed="81"/>
            <rFont val="Arial"/>
            <family val="2"/>
          </rPr>
          <t>Ubica el puntero del mouse en los numeros de la fila 11, para leer la pregunta y selecciona una respuesta en la lista desplegable</t>
        </r>
      </text>
    </comment>
    <comment ref="V12" authorId="0" shapeId="0" xr:uid="{63F22902-2A40-4AB2-91A5-6DDC180DFD15}">
      <text>
        <r>
          <rPr>
            <sz val="8"/>
            <color indexed="81"/>
            <rFont val="Arial"/>
            <family val="2"/>
          </rPr>
          <t>Ubica el puntero del mouse en los numeros de la fila 11, para leer la pregunta y selecciona una respuesta en la lista desplegable</t>
        </r>
      </text>
    </comment>
    <comment ref="W12" authorId="0" shapeId="0" xr:uid="{F798E787-3097-43A3-A3E7-3DB5973E2BA2}">
      <text>
        <r>
          <rPr>
            <sz val="8"/>
            <color indexed="81"/>
            <rFont val="Arial"/>
            <family val="2"/>
          </rPr>
          <t>Ubica el puntero del mouse en los numeros de la fila 11, para leer la pregunta y selecciona una respuesta en la lista desplegable</t>
        </r>
      </text>
    </comment>
    <comment ref="X12" authorId="0" shapeId="0" xr:uid="{E03D7E06-171E-408C-919E-8B739898F80E}">
      <text>
        <r>
          <rPr>
            <sz val="8"/>
            <color indexed="81"/>
            <rFont val="Arial"/>
            <family val="2"/>
          </rPr>
          <t>Ubica el puntero del mouse en los numeros de la fila 11, para leer la pregunta y selecciona una respuesta en la lista desplegable</t>
        </r>
      </text>
    </comment>
    <comment ref="Y12" authorId="0" shapeId="0" xr:uid="{B9AE5C93-159B-4A75-BC5A-09E38C0FFC07}">
      <text>
        <r>
          <rPr>
            <sz val="8"/>
            <color indexed="81"/>
            <rFont val="Arial"/>
            <family val="2"/>
          </rPr>
          <t>Ubica el puntero del mouse en los numeros de la fila 11, para leer la pregunta y selecciona una respuesta en la lista desplegable</t>
        </r>
      </text>
    </comment>
    <comment ref="Z12" authorId="0" shapeId="0" xr:uid="{39392BD7-83D0-45B7-8364-0421FE25ABEB}">
      <text>
        <r>
          <rPr>
            <sz val="8"/>
            <color indexed="81"/>
            <rFont val="Arial"/>
            <family val="2"/>
          </rPr>
          <t>Ubica el puntero del mouse en los numeros de la fila 11, para leer la pregunta y selecciona una respuesta en la lista desplegable</t>
        </r>
      </text>
    </comment>
    <comment ref="AA12" authorId="0" shapeId="0" xr:uid="{BBF89D9A-231A-480A-9B8C-0D18A623CB15}">
      <text>
        <r>
          <rPr>
            <sz val="8"/>
            <color indexed="81"/>
            <rFont val="Arial"/>
            <family val="2"/>
          </rPr>
          <t>Ubica el puntero del mouse en los numeros de la fila 11, para leer la pregunta y selecciona una respuesta en la lista desplegable</t>
        </r>
      </text>
    </comment>
    <comment ref="AB12" authorId="0" shapeId="0" xr:uid="{0D3BE0BF-889D-4CE4-A439-40D2590B7B90}">
      <text>
        <r>
          <rPr>
            <sz val="8"/>
            <color indexed="81"/>
            <rFont val="Arial"/>
            <family val="2"/>
          </rPr>
          <t>Ubica el puntero del mouse en los numeros de la fila 11, para leer la pregunta y selecciona una respuesta en la lista desplegable</t>
        </r>
      </text>
    </comment>
    <comment ref="AC12" authorId="0" shapeId="0" xr:uid="{02281B12-B354-4FC6-A9BA-334F0C02ED94}">
      <text>
        <r>
          <rPr>
            <sz val="8"/>
            <color indexed="81"/>
            <rFont val="Arial"/>
            <family val="2"/>
          </rPr>
          <t>Ubica el puntero del mouse en los numeros de la fila 11, para leer la pregunta y selecciona una respuesta en la lista desplegable</t>
        </r>
      </text>
    </comment>
    <comment ref="AD12" authorId="0" shapeId="0" xr:uid="{0D0541E4-9705-4398-9CBE-266BEB34C468}">
      <text>
        <r>
          <rPr>
            <sz val="8"/>
            <color indexed="81"/>
            <rFont val="Arial"/>
            <family val="2"/>
          </rPr>
          <t>Ubica el puntero del mouse en los numeros de la fila 11, para leer la pregunta y selecciona una respuesta en la lista desplegable</t>
        </r>
      </text>
    </comment>
    <comment ref="AE12" authorId="0" shapeId="0" xr:uid="{A69E705F-CB83-47D1-9341-AEF96778C9F0}">
      <text>
        <r>
          <rPr>
            <sz val="8"/>
            <color indexed="81"/>
            <rFont val="Arial"/>
            <family val="2"/>
          </rPr>
          <t>Ubica el puntero del mouse en los numeros de la fila 11, para leer la pregunta y selecciona una respuesta en la lista desplegable</t>
        </r>
      </text>
    </comment>
    <comment ref="AF12" authorId="0" shapeId="0" xr:uid="{4C2A54CC-D8AD-45D8-96DF-C533A9C2A8CD}">
      <text>
        <r>
          <rPr>
            <sz val="8"/>
            <color indexed="81"/>
            <rFont val="Arial"/>
            <family val="2"/>
          </rPr>
          <t>Ubica el puntero del mouse en los numeros de la fila 11, para leer la pregunta y selecciona una respuesta en la lista desplegable</t>
        </r>
      </text>
    </comment>
    <comment ref="AG12" authorId="0" shapeId="0" xr:uid="{4926092A-B078-4D93-AB20-991E4DEFBEC6}">
      <text>
        <r>
          <rPr>
            <sz val="8"/>
            <color indexed="81"/>
            <rFont val="Arial"/>
            <family val="2"/>
          </rPr>
          <t>Ubica el puntero del mouse en los numeros de la fila 11, para leer la pregunta y selecciona una respuesta en la lista desplegable</t>
        </r>
      </text>
    </comment>
    <comment ref="AH12" authorId="0" shapeId="0" xr:uid="{512E9C3D-513F-4379-BB4A-20F3AD8AF492}">
      <text>
        <r>
          <rPr>
            <sz val="8"/>
            <color indexed="81"/>
            <rFont val="Arial"/>
            <family val="2"/>
          </rPr>
          <t>Ubica el puntero del mouse en los numeros de la fila 11, para leer la pregunta y selecciona una respuesta en la lista desplegable</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2F00-000001000000}">
      <text>
        <r>
          <rPr>
            <sz val="9"/>
            <color indexed="81"/>
            <rFont val="Tahoma"/>
            <family val="2"/>
          </rPr>
          <t>Fecha de revisión y/o actualización del riesgo de gestión por parte del área encargada del proceso</t>
        </r>
      </text>
    </comment>
    <comment ref="J8" authorId="1" shapeId="0" xr:uid="{00000000-0006-0000-2F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2F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2F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2F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2F00-000006000000}">
      <text>
        <r>
          <rPr>
            <sz val="8"/>
            <color indexed="81"/>
            <rFont val="Arial"/>
            <family val="2"/>
          </rPr>
          <t>¿Existen un responsable asignado a la ejecución del control?</t>
        </r>
      </text>
    </comment>
    <comment ref="AA11" authorId="1" shapeId="0" xr:uid="{00000000-0006-0000-2F00-000007000000}">
      <text>
        <r>
          <rPr>
            <sz val="9"/>
            <color indexed="81"/>
            <rFont val="Tahoma"/>
            <family val="2"/>
          </rPr>
          <t>El responsable tiene autoridad y adecuada segregación de funciones en la ejecución del control?</t>
        </r>
      </text>
    </comment>
    <comment ref="AB11" authorId="1" shapeId="0" xr:uid="{00000000-0006-0000-2F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2F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2F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2F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2F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2F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2F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2F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2F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2F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2F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2F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2F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2F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2F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2F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2F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2F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2F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2F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2F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2F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2F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2F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2F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2F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2F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2F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2F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2F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2F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2F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2F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2F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2F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2F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2F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2F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2F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2F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2F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2F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2F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2F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2F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2F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2F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2F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2F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2F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2F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2F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2F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2F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2F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ACF1B892-7061-4D6B-A4DD-D17A26863C94}">
      <text>
        <r>
          <rPr>
            <sz val="9"/>
            <color indexed="81"/>
            <rFont val="Tahoma"/>
            <family val="2"/>
          </rPr>
          <t>Fecha de revisión y/o actualización del riesgo de gestión por parte del área encargada del proceso</t>
        </r>
      </text>
    </comment>
    <comment ref="L9" authorId="1" shapeId="0" xr:uid="{96F48C17-1454-445E-BEE2-29F7BC9C67AF}">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8003A74C-EC0D-4592-B753-7E5A83C699CA}">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C4B96CA-C537-4DB4-A472-84276D3F0D8F}">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A9C1F44-267E-4828-878C-95CC9F77A75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3463D0A4-EE2A-4D5C-AFEC-61FB9AF7746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7919D8A3-F885-4C0B-AABB-961C051CB3CF}">
      <text>
        <r>
          <rPr>
            <sz val="8"/>
            <color indexed="81"/>
            <rFont val="Arial"/>
            <family val="2"/>
          </rPr>
          <t>¿Afectar al grupo de funcionarios del proceso?</t>
        </r>
      </text>
    </comment>
    <comment ref="Q11" authorId="1" shapeId="0" xr:uid="{94E07CED-DBA5-4711-B602-AC468322F939}">
      <text>
        <r>
          <rPr>
            <sz val="8"/>
            <color indexed="81"/>
            <rFont val="Arial"/>
            <family val="2"/>
          </rPr>
          <t>¿Afectar el cumplimiento de metas y objetivos de la dependencia?</t>
        </r>
      </text>
    </comment>
    <comment ref="R11" authorId="1" shapeId="0" xr:uid="{3FBDF227-148F-4643-88FA-FCE5BF5BC619}">
      <text>
        <r>
          <rPr>
            <sz val="8"/>
            <color indexed="81"/>
            <rFont val="Arial"/>
            <family val="2"/>
          </rPr>
          <t>¿Afectar el cumplimiento de misión de la Entidad?</t>
        </r>
      </text>
    </comment>
    <comment ref="S11" authorId="1" shapeId="0" xr:uid="{EC589ECF-D8D5-44E7-B2BF-CD512A11C0C2}">
      <text>
        <r>
          <rPr>
            <sz val="8"/>
            <color indexed="81"/>
            <rFont val="Arial"/>
            <family val="2"/>
          </rPr>
          <t>¿Afectar el cumplimiento de la misión del sector al que pertenece la Entidad?</t>
        </r>
      </text>
    </comment>
    <comment ref="T11" authorId="1" shapeId="0" xr:uid="{873615A5-7EF2-493F-8F3C-ECEAD9FF72FB}">
      <text>
        <r>
          <rPr>
            <sz val="8"/>
            <color indexed="81"/>
            <rFont val="Arial"/>
            <family val="2"/>
          </rPr>
          <t>¿Generar pérdida de confianza de la Entidad, afectando su reputación?</t>
        </r>
      </text>
    </comment>
    <comment ref="U11" authorId="1" shapeId="0" xr:uid="{F26E9107-4085-455A-B602-6609EA9F0B4E}">
      <text>
        <r>
          <rPr>
            <sz val="8"/>
            <color indexed="81"/>
            <rFont val="Arial"/>
            <family val="2"/>
          </rPr>
          <t>¿Generar pérdida de recursos económicos?</t>
        </r>
      </text>
    </comment>
    <comment ref="V11" authorId="1" shapeId="0" xr:uid="{EF0B6A19-C115-49DB-838A-2D38DA76C3F5}">
      <text>
        <r>
          <rPr>
            <sz val="8"/>
            <color indexed="81"/>
            <rFont val="Arial"/>
            <family val="2"/>
          </rPr>
          <t>¿Afectar la generación de los productos o la prestación de servicios?</t>
        </r>
      </text>
    </comment>
    <comment ref="W11" authorId="1" shapeId="0" xr:uid="{5EC02669-82A1-4A78-B10B-C70E08C2E093}">
      <text>
        <r>
          <rPr>
            <sz val="8"/>
            <color indexed="81"/>
            <rFont val="Arial"/>
            <family val="2"/>
          </rPr>
          <t>¿Dar lugar al detrimento de calidad de vida de la comunidad por la pérdida del bien o servicios o los recursos públicos?</t>
        </r>
      </text>
    </comment>
    <comment ref="X11" authorId="1" shapeId="0" xr:uid="{F6502A2F-029B-4F0A-9A02-F3C19F298A96}">
      <text>
        <r>
          <rPr>
            <sz val="8"/>
            <color indexed="81"/>
            <rFont val="Arial"/>
            <family val="2"/>
          </rPr>
          <t>¿Generar pérdida de información de la Entidad?</t>
        </r>
      </text>
    </comment>
    <comment ref="Y11" authorId="1" shapeId="0" xr:uid="{58CEB0CE-365E-4AFD-B129-3667562891B6}">
      <text>
        <r>
          <rPr>
            <sz val="8"/>
            <color indexed="81"/>
            <rFont val="Arial"/>
            <family val="2"/>
          </rPr>
          <t>¿Generar intervención de los órganos de control, de la Fiscalía, u otro ente?</t>
        </r>
      </text>
    </comment>
    <comment ref="Z11" authorId="1" shapeId="0" xr:uid="{3FC0FB55-2718-4946-865E-773F8DCA742A}">
      <text>
        <r>
          <rPr>
            <sz val="8"/>
            <color indexed="81"/>
            <rFont val="Arial"/>
            <family val="2"/>
          </rPr>
          <t>¿Dar lugar a procesos sancionatorios?</t>
        </r>
      </text>
    </comment>
    <comment ref="AA11" authorId="1" shapeId="0" xr:uid="{548A256B-4882-4627-8E69-977262FE7E19}">
      <text>
        <r>
          <rPr>
            <sz val="8"/>
            <color indexed="81"/>
            <rFont val="Arial"/>
            <family val="2"/>
          </rPr>
          <t>¿Dar lugar a procesos disciplinarios?</t>
        </r>
      </text>
    </comment>
    <comment ref="AB11" authorId="1" shapeId="0" xr:uid="{7584A8DC-2247-4303-9313-BD5FCABD516B}">
      <text>
        <r>
          <rPr>
            <sz val="8"/>
            <color indexed="81"/>
            <rFont val="Arial"/>
            <family val="2"/>
          </rPr>
          <t>¿Dar lugar a procesos fiscales?</t>
        </r>
      </text>
    </comment>
    <comment ref="AC11" authorId="1" shapeId="0" xr:uid="{4E942300-B818-46BA-92BC-16F0632D2218}">
      <text>
        <r>
          <rPr>
            <sz val="8"/>
            <color indexed="81"/>
            <rFont val="Arial"/>
            <family val="2"/>
          </rPr>
          <t>¿Dar lugar a procesos penales?</t>
        </r>
      </text>
    </comment>
    <comment ref="AD11" authorId="1" shapeId="0" xr:uid="{6803F847-074B-4530-8ED2-DB54E4543877}">
      <text>
        <r>
          <rPr>
            <sz val="8"/>
            <color indexed="81"/>
            <rFont val="Arial"/>
            <family val="2"/>
          </rPr>
          <t>¿Generar pérdida de credibilidad del sector?</t>
        </r>
      </text>
    </comment>
    <comment ref="AE11" authorId="1" shapeId="0" xr:uid="{AEC5B52A-0746-40F8-BF6E-2040D50292EE}">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2DB87063-771B-4CED-979B-A7DE977AE68E}">
      <text>
        <r>
          <rPr>
            <sz val="8"/>
            <color indexed="81"/>
            <rFont val="Arial"/>
            <family val="2"/>
          </rPr>
          <t>¿Afectar la imagen regional?</t>
        </r>
      </text>
    </comment>
    <comment ref="AG11" authorId="1" shapeId="0" xr:uid="{A4A6054C-65B6-4A6A-B5E1-ED80D74CF15B}">
      <text>
        <r>
          <rPr>
            <sz val="8"/>
            <color indexed="81"/>
            <rFont val="Arial"/>
            <family val="2"/>
          </rPr>
          <t>¿Afectar la imagen nacional?</t>
        </r>
      </text>
    </comment>
    <comment ref="AH11" authorId="1" shapeId="0" xr:uid="{97690FDD-16AE-4DD7-95FD-E3334EFCB869}">
      <text>
        <r>
          <rPr>
            <sz val="8"/>
            <color indexed="81"/>
            <rFont val="Arial"/>
            <family val="2"/>
          </rPr>
          <t>¿Genera Impacto ambiental?</t>
        </r>
      </text>
    </comment>
    <comment ref="AV11" authorId="1" shapeId="0" xr:uid="{60863075-ADA3-4C24-BF53-1F95AB51ECF6}">
      <text>
        <r>
          <rPr>
            <sz val="8"/>
            <color indexed="81"/>
            <rFont val="Arial"/>
            <family val="2"/>
          </rPr>
          <t>¿Existen un responsable asignado a la ejecución del control?</t>
        </r>
      </text>
    </comment>
    <comment ref="AW11" authorId="1" shapeId="0" xr:uid="{2EA5F33E-3C71-4614-890E-84B5F2A0FA69}">
      <text>
        <r>
          <rPr>
            <sz val="9"/>
            <color indexed="81"/>
            <rFont val="Tahoma"/>
            <family val="2"/>
          </rPr>
          <t>El responsable tiene autoridad y adecuada segregación de funciones en la ejecución del control?</t>
        </r>
      </text>
    </comment>
    <comment ref="AX11" authorId="1" shapeId="0" xr:uid="{358B79F9-A1C1-44E7-80D8-1EC44A53DB13}">
      <text>
        <r>
          <rPr>
            <sz val="8"/>
            <color indexed="81"/>
            <rFont val="Arial"/>
            <family val="2"/>
          </rPr>
          <t>¿La oportunidad en que se ejecuta el control ayuda a prevenir la mitigación del riesgo o a detectar la materialización del riesgo de manera oportuna?</t>
        </r>
      </text>
    </comment>
    <comment ref="AY11" authorId="1" shapeId="0" xr:uid="{09E67B7F-AC0B-4BEE-B1FB-9DE86C2C97DF}">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C4BD0E7F-0C4C-4C14-B3F1-98B66DDAA001}">
      <text>
        <r>
          <rPr>
            <sz val="8"/>
            <color indexed="81"/>
            <rFont val="Arial"/>
            <family val="2"/>
          </rPr>
          <t>¿La fuente de información que se utiliza en el desarrollo del control es información confiable que permita mitigar el riesgo?.</t>
        </r>
      </text>
    </comment>
    <comment ref="BA11" authorId="1" shapeId="0" xr:uid="{C35B7B8E-517F-4E6D-85A9-CF1EE15805EF}">
      <text>
        <r>
          <rPr>
            <sz val="8"/>
            <color indexed="81"/>
            <rFont val="Arial"/>
            <family val="2"/>
          </rPr>
          <t>¿Las observaciones, desviaciones o diferencias identificadas como resultados de la ejecución del control son investigadas y resueltas de manera oportuna?</t>
        </r>
      </text>
    </comment>
    <comment ref="BB11" authorId="1" shapeId="0" xr:uid="{B8D83B55-0203-44A4-AE74-A6A565A43780}">
      <text>
        <r>
          <rPr>
            <sz val="8"/>
            <color indexed="81"/>
            <rFont val="Arial"/>
            <family val="2"/>
          </rPr>
          <t>¿Se deja evidencia o rastro de la ejecución del control, que permita a cualquier tercero con la evidencia, llegar a la misma conclusión?.</t>
        </r>
      </text>
    </comment>
    <comment ref="P12" authorId="0" shapeId="0" xr:uid="{41F73287-2EBF-46F5-B264-3DD29699B954}">
      <text>
        <r>
          <rPr>
            <sz val="8"/>
            <color indexed="81"/>
            <rFont val="Arial"/>
            <family val="2"/>
          </rPr>
          <t>Ubica el puntero del mouse en los numeros de la fila 11, para leer la pregunta y selecciona una respuesta en la lista desplegable</t>
        </r>
      </text>
    </comment>
    <comment ref="Q12" authorId="0" shapeId="0" xr:uid="{229297D1-184B-4D7F-A96D-46AF50BFF0DE}">
      <text>
        <r>
          <rPr>
            <sz val="8"/>
            <color indexed="81"/>
            <rFont val="Arial"/>
            <family val="2"/>
          </rPr>
          <t>Ubica el puntero del mouse en los numeros de la fila 11, para leer la pregunta y selecciona una respuesta en la lista desplegable</t>
        </r>
      </text>
    </comment>
    <comment ref="R12" authorId="0" shapeId="0" xr:uid="{45B7154A-1C51-486C-83E2-5FE0072EA101}">
      <text>
        <r>
          <rPr>
            <sz val="8"/>
            <color indexed="81"/>
            <rFont val="Arial"/>
            <family val="2"/>
          </rPr>
          <t>Ubica el puntero del mouse en los numeros de la fila 11, para leer la pregunta y selecciona una respuesta en la lista desplegable</t>
        </r>
      </text>
    </comment>
    <comment ref="S12" authorId="0" shapeId="0" xr:uid="{35372AA7-A9BC-46B6-831C-1C9580723321}">
      <text>
        <r>
          <rPr>
            <sz val="8"/>
            <color indexed="81"/>
            <rFont val="Arial"/>
            <family val="2"/>
          </rPr>
          <t>Ubica el puntero del mouse en los numeros de la fila 11, para leer la pregunta y selecciona una respuesta en la lista desplegable</t>
        </r>
      </text>
    </comment>
    <comment ref="T12" authorId="0" shapeId="0" xr:uid="{8217B610-6072-4D64-872D-7CBC6EA11A5D}">
      <text>
        <r>
          <rPr>
            <sz val="8"/>
            <color indexed="81"/>
            <rFont val="Arial"/>
            <family val="2"/>
          </rPr>
          <t>Ubica el puntero del mouse en los numeros de la fila 11, para leer la pregunta y selecciona una respuesta en la lista desplegable</t>
        </r>
      </text>
    </comment>
    <comment ref="U12" authorId="0" shapeId="0" xr:uid="{5EAA408A-1A72-46B6-BDF9-DBEB0DF22094}">
      <text>
        <r>
          <rPr>
            <sz val="8"/>
            <color indexed="81"/>
            <rFont val="Arial"/>
            <family val="2"/>
          </rPr>
          <t>Ubica el puntero del mouse en los numeros de la fila 11, para leer la pregunta y selecciona una respuesta en la lista desplegable</t>
        </r>
      </text>
    </comment>
    <comment ref="V12" authorId="0" shapeId="0" xr:uid="{E11CEA49-D1C7-427D-AF82-2B3CA3749044}">
      <text>
        <r>
          <rPr>
            <sz val="8"/>
            <color indexed="81"/>
            <rFont val="Arial"/>
            <family val="2"/>
          </rPr>
          <t>Ubica el puntero del mouse en los numeros de la fila 11, para leer la pregunta y selecciona una respuesta en la lista desplegable</t>
        </r>
      </text>
    </comment>
    <comment ref="W12" authorId="0" shapeId="0" xr:uid="{DA2F6F30-DC7D-4A91-984A-C6BBF7C50FBE}">
      <text>
        <r>
          <rPr>
            <sz val="8"/>
            <color indexed="81"/>
            <rFont val="Arial"/>
            <family val="2"/>
          </rPr>
          <t>Ubica el puntero del mouse en los numeros de la fila 11, para leer la pregunta y selecciona una respuesta en la lista desplegable</t>
        </r>
      </text>
    </comment>
    <comment ref="X12" authorId="0" shapeId="0" xr:uid="{5A88EB0A-F39B-4A30-88CC-6F9B68ED681A}">
      <text>
        <r>
          <rPr>
            <sz val="8"/>
            <color indexed="81"/>
            <rFont val="Arial"/>
            <family val="2"/>
          </rPr>
          <t>Ubica el puntero del mouse en los numeros de la fila 11, para leer la pregunta y selecciona una respuesta en la lista desplegable</t>
        </r>
      </text>
    </comment>
    <comment ref="Y12" authorId="0" shapeId="0" xr:uid="{B20C065B-CFFF-469E-A7A2-44D076848963}">
      <text>
        <r>
          <rPr>
            <sz val="8"/>
            <color indexed="81"/>
            <rFont val="Arial"/>
            <family val="2"/>
          </rPr>
          <t>Ubica el puntero del mouse en los numeros de la fila 11, para leer la pregunta y selecciona una respuesta en la lista desplegable</t>
        </r>
      </text>
    </comment>
    <comment ref="Z12" authorId="0" shapeId="0" xr:uid="{4B909C1C-0549-462B-BDA4-0F7274447DA6}">
      <text>
        <r>
          <rPr>
            <sz val="8"/>
            <color indexed="81"/>
            <rFont val="Arial"/>
            <family val="2"/>
          </rPr>
          <t>Ubica el puntero del mouse en los numeros de la fila 11, para leer la pregunta y selecciona una respuesta en la lista desplegable</t>
        </r>
      </text>
    </comment>
    <comment ref="AA12" authorId="0" shapeId="0" xr:uid="{9BDB376A-2462-4B39-86A1-E7D25C501D3F}">
      <text>
        <r>
          <rPr>
            <sz val="8"/>
            <color indexed="81"/>
            <rFont val="Arial"/>
            <family val="2"/>
          </rPr>
          <t>Ubica el puntero del mouse en los numeros de la fila 11, para leer la pregunta y selecciona una respuesta en la lista desplegable</t>
        </r>
      </text>
    </comment>
    <comment ref="AB12" authorId="0" shapeId="0" xr:uid="{502A5479-516F-4E73-9A97-12168ADE819A}">
      <text>
        <r>
          <rPr>
            <sz val="8"/>
            <color indexed="81"/>
            <rFont val="Arial"/>
            <family val="2"/>
          </rPr>
          <t>Ubica el puntero del mouse en los numeros de la fila 11, para leer la pregunta y selecciona una respuesta en la lista desplegable</t>
        </r>
      </text>
    </comment>
    <comment ref="AC12" authorId="0" shapeId="0" xr:uid="{279A6DB6-C287-4BEB-B078-A205C3D08516}">
      <text>
        <r>
          <rPr>
            <sz val="8"/>
            <color indexed="81"/>
            <rFont val="Arial"/>
            <family val="2"/>
          </rPr>
          <t>Ubica el puntero del mouse en los numeros de la fila 11, para leer la pregunta y selecciona una respuesta en la lista desplegable</t>
        </r>
      </text>
    </comment>
    <comment ref="AD12" authorId="0" shapeId="0" xr:uid="{ADB5717F-B9F5-4470-8144-B2E2C69D82EC}">
      <text>
        <r>
          <rPr>
            <sz val="8"/>
            <color indexed="81"/>
            <rFont val="Arial"/>
            <family val="2"/>
          </rPr>
          <t>Ubica el puntero del mouse en los numeros de la fila 11, para leer la pregunta y selecciona una respuesta en la lista desplegable</t>
        </r>
      </text>
    </comment>
    <comment ref="AE12" authorId="0" shapeId="0" xr:uid="{7CF6401A-BFCF-4DF1-BFB4-5F69FBA829E9}">
      <text>
        <r>
          <rPr>
            <sz val="8"/>
            <color indexed="81"/>
            <rFont val="Arial"/>
            <family val="2"/>
          </rPr>
          <t>Ubica el puntero del mouse en los numeros de la fila 11, para leer la pregunta y selecciona una respuesta en la lista desplegable</t>
        </r>
      </text>
    </comment>
    <comment ref="AF12" authorId="0" shapeId="0" xr:uid="{928F2DE6-094B-4E7E-86A3-9351A978994B}">
      <text>
        <r>
          <rPr>
            <sz val="8"/>
            <color indexed="81"/>
            <rFont val="Arial"/>
            <family val="2"/>
          </rPr>
          <t>Ubica el puntero del mouse en los numeros de la fila 11, para leer la pregunta y selecciona una respuesta en la lista desplegable</t>
        </r>
      </text>
    </comment>
    <comment ref="AG12" authorId="0" shapeId="0" xr:uid="{0C030F52-143D-4F5B-A1CA-B18942D0B198}">
      <text>
        <r>
          <rPr>
            <sz val="8"/>
            <color indexed="81"/>
            <rFont val="Arial"/>
            <family val="2"/>
          </rPr>
          <t>Ubica el puntero del mouse en los numeros de la fila 11, para leer la pregunta y selecciona una respuesta en la lista desplegable</t>
        </r>
      </text>
    </comment>
    <comment ref="AH12" authorId="0" shapeId="0" xr:uid="{11C1F9E1-6EBC-41A8-9B8C-E01FCC547343}">
      <text>
        <r>
          <rPr>
            <sz val="8"/>
            <color indexed="81"/>
            <rFont val="Arial"/>
            <family val="2"/>
          </rPr>
          <t>Ubica el puntero del mouse en los numeros de la fila 11, para leer la pregunta y selecciona una respuesta en la lista desplegable</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3000-000001000000}">
      <text>
        <r>
          <rPr>
            <sz val="9"/>
            <color indexed="81"/>
            <rFont val="Tahoma"/>
            <family val="2"/>
          </rPr>
          <t>Fecha de revisión y/o actualización del riesgo de gestión por parte del área encargada del proceso</t>
        </r>
      </text>
    </comment>
    <comment ref="J8" authorId="1" shapeId="0" xr:uid="{00000000-0006-0000-30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30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30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30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3000-000006000000}">
      <text>
        <r>
          <rPr>
            <sz val="8"/>
            <color indexed="81"/>
            <rFont val="Arial"/>
            <family val="2"/>
          </rPr>
          <t>¿Existen un responsable asignado a la ejecución del control?</t>
        </r>
      </text>
    </comment>
    <comment ref="AA11" authorId="1" shapeId="0" xr:uid="{00000000-0006-0000-3000-000007000000}">
      <text>
        <r>
          <rPr>
            <sz val="9"/>
            <color indexed="81"/>
            <rFont val="Tahoma"/>
            <family val="2"/>
          </rPr>
          <t>El responsable tiene autoridad y adecuada segregación de funciones en la ejecución del control?</t>
        </r>
      </text>
    </comment>
    <comment ref="AB11" authorId="1" shapeId="0" xr:uid="{00000000-0006-0000-30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30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30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30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30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30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30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30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30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30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30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30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30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30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30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BCF2314D-0EBF-4D54-8EC4-37EC6F4F0053}">
      <text>
        <r>
          <rPr>
            <sz val="9"/>
            <color indexed="81"/>
            <rFont val="Tahoma"/>
            <family val="2"/>
          </rPr>
          <t>Fecha de revisión y/o actualización del riesgo de gestión por parte del área encargada del proceso</t>
        </r>
      </text>
    </comment>
    <comment ref="L9" authorId="1" shapeId="0" xr:uid="{491213AE-32B6-400C-BEA2-0B5125220D9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693298B-92C1-4ECE-80AF-0D550F422625}">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0EACF10-32D1-4E15-A257-96E9C4A94EF2}">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0E0C9FCF-654C-4C1F-BC54-1FA53DBF5364}">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BK9" authorId="1" shapeId="0" xr:uid="{B9C9BEF4-64D6-4C82-851A-BB5A207712E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Debiles:</t>
        </r>
        <r>
          <rPr>
            <sz val="9"/>
            <color indexed="81"/>
            <rFont val="Tahoma"/>
            <family val="2"/>
          </rPr>
          <t xml:space="preserve"> El control no se ejecuta por parte del responsable.</t>
        </r>
      </text>
    </comment>
    <comment ref="P11" authorId="1" shapeId="0" xr:uid="{628ED956-614D-4C39-B992-7DFE3B94F274}">
      <text>
        <r>
          <rPr>
            <sz val="8"/>
            <color indexed="81"/>
            <rFont val="Arial"/>
            <family val="2"/>
          </rPr>
          <t>¿Afectar al grupo de funcionarios del proceso?</t>
        </r>
      </text>
    </comment>
    <comment ref="Q11" authorId="1" shapeId="0" xr:uid="{24854EA6-9616-4D8A-BA39-1CA281C9C52A}">
      <text>
        <r>
          <rPr>
            <sz val="8"/>
            <color indexed="81"/>
            <rFont val="Arial"/>
            <family val="2"/>
          </rPr>
          <t>¿Afectar el cumplimiento de metas y objetivos de la dependencia?</t>
        </r>
      </text>
    </comment>
    <comment ref="R11" authorId="1" shapeId="0" xr:uid="{9BDB0BFF-CED9-488D-9917-71BB1001F0FC}">
      <text>
        <r>
          <rPr>
            <sz val="8"/>
            <color indexed="81"/>
            <rFont val="Arial"/>
            <family val="2"/>
          </rPr>
          <t>¿Afectar el cumplimiento de misión de la Entidad?</t>
        </r>
      </text>
    </comment>
    <comment ref="S11" authorId="1" shapeId="0" xr:uid="{EE9F1137-E20A-45DE-BCD0-9BFA56809CDC}">
      <text>
        <r>
          <rPr>
            <sz val="8"/>
            <color indexed="81"/>
            <rFont val="Arial"/>
            <family val="2"/>
          </rPr>
          <t>¿Afectar el cumplimiento de la misión del sector al que pertenece la Entidad?</t>
        </r>
      </text>
    </comment>
    <comment ref="T11" authorId="1" shapeId="0" xr:uid="{8CDCB01F-3A4E-4128-A65F-921D5DB036D0}">
      <text>
        <r>
          <rPr>
            <sz val="8"/>
            <color indexed="81"/>
            <rFont val="Arial"/>
            <family val="2"/>
          </rPr>
          <t>¿Generar pérdida de confianza de la Entidad, afectando su reputación?</t>
        </r>
      </text>
    </comment>
    <comment ref="U11" authorId="1" shapeId="0" xr:uid="{A8F1F11A-5220-4025-B974-63726465AFD4}">
      <text>
        <r>
          <rPr>
            <sz val="8"/>
            <color indexed="81"/>
            <rFont val="Arial"/>
            <family val="2"/>
          </rPr>
          <t>¿Generar pérdida de recursos económicos?</t>
        </r>
      </text>
    </comment>
    <comment ref="V11" authorId="1" shapeId="0" xr:uid="{04118B7F-BF10-4E67-8EF9-5F1DF10A81EF}">
      <text>
        <r>
          <rPr>
            <sz val="8"/>
            <color indexed="81"/>
            <rFont val="Arial"/>
            <family val="2"/>
          </rPr>
          <t>¿Afectar la generación de los productos o la prestación de servicios?</t>
        </r>
      </text>
    </comment>
    <comment ref="W11" authorId="1" shapeId="0" xr:uid="{ABD21685-360F-4A51-B527-F6000E5F88D2}">
      <text>
        <r>
          <rPr>
            <sz val="8"/>
            <color indexed="81"/>
            <rFont val="Arial"/>
            <family val="2"/>
          </rPr>
          <t>¿Dar lugar al detrimento de calidad de vida de la comunidad por la pérdida del bien o servicios o los recursos públicos?</t>
        </r>
      </text>
    </comment>
    <comment ref="X11" authorId="1" shapeId="0" xr:uid="{C7BEB968-51E9-4807-BCAD-356ACC903895}">
      <text>
        <r>
          <rPr>
            <sz val="8"/>
            <color indexed="81"/>
            <rFont val="Arial"/>
            <family val="2"/>
          </rPr>
          <t>¿Generar pérdida de información de la Entidad?</t>
        </r>
      </text>
    </comment>
    <comment ref="Y11" authorId="1" shapeId="0" xr:uid="{857D72D3-40A8-41B9-BD72-FFA8AF38ECB0}">
      <text>
        <r>
          <rPr>
            <sz val="8"/>
            <color indexed="81"/>
            <rFont val="Arial"/>
            <family val="2"/>
          </rPr>
          <t>¿Generar intervención de los órganos de control, de la Fiscalía, u otro ente?</t>
        </r>
      </text>
    </comment>
    <comment ref="Z11" authorId="1" shapeId="0" xr:uid="{FB75A018-7BF0-41FD-9870-BBC7DF95886A}">
      <text>
        <r>
          <rPr>
            <sz val="8"/>
            <color indexed="81"/>
            <rFont val="Arial"/>
            <family val="2"/>
          </rPr>
          <t>¿Dar lugar a procesos sancionatorios?</t>
        </r>
      </text>
    </comment>
    <comment ref="AA11" authorId="1" shapeId="0" xr:uid="{BA8DD30E-4D0D-40AA-BC83-52004B847320}">
      <text>
        <r>
          <rPr>
            <sz val="8"/>
            <color indexed="81"/>
            <rFont val="Arial"/>
            <family val="2"/>
          </rPr>
          <t>¿Dar lugar a procesos disciplinarios?</t>
        </r>
      </text>
    </comment>
    <comment ref="AB11" authorId="1" shapeId="0" xr:uid="{D1496B19-9A34-4C6F-A42B-D97CCF29C7A9}">
      <text>
        <r>
          <rPr>
            <sz val="8"/>
            <color indexed="81"/>
            <rFont val="Arial"/>
            <family val="2"/>
          </rPr>
          <t>¿Dar lugar a procesos fiscales?</t>
        </r>
      </text>
    </comment>
    <comment ref="AC11" authorId="1" shapeId="0" xr:uid="{88E6E1C2-4263-41F4-8538-1DA503722F50}">
      <text>
        <r>
          <rPr>
            <sz val="8"/>
            <color indexed="81"/>
            <rFont val="Arial"/>
            <family val="2"/>
          </rPr>
          <t>¿Dar lugar a procesos penales?</t>
        </r>
      </text>
    </comment>
    <comment ref="AD11" authorId="1" shapeId="0" xr:uid="{40E71477-4DB4-4E8C-BB58-16927E02D09E}">
      <text>
        <r>
          <rPr>
            <sz val="8"/>
            <color indexed="81"/>
            <rFont val="Arial"/>
            <family val="2"/>
          </rPr>
          <t>¿Generar pérdida de credibilidad del sector?</t>
        </r>
      </text>
    </comment>
    <comment ref="AE11" authorId="1" shapeId="0" xr:uid="{7311C5F6-4F1F-4234-80B2-8478E07B6135}">
      <text>
        <r>
          <rPr>
            <sz val="8"/>
            <color indexed="81"/>
            <rFont val="Arial"/>
            <family val="2"/>
          </rPr>
          <t xml:space="preserve">¿Ocasionar lesiones físicas o pérdida de vidas humanas?
</t>
        </r>
        <r>
          <rPr>
            <b/>
            <sz val="8"/>
            <color indexed="81"/>
            <rFont val="Arial"/>
            <family val="2"/>
          </rPr>
          <t>NOTA: si esta respuesta es afirmativa, el impacto sera considerado como catastrófico.</t>
        </r>
      </text>
    </comment>
    <comment ref="AF11" authorId="1" shapeId="0" xr:uid="{E8EAC299-B4A4-4B09-A982-15BA37EE5E37}">
      <text>
        <r>
          <rPr>
            <sz val="8"/>
            <color indexed="81"/>
            <rFont val="Arial"/>
            <family val="2"/>
          </rPr>
          <t>¿Afectar la imagen regional?</t>
        </r>
      </text>
    </comment>
    <comment ref="AG11" authorId="1" shapeId="0" xr:uid="{F0CC188E-4D27-411F-998F-9DC9A5A1FAAF}">
      <text>
        <r>
          <rPr>
            <sz val="8"/>
            <color indexed="81"/>
            <rFont val="Arial"/>
            <family val="2"/>
          </rPr>
          <t>¿Afectar la imagen nacional?</t>
        </r>
      </text>
    </comment>
    <comment ref="AH11" authorId="1" shapeId="0" xr:uid="{4DC3D369-42F0-4F00-BB4F-6F75B3F8D88C}">
      <text>
        <r>
          <rPr>
            <sz val="8"/>
            <color indexed="81"/>
            <rFont val="Arial"/>
            <family val="2"/>
          </rPr>
          <t>¿Genera Impacto ambiental?</t>
        </r>
      </text>
    </comment>
    <comment ref="AV11" authorId="1" shapeId="0" xr:uid="{8D705A13-52E2-462E-9597-644EC840F383}">
      <text>
        <r>
          <rPr>
            <sz val="8"/>
            <color indexed="81"/>
            <rFont val="Arial"/>
            <family val="2"/>
          </rPr>
          <t>¿Existen un responsable asignado a la ejecución del control?</t>
        </r>
      </text>
    </comment>
    <comment ref="AW11" authorId="1" shapeId="0" xr:uid="{1A3CD070-F63D-4AB8-9100-3003BBE57F7D}">
      <text>
        <r>
          <rPr>
            <sz val="9"/>
            <color indexed="81"/>
            <rFont val="Tahoma"/>
            <family val="2"/>
          </rPr>
          <t>El responsable tiene autoridad y adecuada segregación de funciones en la ejecución del control?</t>
        </r>
      </text>
    </comment>
    <comment ref="AX11" authorId="1" shapeId="0" xr:uid="{7621D6AA-86EA-4E41-8536-A3A859508410}">
      <text>
        <r>
          <rPr>
            <sz val="8"/>
            <color indexed="81"/>
            <rFont val="Arial"/>
            <family val="2"/>
          </rPr>
          <t>¿La oportunidad en que se ejecuta el control ayuda a prevenir la mitigación del riesgo o a detectar la materialización del riesgo de manera oportuna?</t>
        </r>
      </text>
    </comment>
    <comment ref="AY11" authorId="1" shapeId="0" xr:uid="{939724F5-FBF5-4927-84E9-CA143D4313A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2C2C80DB-FB1A-41FA-94B4-47BAF77632CA}">
      <text>
        <r>
          <rPr>
            <sz val="8"/>
            <color indexed="81"/>
            <rFont val="Arial"/>
            <family val="2"/>
          </rPr>
          <t>¿La fuente de información que se utiliza en el desarrollo del control es información confiable que permita mitigar el riesgo?.</t>
        </r>
      </text>
    </comment>
    <comment ref="BA11" authorId="1" shapeId="0" xr:uid="{54D736C4-C966-46C8-99BA-EA96C6A227D1}">
      <text>
        <r>
          <rPr>
            <sz val="8"/>
            <color indexed="81"/>
            <rFont val="Arial"/>
            <family val="2"/>
          </rPr>
          <t>¿Las observaciones, desviaciones o diferencias identificadas como resultados de la ejecución del control son investigadas y resueltas de manera oportuna?</t>
        </r>
      </text>
    </comment>
    <comment ref="BB11" authorId="1" shapeId="0" xr:uid="{58E728E8-602A-4106-A243-A6A905764CB0}">
      <text>
        <r>
          <rPr>
            <sz val="8"/>
            <color indexed="81"/>
            <rFont val="Arial"/>
            <family val="2"/>
          </rPr>
          <t>¿Se deja evidencia o rastro de la ejecución del control, que permita a cualquier tercero con la evidencia, llegar a la misma conclusión?.</t>
        </r>
      </text>
    </comment>
    <comment ref="P12" authorId="0" shapeId="0" xr:uid="{B8BA6287-B374-464D-B6DD-96957D1C0CCC}">
      <text>
        <r>
          <rPr>
            <sz val="8"/>
            <color indexed="81"/>
            <rFont val="Arial"/>
            <family val="2"/>
          </rPr>
          <t>Ubica el puntero del mouse en los numeros de la fila 11, para leer la pregunta y selecciona una respuesta en la lista desplegable</t>
        </r>
      </text>
    </comment>
    <comment ref="Q12" authorId="0" shapeId="0" xr:uid="{63CE4C31-DE2F-4643-A290-7EBC24674E15}">
      <text>
        <r>
          <rPr>
            <sz val="8"/>
            <color indexed="81"/>
            <rFont val="Arial"/>
            <family val="2"/>
          </rPr>
          <t>Ubica el puntero del mouse en los numeros de la fila 11, para leer la pregunta y selecciona una respuesta en la lista desplegable</t>
        </r>
      </text>
    </comment>
    <comment ref="R12" authorId="0" shapeId="0" xr:uid="{D7E1FE47-34B3-40AF-AF5D-E1D4E282C9D6}">
      <text>
        <r>
          <rPr>
            <sz val="8"/>
            <color indexed="81"/>
            <rFont val="Arial"/>
            <family val="2"/>
          </rPr>
          <t>Ubica el puntero del mouse en los numeros de la fila 11, para leer la pregunta y selecciona una respuesta en la lista desplegable</t>
        </r>
      </text>
    </comment>
    <comment ref="S12" authorId="0" shapeId="0" xr:uid="{36A25F94-DFC6-4F7F-9B39-7131EF31DF5E}">
      <text>
        <r>
          <rPr>
            <sz val="8"/>
            <color indexed="81"/>
            <rFont val="Arial"/>
            <family val="2"/>
          </rPr>
          <t>Ubica el puntero del mouse en los numeros de la fila 11, para leer la pregunta y selecciona una respuesta en la lista desplegable</t>
        </r>
      </text>
    </comment>
    <comment ref="T12" authorId="0" shapeId="0" xr:uid="{68AF7F92-5968-461D-967D-45EE0CA9C503}">
      <text>
        <r>
          <rPr>
            <sz val="8"/>
            <color indexed="81"/>
            <rFont val="Arial"/>
            <family val="2"/>
          </rPr>
          <t>Ubica el puntero del mouse en los numeros de la fila 11, para leer la pregunta y selecciona una respuesta en la lista desplegable</t>
        </r>
      </text>
    </comment>
    <comment ref="U12" authorId="0" shapeId="0" xr:uid="{F9DAC912-1431-4686-9668-72C90447EDE7}">
      <text>
        <r>
          <rPr>
            <sz val="8"/>
            <color indexed="81"/>
            <rFont val="Arial"/>
            <family val="2"/>
          </rPr>
          <t>Ubica el puntero del mouse en los numeros de la fila 11, para leer la pregunta y selecciona una respuesta en la lista desplegable</t>
        </r>
      </text>
    </comment>
    <comment ref="V12" authorId="0" shapeId="0" xr:uid="{9542C3BF-125C-42DC-9E2C-30A9548FE3DA}">
      <text>
        <r>
          <rPr>
            <sz val="8"/>
            <color indexed="81"/>
            <rFont val="Arial"/>
            <family val="2"/>
          </rPr>
          <t>Ubica el puntero del mouse en los numeros de la fila 11, para leer la pregunta y selecciona una respuesta en la lista desplegable</t>
        </r>
      </text>
    </comment>
    <comment ref="W12" authorId="0" shapeId="0" xr:uid="{25CB3834-2FEC-49DB-9552-8451A9477CE7}">
      <text>
        <r>
          <rPr>
            <sz val="8"/>
            <color indexed="81"/>
            <rFont val="Arial"/>
            <family val="2"/>
          </rPr>
          <t>Ubica el puntero del mouse en los numeros de la fila 11, para leer la pregunta y selecciona una respuesta en la lista desplegable</t>
        </r>
      </text>
    </comment>
    <comment ref="X12" authorId="0" shapeId="0" xr:uid="{70CDA486-42EE-4FFF-8D58-DFA3DB7C3F35}">
      <text>
        <r>
          <rPr>
            <sz val="8"/>
            <color indexed="81"/>
            <rFont val="Arial"/>
            <family val="2"/>
          </rPr>
          <t>Ubica el puntero del mouse en los numeros de la fila 11, para leer la pregunta y selecciona una respuesta en la lista desplegable</t>
        </r>
      </text>
    </comment>
    <comment ref="Y12" authorId="0" shapeId="0" xr:uid="{BDAB1F35-D8D2-4475-AACC-AB72DE8A7CBB}">
      <text>
        <r>
          <rPr>
            <sz val="8"/>
            <color indexed="81"/>
            <rFont val="Arial"/>
            <family val="2"/>
          </rPr>
          <t>Ubica el puntero del mouse en los numeros de la fila 11, para leer la pregunta y selecciona una respuesta en la lista desplegable</t>
        </r>
      </text>
    </comment>
    <comment ref="Z12" authorId="0" shapeId="0" xr:uid="{24A55A72-9E83-4A9F-AB17-906DC05D5A26}">
      <text>
        <r>
          <rPr>
            <sz val="8"/>
            <color indexed="81"/>
            <rFont val="Arial"/>
            <family val="2"/>
          </rPr>
          <t>Ubica el puntero del mouse en los numeros de la fila 11, para leer la pregunta y selecciona una respuesta en la lista desplegable</t>
        </r>
      </text>
    </comment>
    <comment ref="AA12" authorId="0" shapeId="0" xr:uid="{F05E8AE2-CA9D-4C16-AEB0-D90264A16137}">
      <text>
        <r>
          <rPr>
            <sz val="8"/>
            <color indexed="81"/>
            <rFont val="Arial"/>
            <family val="2"/>
          </rPr>
          <t>Ubica el puntero del mouse en los numeros de la fila 11, para leer la pregunta y selecciona una respuesta en la lista desplegable</t>
        </r>
      </text>
    </comment>
    <comment ref="AB12" authorId="0" shapeId="0" xr:uid="{6BC82355-780A-465F-8A32-AF93FF231E9E}">
      <text>
        <r>
          <rPr>
            <sz val="8"/>
            <color indexed="81"/>
            <rFont val="Arial"/>
            <family val="2"/>
          </rPr>
          <t>Ubica el puntero del mouse en los numeros de la fila 11, para leer la pregunta y selecciona una respuesta en la lista desplegable</t>
        </r>
      </text>
    </comment>
    <comment ref="AC12" authorId="0" shapeId="0" xr:uid="{CAB79C5A-A3F3-4331-BF7E-972A544127D2}">
      <text>
        <r>
          <rPr>
            <sz val="8"/>
            <color indexed="81"/>
            <rFont val="Arial"/>
            <family val="2"/>
          </rPr>
          <t>Ubica el puntero del mouse en los numeros de la fila 11, para leer la pregunta y selecciona una respuesta en la lista desplegable</t>
        </r>
      </text>
    </comment>
    <comment ref="AD12" authorId="0" shapeId="0" xr:uid="{25F2DC69-8E30-4603-9D78-0F6AE66A976A}">
      <text>
        <r>
          <rPr>
            <sz val="8"/>
            <color indexed="81"/>
            <rFont val="Arial"/>
            <family val="2"/>
          </rPr>
          <t>Ubica el puntero del mouse en los numeros de la fila 11, para leer la pregunta y selecciona una respuesta en la lista desplegable</t>
        </r>
      </text>
    </comment>
    <comment ref="AE12" authorId="0" shapeId="0" xr:uid="{B23D6028-8B4C-4A4C-8CFC-A4F0C55DA09D}">
      <text>
        <r>
          <rPr>
            <sz val="8"/>
            <color indexed="81"/>
            <rFont val="Arial"/>
            <family val="2"/>
          </rPr>
          <t>Ubica el puntero del mouse en los numeros de la fila 11, para leer la pregunta y selecciona una respuesta en la lista desplegable</t>
        </r>
      </text>
    </comment>
    <comment ref="AF12" authorId="0" shapeId="0" xr:uid="{002CA64C-B318-46AE-B778-42075281F199}">
      <text>
        <r>
          <rPr>
            <sz val="8"/>
            <color indexed="81"/>
            <rFont val="Arial"/>
            <family val="2"/>
          </rPr>
          <t>Ubica el puntero del mouse en los numeros de la fila 11, para leer la pregunta y selecciona una respuesta en la lista desplegable</t>
        </r>
      </text>
    </comment>
    <comment ref="AG12" authorId="0" shapeId="0" xr:uid="{23CB4524-4995-49DA-8699-15EA0555917C}">
      <text>
        <r>
          <rPr>
            <sz val="8"/>
            <color indexed="81"/>
            <rFont val="Arial"/>
            <family val="2"/>
          </rPr>
          <t>Ubica el puntero del mouse en los numeros de la fila 11, para leer la pregunta y selecciona una respuesta en la lista desplegable</t>
        </r>
      </text>
    </comment>
    <comment ref="AH12" authorId="0" shapeId="0" xr:uid="{6A992C6F-D995-4FB2-993E-5C3909766B32}">
      <text>
        <r>
          <rPr>
            <sz val="8"/>
            <color indexed="81"/>
            <rFont val="Arial"/>
            <family val="2"/>
          </rPr>
          <t>Ubica el puntero del mouse en los numeros de la fila 11, para leer la pregunta y selecciona una respuesta en la lista desplegable</t>
        </r>
      </text>
    </comment>
    <comment ref="P22" authorId="0" shapeId="0" xr:uid="{717F8A70-2541-41F3-B748-5C57C1ACA009}">
      <text>
        <r>
          <rPr>
            <sz val="8"/>
            <color indexed="81"/>
            <rFont val="Arial"/>
            <family val="2"/>
          </rPr>
          <t>Ubica el puntero del mouse en los numeros de la fila 11, para leer la pregunta y selecciona una respuesta en la lista desplegable</t>
        </r>
      </text>
    </comment>
    <comment ref="Q22" authorId="0" shapeId="0" xr:uid="{268B3099-D674-4BC7-967B-173158EF3829}">
      <text>
        <r>
          <rPr>
            <sz val="8"/>
            <color indexed="81"/>
            <rFont val="Arial"/>
            <family val="2"/>
          </rPr>
          <t>Ubica el puntero del mouse en los numeros de la fila 11, para leer la pregunta y selecciona una respuesta en la lista desplegable</t>
        </r>
      </text>
    </comment>
    <comment ref="R22" authorId="0" shapeId="0" xr:uid="{F05C3E4F-0D2F-454D-91CD-32A75045DD97}">
      <text>
        <r>
          <rPr>
            <sz val="8"/>
            <color indexed="81"/>
            <rFont val="Arial"/>
            <family val="2"/>
          </rPr>
          <t>Ubica el puntero del mouse en los numeros de la fila 11, para leer la pregunta y selecciona una respuesta en la lista desplegable</t>
        </r>
      </text>
    </comment>
    <comment ref="S22" authorId="0" shapeId="0" xr:uid="{8EA327AF-40DE-4361-B0BD-616FABEFDD2A}">
      <text>
        <r>
          <rPr>
            <sz val="8"/>
            <color indexed="81"/>
            <rFont val="Arial"/>
            <family val="2"/>
          </rPr>
          <t>Ubica el puntero del mouse en los numeros de la fila 11, para leer la pregunta y selecciona una respuesta en la lista desplegable</t>
        </r>
      </text>
    </comment>
    <comment ref="T22" authorId="0" shapeId="0" xr:uid="{BC68DBF3-307F-468E-A798-CCB448951B3F}">
      <text>
        <r>
          <rPr>
            <sz val="8"/>
            <color indexed="81"/>
            <rFont val="Arial"/>
            <family val="2"/>
          </rPr>
          <t>Ubica el puntero del mouse en los numeros de la fila 11, para leer la pregunta y selecciona una respuesta en la lista desplegable</t>
        </r>
      </text>
    </comment>
    <comment ref="U22" authorId="0" shapeId="0" xr:uid="{E40EE73D-C1BA-4F2F-9D41-2C2E73ADC982}">
      <text>
        <r>
          <rPr>
            <sz val="8"/>
            <color indexed="81"/>
            <rFont val="Arial"/>
            <family val="2"/>
          </rPr>
          <t>Ubica el puntero del mouse en los numeros de la fila 11, para leer la pregunta y selecciona una respuesta en la lista desplegable</t>
        </r>
      </text>
    </comment>
    <comment ref="V22" authorId="0" shapeId="0" xr:uid="{7FDAC4C8-ED67-4FE7-8B83-6675DFB376EA}">
      <text>
        <r>
          <rPr>
            <sz val="8"/>
            <color indexed="81"/>
            <rFont val="Arial"/>
            <family val="2"/>
          </rPr>
          <t>Ubica el puntero del mouse en los numeros de la fila 11, para leer la pregunta y selecciona una respuesta en la lista desplegable</t>
        </r>
      </text>
    </comment>
    <comment ref="W22" authorId="0" shapeId="0" xr:uid="{BBF7FE76-23E6-469D-9367-2DB284A43CFD}">
      <text>
        <r>
          <rPr>
            <sz val="8"/>
            <color indexed="81"/>
            <rFont val="Arial"/>
            <family val="2"/>
          </rPr>
          <t>Ubica el puntero del mouse en los numeros de la fila 11, para leer la pregunta y selecciona una respuesta en la lista desplegable</t>
        </r>
      </text>
    </comment>
    <comment ref="X22" authorId="0" shapeId="0" xr:uid="{47A7D71F-2AFF-4BD6-A1E1-1418ABCA24F2}">
      <text>
        <r>
          <rPr>
            <sz val="8"/>
            <color indexed="81"/>
            <rFont val="Arial"/>
            <family val="2"/>
          </rPr>
          <t>Ubica el puntero del mouse en los numeros de la fila 11, para leer la pregunta y selecciona una respuesta en la lista desplegable</t>
        </r>
      </text>
    </comment>
    <comment ref="Y22" authorId="0" shapeId="0" xr:uid="{0DCA3F05-BF1F-4AED-AF1B-E72536F7E03C}">
      <text>
        <r>
          <rPr>
            <sz val="8"/>
            <color indexed="81"/>
            <rFont val="Arial"/>
            <family val="2"/>
          </rPr>
          <t>Ubica el puntero del mouse en los numeros de la fila 11, para leer la pregunta y selecciona una respuesta en la lista desplegable</t>
        </r>
      </text>
    </comment>
    <comment ref="Z22" authorId="0" shapeId="0" xr:uid="{853F47B6-AEB9-4808-89F7-7202CB983226}">
      <text>
        <r>
          <rPr>
            <sz val="8"/>
            <color indexed="81"/>
            <rFont val="Arial"/>
            <family val="2"/>
          </rPr>
          <t>Ubica el puntero del mouse en los numeros de la fila 11, para leer la pregunta y selecciona una respuesta en la lista desplegable</t>
        </r>
      </text>
    </comment>
    <comment ref="AA22" authorId="0" shapeId="0" xr:uid="{CDC56140-2B9C-4F1F-B54D-AD7C730FA6A9}">
      <text>
        <r>
          <rPr>
            <sz val="8"/>
            <color indexed="81"/>
            <rFont val="Arial"/>
            <family val="2"/>
          </rPr>
          <t>Ubica el puntero del mouse en los numeros de la fila 11, para leer la pregunta y selecciona una respuesta en la lista desplegable</t>
        </r>
      </text>
    </comment>
    <comment ref="AB22" authorId="0" shapeId="0" xr:uid="{D326B746-CB03-47F3-BFCC-BCBDA999E688}">
      <text>
        <r>
          <rPr>
            <sz val="8"/>
            <color indexed="81"/>
            <rFont val="Arial"/>
            <family val="2"/>
          </rPr>
          <t>Ubica el puntero del mouse en los numeros de la fila 11, para leer la pregunta y selecciona una respuesta en la lista desplegable</t>
        </r>
      </text>
    </comment>
    <comment ref="AC22" authorId="0" shapeId="0" xr:uid="{E8662311-7AED-4896-ABA7-7620D0EFC62F}">
      <text>
        <r>
          <rPr>
            <sz val="8"/>
            <color indexed="81"/>
            <rFont val="Arial"/>
            <family val="2"/>
          </rPr>
          <t>Ubica el puntero del mouse en los numeros de la fila 11, para leer la pregunta y selecciona una respuesta en la lista desplegable</t>
        </r>
      </text>
    </comment>
    <comment ref="AD22" authorId="0" shapeId="0" xr:uid="{B84D44A0-1B0D-44F3-8908-F6874291F705}">
      <text>
        <r>
          <rPr>
            <sz val="8"/>
            <color indexed="81"/>
            <rFont val="Arial"/>
            <family val="2"/>
          </rPr>
          <t>Ubica el puntero del mouse en los numeros de la fila 11, para leer la pregunta y selecciona una respuesta en la lista desplegable</t>
        </r>
      </text>
    </comment>
    <comment ref="AE22" authorId="0" shapeId="0" xr:uid="{9DD50AC8-5EBC-4495-861D-F3B669314D4E}">
      <text>
        <r>
          <rPr>
            <sz val="8"/>
            <color indexed="81"/>
            <rFont val="Arial"/>
            <family val="2"/>
          </rPr>
          <t>Ubica el puntero del mouse en los numeros de la fila 11, para leer la pregunta y selecciona una respuesta en la lista desplegable</t>
        </r>
      </text>
    </comment>
    <comment ref="AF22" authorId="0" shapeId="0" xr:uid="{B82D8332-6039-42BD-BD6B-20FD75AFE951}">
      <text>
        <r>
          <rPr>
            <sz val="8"/>
            <color indexed="81"/>
            <rFont val="Arial"/>
            <family val="2"/>
          </rPr>
          <t>Ubica el puntero del mouse en los numeros de la fila 11, para leer la pregunta y selecciona una respuesta en la lista desplegable</t>
        </r>
      </text>
    </comment>
    <comment ref="AG22" authorId="0" shapeId="0" xr:uid="{14729242-B8A3-413D-B2D4-755CDD636F6B}">
      <text>
        <r>
          <rPr>
            <sz val="8"/>
            <color indexed="81"/>
            <rFont val="Arial"/>
            <family val="2"/>
          </rPr>
          <t>Ubica el puntero del mouse en los numeros de la fila 11, para leer la pregunta y selecciona una respuesta en la lista desplegable</t>
        </r>
      </text>
    </comment>
    <comment ref="AH22" authorId="0" shapeId="0" xr:uid="{208580F7-6C89-45A7-8CBB-EAE2B7B0D97D}">
      <text>
        <r>
          <rPr>
            <sz val="8"/>
            <color indexed="81"/>
            <rFont val="Arial"/>
            <family val="2"/>
          </rPr>
          <t>Ubica el puntero del mouse en los numeros de la fila 11, para leer la pregunta y selecciona una respuesta en la lista desplegable</t>
        </r>
      </text>
    </comment>
    <comment ref="P32" authorId="0" shapeId="0" xr:uid="{3875926C-5741-491B-8932-287626122655}">
      <text>
        <r>
          <rPr>
            <sz val="8"/>
            <color indexed="81"/>
            <rFont val="Arial"/>
            <family val="2"/>
          </rPr>
          <t>Ubica el puntero del mouse en los numeros de la fila 11, para leer la pregunta y selecciona una respuesta en la lista desplegable</t>
        </r>
      </text>
    </comment>
    <comment ref="Q32" authorId="0" shapeId="0" xr:uid="{D9F03FE1-B900-4405-A286-2FD62359714A}">
      <text>
        <r>
          <rPr>
            <sz val="8"/>
            <color indexed="81"/>
            <rFont val="Arial"/>
            <family val="2"/>
          </rPr>
          <t>Ubica el puntero del mouse en los numeros de la fila 11, para leer la pregunta y selecciona una respuesta en la lista desplegable</t>
        </r>
      </text>
    </comment>
    <comment ref="R32" authorId="0" shapeId="0" xr:uid="{6FA81644-652D-4990-A544-947BE65E831F}">
      <text>
        <r>
          <rPr>
            <sz val="8"/>
            <color indexed="81"/>
            <rFont val="Arial"/>
            <family val="2"/>
          </rPr>
          <t>Ubica el puntero del mouse en los numeros de la fila 11, para leer la pregunta y selecciona una respuesta en la lista desplegable</t>
        </r>
      </text>
    </comment>
    <comment ref="S32" authorId="0" shapeId="0" xr:uid="{FECE0A37-43E7-45A5-A29F-ACF654AB8A06}">
      <text>
        <r>
          <rPr>
            <sz val="8"/>
            <color indexed="81"/>
            <rFont val="Arial"/>
            <family val="2"/>
          </rPr>
          <t>Ubica el puntero del mouse en los numeros de la fila 11, para leer la pregunta y selecciona una respuesta en la lista desplegable</t>
        </r>
      </text>
    </comment>
    <comment ref="T32" authorId="0" shapeId="0" xr:uid="{60830027-6921-459F-B275-799808EB5AB6}">
      <text>
        <r>
          <rPr>
            <sz val="8"/>
            <color indexed="81"/>
            <rFont val="Arial"/>
            <family val="2"/>
          </rPr>
          <t>Ubica el puntero del mouse en los numeros de la fila 11, para leer la pregunta y selecciona una respuesta en la lista desplegable</t>
        </r>
      </text>
    </comment>
    <comment ref="U32" authorId="0" shapeId="0" xr:uid="{009C793A-4129-43CB-807D-7BF67B37E130}">
      <text>
        <r>
          <rPr>
            <sz val="8"/>
            <color indexed="81"/>
            <rFont val="Arial"/>
            <family val="2"/>
          </rPr>
          <t>Ubica el puntero del mouse en los numeros de la fila 11, para leer la pregunta y selecciona una respuesta en la lista desplegable</t>
        </r>
      </text>
    </comment>
    <comment ref="V32" authorId="0" shapeId="0" xr:uid="{D35061A5-E330-4AB7-B1FE-278B00F70D0B}">
      <text>
        <r>
          <rPr>
            <sz val="8"/>
            <color indexed="81"/>
            <rFont val="Arial"/>
            <family val="2"/>
          </rPr>
          <t>Ubica el puntero del mouse en los numeros de la fila 11, para leer la pregunta y selecciona una respuesta en la lista desplegable</t>
        </r>
      </text>
    </comment>
    <comment ref="W32" authorId="0" shapeId="0" xr:uid="{04C96F2E-1F62-408C-BF7A-87DD1610E6CA}">
      <text>
        <r>
          <rPr>
            <sz val="8"/>
            <color indexed="81"/>
            <rFont val="Arial"/>
            <family val="2"/>
          </rPr>
          <t>Ubica el puntero del mouse en los numeros de la fila 11, para leer la pregunta y selecciona una respuesta en la lista desplegable</t>
        </r>
      </text>
    </comment>
    <comment ref="X32" authorId="0" shapeId="0" xr:uid="{F4FD2C22-2BC7-4F18-BD9C-FE6D87C678EF}">
      <text>
        <r>
          <rPr>
            <sz val="8"/>
            <color indexed="81"/>
            <rFont val="Arial"/>
            <family val="2"/>
          </rPr>
          <t>Ubica el puntero del mouse en los numeros de la fila 11, para leer la pregunta y selecciona una respuesta en la lista desplegable</t>
        </r>
      </text>
    </comment>
    <comment ref="Y32" authorId="0" shapeId="0" xr:uid="{CF840234-6AEE-4D6D-BBFA-F79DEA2082E7}">
      <text>
        <r>
          <rPr>
            <sz val="8"/>
            <color indexed="81"/>
            <rFont val="Arial"/>
            <family val="2"/>
          </rPr>
          <t>Ubica el puntero del mouse en los numeros de la fila 11, para leer la pregunta y selecciona una respuesta en la lista desplegable</t>
        </r>
      </text>
    </comment>
    <comment ref="Z32" authorId="0" shapeId="0" xr:uid="{845D0349-0B47-4ACD-91C9-A99FFDEB5DCC}">
      <text>
        <r>
          <rPr>
            <sz val="8"/>
            <color indexed="81"/>
            <rFont val="Arial"/>
            <family val="2"/>
          </rPr>
          <t>Ubica el puntero del mouse en los numeros de la fila 11, para leer la pregunta y selecciona una respuesta en la lista desplegable</t>
        </r>
      </text>
    </comment>
    <comment ref="AA32" authorId="0" shapeId="0" xr:uid="{22F054E1-A99F-41ED-A414-9789AFC000C8}">
      <text>
        <r>
          <rPr>
            <sz val="8"/>
            <color indexed="81"/>
            <rFont val="Arial"/>
            <family val="2"/>
          </rPr>
          <t>Ubica el puntero del mouse en los numeros de la fila 11, para leer la pregunta y selecciona una respuesta en la lista desplegable</t>
        </r>
      </text>
    </comment>
    <comment ref="AB32" authorId="0" shapeId="0" xr:uid="{4A6D69D5-A3E6-406A-B4C1-0228E11386FB}">
      <text>
        <r>
          <rPr>
            <sz val="8"/>
            <color indexed="81"/>
            <rFont val="Arial"/>
            <family val="2"/>
          </rPr>
          <t>Ubica el puntero del mouse en los numeros de la fila 11, para leer la pregunta y selecciona una respuesta en la lista desplegable</t>
        </r>
      </text>
    </comment>
    <comment ref="AC32" authorId="0" shapeId="0" xr:uid="{3058EDC1-39F0-46C7-A076-928265F791C5}">
      <text>
        <r>
          <rPr>
            <sz val="8"/>
            <color indexed="81"/>
            <rFont val="Arial"/>
            <family val="2"/>
          </rPr>
          <t>Ubica el puntero del mouse en los numeros de la fila 11, para leer la pregunta y selecciona una respuesta en la lista desplegable</t>
        </r>
      </text>
    </comment>
    <comment ref="AD32" authorId="0" shapeId="0" xr:uid="{F14C69C9-018C-4EDB-8433-C2EDFF14805E}">
      <text>
        <r>
          <rPr>
            <sz val="8"/>
            <color indexed="81"/>
            <rFont val="Arial"/>
            <family val="2"/>
          </rPr>
          <t>Ubica el puntero del mouse en los numeros de la fila 11, para leer la pregunta y selecciona una respuesta en la lista desplegable</t>
        </r>
      </text>
    </comment>
    <comment ref="AE32" authorId="0" shapeId="0" xr:uid="{308BC9CA-957D-4F41-B0D5-13291425850A}">
      <text>
        <r>
          <rPr>
            <sz val="8"/>
            <color indexed="81"/>
            <rFont val="Arial"/>
            <family val="2"/>
          </rPr>
          <t>Ubica el puntero del mouse en los numeros de la fila 11, para leer la pregunta y selecciona una respuesta en la lista desplegable</t>
        </r>
      </text>
    </comment>
    <comment ref="AF32" authorId="0" shapeId="0" xr:uid="{C4B3CB17-C3B5-4739-AC8F-DDA639C12191}">
      <text>
        <r>
          <rPr>
            <sz val="8"/>
            <color indexed="81"/>
            <rFont val="Arial"/>
            <family val="2"/>
          </rPr>
          <t>Ubica el puntero del mouse en los numeros de la fila 11, para leer la pregunta y selecciona una respuesta en la lista desplegable</t>
        </r>
      </text>
    </comment>
    <comment ref="AG32" authorId="0" shapeId="0" xr:uid="{99C63540-81FB-4FFC-AD7B-32059EBC0A7D}">
      <text>
        <r>
          <rPr>
            <sz val="8"/>
            <color indexed="81"/>
            <rFont val="Arial"/>
            <family val="2"/>
          </rPr>
          <t>Ubica el puntero del mouse en los numeros de la fila 11, para leer la pregunta y selecciona una respuesta en la lista desplegable</t>
        </r>
      </text>
    </comment>
    <comment ref="AH32" authorId="0" shapeId="0" xr:uid="{58B00CB2-6011-4207-8C0D-7941F2A11B0C}">
      <text>
        <r>
          <rPr>
            <sz val="8"/>
            <color indexed="81"/>
            <rFont val="Arial"/>
            <family val="2"/>
          </rPr>
          <t>Ubica el puntero del mouse en los numeros de la fila 11, para leer la pregunta y selecciona una respuesta en la lista desplegable</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3100-000001000000}">
      <text>
        <r>
          <rPr>
            <sz val="9"/>
            <color indexed="81"/>
            <rFont val="Tahoma"/>
            <family val="2"/>
          </rPr>
          <t>Fecha de revisión y/o actualización del riesgo de gestión por parte del área encargada del proceso</t>
        </r>
      </text>
    </comment>
    <comment ref="J8" authorId="1" shapeId="0" xr:uid="{00000000-0006-0000-31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31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31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31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3100-000006000000}">
      <text>
        <r>
          <rPr>
            <sz val="8"/>
            <color indexed="81"/>
            <rFont val="Arial"/>
            <family val="2"/>
          </rPr>
          <t>¿Existen un responsable asignado a la ejecución del control?</t>
        </r>
      </text>
    </comment>
    <comment ref="AA11" authorId="1" shapeId="0" xr:uid="{00000000-0006-0000-3100-000007000000}">
      <text>
        <r>
          <rPr>
            <sz val="9"/>
            <color indexed="81"/>
            <rFont val="Tahoma"/>
            <family val="2"/>
          </rPr>
          <t>El responsable tiene autoridad y adecuada segregación de funciones en la ejecución del control?</t>
        </r>
      </text>
    </comment>
    <comment ref="AB11" authorId="1" shapeId="0" xr:uid="{00000000-0006-0000-31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31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31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31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31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31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31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31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31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31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31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31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31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31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31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600C5E9E-9615-4573-996F-7C21B64F956E}">
      <text>
        <r>
          <rPr>
            <sz val="9"/>
            <color indexed="81"/>
            <rFont val="Tahoma"/>
            <family val="2"/>
          </rPr>
          <t>Fecha de revisión y/o actualización del riesgo de gestión por parte del área encargada del proceso</t>
        </r>
      </text>
    </comment>
    <comment ref="L9" authorId="1" shapeId="0" xr:uid="{9C582C4B-D3D8-4E9E-9EF5-F6B351DFD420}">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C72C3A3A-01BF-473D-9FA0-2A401C1697A4}">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488DD5B-A054-4658-8074-13B3AD97B5DE}">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6AE70E24-FA43-4238-AA22-5D7FFAB17AE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4BA916BF-46A1-4D46-A7AE-72AFB85F7F0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1B82EBD2-0CAB-4B93-9B76-23A952992D7C}">
      <text>
        <r>
          <rPr>
            <sz val="8"/>
            <color indexed="81"/>
            <rFont val="Arial"/>
            <family val="2"/>
          </rPr>
          <t>¿Afectar al grupo de funcionarios del proceso?</t>
        </r>
      </text>
    </comment>
    <comment ref="Q11" authorId="1" shapeId="0" xr:uid="{B7201E97-25E1-4E59-93D6-CCDB63C73397}">
      <text>
        <r>
          <rPr>
            <sz val="8"/>
            <color indexed="81"/>
            <rFont val="Arial"/>
            <family val="2"/>
          </rPr>
          <t>¿Afectar el cumplimiento de metas y objetivos de la dependencia?</t>
        </r>
      </text>
    </comment>
    <comment ref="R11" authorId="1" shapeId="0" xr:uid="{3271F443-B161-41AE-9B9B-AA3F47940FCE}">
      <text>
        <r>
          <rPr>
            <sz val="8"/>
            <color indexed="81"/>
            <rFont val="Arial"/>
            <family val="2"/>
          </rPr>
          <t>¿Afectar el cumplimiento de misión de la Entidad?</t>
        </r>
      </text>
    </comment>
    <comment ref="S11" authorId="1" shapeId="0" xr:uid="{7A8CB7BC-5E72-4E99-810A-B5329FFBE4E6}">
      <text>
        <r>
          <rPr>
            <sz val="8"/>
            <color indexed="81"/>
            <rFont val="Arial"/>
            <family val="2"/>
          </rPr>
          <t>¿Afectar el cumplimiento de la misión del sector al que pertenece la Entidad?</t>
        </r>
      </text>
    </comment>
    <comment ref="T11" authorId="1" shapeId="0" xr:uid="{32C1FCDF-7EC4-4843-A1B9-4622D74E6146}">
      <text>
        <r>
          <rPr>
            <sz val="8"/>
            <color indexed="81"/>
            <rFont val="Arial"/>
            <family val="2"/>
          </rPr>
          <t>¿Generar pérdida de confianza de la Entidad, afectando su reputación?</t>
        </r>
      </text>
    </comment>
    <comment ref="U11" authorId="1" shapeId="0" xr:uid="{ECC21A52-6739-4D94-BF80-B8FADB820FED}">
      <text>
        <r>
          <rPr>
            <sz val="8"/>
            <color indexed="81"/>
            <rFont val="Arial"/>
            <family val="2"/>
          </rPr>
          <t>¿Generar pérdida de recursos económicos?</t>
        </r>
      </text>
    </comment>
    <comment ref="V11" authorId="1" shapeId="0" xr:uid="{4E578E9D-F2C6-4EF0-BB8A-DA1F9B8D843D}">
      <text>
        <r>
          <rPr>
            <sz val="8"/>
            <color indexed="81"/>
            <rFont val="Arial"/>
            <family val="2"/>
          </rPr>
          <t>¿Afectar la generación de los productos o la prestación de servicios?</t>
        </r>
      </text>
    </comment>
    <comment ref="W11" authorId="1" shapeId="0" xr:uid="{CE60303A-8EE3-4910-AF61-0B5D6EC5D3F2}">
      <text>
        <r>
          <rPr>
            <sz val="8"/>
            <color indexed="81"/>
            <rFont val="Arial"/>
            <family val="2"/>
          </rPr>
          <t>¿Dar lugar al detrimento de calidad de vida de la comunidad por la pérdida del bien o servicios o los recursos públicos?</t>
        </r>
      </text>
    </comment>
    <comment ref="X11" authorId="1" shapeId="0" xr:uid="{FE228B2D-B3C4-4BB1-8063-DA0845199499}">
      <text>
        <r>
          <rPr>
            <sz val="8"/>
            <color indexed="81"/>
            <rFont val="Arial"/>
            <family val="2"/>
          </rPr>
          <t>¿Generar pérdida de información de la Entidad?</t>
        </r>
      </text>
    </comment>
    <comment ref="Y11" authorId="1" shapeId="0" xr:uid="{61D7D10D-4666-4ACD-813F-538FC4AEF37E}">
      <text>
        <r>
          <rPr>
            <sz val="8"/>
            <color indexed="81"/>
            <rFont val="Arial"/>
            <family val="2"/>
          </rPr>
          <t>¿Generar intervención de los órganos de control, de la Fiscalía, u otro ente?</t>
        </r>
      </text>
    </comment>
    <comment ref="Z11" authorId="1" shapeId="0" xr:uid="{1C92EDF7-4D5C-43D6-BE7C-8E09F4426365}">
      <text>
        <r>
          <rPr>
            <sz val="8"/>
            <color indexed="81"/>
            <rFont val="Arial"/>
            <family val="2"/>
          </rPr>
          <t>¿Dar lugar a procesos sancionatorios?</t>
        </r>
      </text>
    </comment>
    <comment ref="AA11" authorId="1" shapeId="0" xr:uid="{C5C1C5BD-68B3-40E7-8A12-28125B7262E2}">
      <text>
        <r>
          <rPr>
            <sz val="8"/>
            <color indexed="81"/>
            <rFont val="Arial"/>
            <family val="2"/>
          </rPr>
          <t>¿Dar lugar a procesos disciplinarios?</t>
        </r>
      </text>
    </comment>
    <comment ref="AB11" authorId="1" shapeId="0" xr:uid="{542880C9-8543-4116-921E-1ACDDFC80F40}">
      <text>
        <r>
          <rPr>
            <sz val="8"/>
            <color indexed="81"/>
            <rFont val="Arial"/>
            <family val="2"/>
          </rPr>
          <t>¿Dar lugar a procesos fiscales?</t>
        </r>
      </text>
    </comment>
    <comment ref="AC11" authorId="1" shapeId="0" xr:uid="{300D301B-691A-476B-BF9F-9E943FE20A47}">
      <text>
        <r>
          <rPr>
            <sz val="8"/>
            <color indexed="81"/>
            <rFont val="Arial"/>
            <family val="2"/>
          </rPr>
          <t>¿Dar lugar a procesos penales?</t>
        </r>
      </text>
    </comment>
    <comment ref="AD11" authorId="1" shapeId="0" xr:uid="{37CD86C0-04CF-4173-831E-69881D9532B0}">
      <text>
        <r>
          <rPr>
            <sz val="8"/>
            <color indexed="81"/>
            <rFont val="Arial"/>
            <family val="2"/>
          </rPr>
          <t>¿Generar pérdida de credibilidad del sector?</t>
        </r>
      </text>
    </comment>
    <comment ref="AE11" authorId="1" shapeId="0" xr:uid="{E026806C-F499-414C-BD05-27083A056948}">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CC185DB7-0A93-4CBB-AD5B-B60916122B5D}">
      <text>
        <r>
          <rPr>
            <sz val="8"/>
            <color indexed="81"/>
            <rFont val="Arial"/>
            <family val="2"/>
          </rPr>
          <t>¿Afectar la imagen regional?</t>
        </r>
      </text>
    </comment>
    <comment ref="AG11" authorId="1" shapeId="0" xr:uid="{B10EF0C9-29F5-4056-9D66-53161A2878EA}">
      <text>
        <r>
          <rPr>
            <sz val="8"/>
            <color indexed="81"/>
            <rFont val="Arial"/>
            <family val="2"/>
          </rPr>
          <t>¿Afectar la imagen nacional?</t>
        </r>
      </text>
    </comment>
    <comment ref="AH11" authorId="1" shapeId="0" xr:uid="{529DBB34-2CA2-436F-8E5E-3CE3F08C480F}">
      <text>
        <r>
          <rPr>
            <sz val="8"/>
            <color indexed="81"/>
            <rFont val="Arial"/>
            <family val="2"/>
          </rPr>
          <t>¿Genera Impacto ambiental?</t>
        </r>
      </text>
    </comment>
    <comment ref="AV11" authorId="1" shapeId="0" xr:uid="{3053656E-15FF-4C4A-AE49-4C410F2D750C}">
      <text>
        <r>
          <rPr>
            <sz val="8"/>
            <color indexed="81"/>
            <rFont val="Arial"/>
            <family val="2"/>
          </rPr>
          <t>¿Existen un responsable asignado a la ejecución del control?</t>
        </r>
      </text>
    </comment>
    <comment ref="AW11" authorId="1" shapeId="0" xr:uid="{9EFD0024-D86E-4177-B873-1B1DD6311D1E}">
      <text>
        <r>
          <rPr>
            <sz val="9"/>
            <color indexed="81"/>
            <rFont val="Tahoma"/>
            <family val="2"/>
          </rPr>
          <t>El responsable tiene autoridad y adecuada segregación de funciones en la ejecución del control?</t>
        </r>
      </text>
    </comment>
    <comment ref="AX11" authorId="1" shapeId="0" xr:uid="{3BB30DBF-AD99-4B74-A404-4E4075689728}">
      <text>
        <r>
          <rPr>
            <sz val="8"/>
            <color indexed="81"/>
            <rFont val="Arial"/>
            <family val="2"/>
          </rPr>
          <t>¿La oportunidad en que se ejecuta el control ayuda a prevenir la mitigación del riesgo o a detectar la materialización del riesgo de manera oportuna?</t>
        </r>
      </text>
    </comment>
    <comment ref="AY11" authorId="1" shapeId="0" xr:uid="{1C294D6A-802E-4CED-8191-E12E1CE56AF9}">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3A939B3-4AF2-4474-B8E0-7AFD758C4822}">
      <text>
        <r>
          <rPr>
            <sz val="8"/>
            <color indexed="81"/>
            <rFont val="Arial"/>
            <family val="2"/>
          </rPr>
          <t>¿La fuente de información que se utiliza en el desarrollo del control es información confiable que permita mitigar el riesgo?.</t>
        </r>
      </text>
    </comment>
    <comment ref="BA11" authorId="1" shapeId="0" xr:uid="{D6A35DD8-3D7C-432A-BE8B-3192BE3492E0}">
      <text>
        <r>
          <rPr>
            <sz val="8"/>
            <color indexed="81"/>
            <rFont val="Arial"/>
            <family val="2"/>
          </rPr>
          <t>¿Las observaciones, desviaciones o diferencias identificadas como resultados de la ejecución del control son investigadas y resueltas de manera oportuna?</t>
        </r>
      </text>
    </comment>
    <comment ref="BB11" authorId="1" shapeId="0" xr:uid="{1343819C-ACE4-49AC-85E4-2DB5A17779DA}">
      <text>
        <r>
          <rPr>
            <sz val="8"/>
            <color indexed="81"/>
            <rFont val="Arial"/>
            <family val="2"/>
          </rPr>
          <t>¿Se deja evidencia o rastro de la ejecución del control, que permita a cualquier tercero con la evidencia, llegar a la misma conclusión?.</t>
        </r>
      </text>
    </comment>
    <comment ref="P12" authorId="0" shapeId="0" xr:uid="{9F37BAB6-8006-4A59-9266-4D1EA9599385}">
      <text>
        <r>
          <rPr>
            <sz val="8"/>
            <color indexed="81"/>
            <rFont val="Arial"/>
            <family val="2"/>
          </rPr>
          <t>Ubica el puntero del mouse en los números de la fila 11, para leer la pregunta y selecciona una respuesta en la lista desplegable</t>
        </r>
      </text>
    </comment>
    <comment ref="Q12" authorId="0" shapeId="0" xr:uid="{E396D807-8815-4F01-B0D1-8747B789361B}">
      <text>
        <r>
          <rPr>
            <sz val="8"/>
            <color indexed="81"/>
            <rFont val="Arial"/>
            <family val="2"/>
          </rPr>
          <t>Ubica el puntero del mouse en los números de la fila 11, para leer la pregunta y selecciona una respuesta en la lista desplegable</t>
        </r>
      </text>
    </comment>
    <comment ref="R12" authorId="0" shapeId="0" xr:uid="{52800C35-37DF-4752-B539-CEF880648F04}">
      <text>
        <r>
          <rPr>
            <sz val="8"/>
            <color indexed="81"/>
            <rFont val="Arial"/>
            <family val="2"/>
          </rPr>
          <t>Ubica el puntero del mouse en los números de la fila 11, para leer la pregunta y selecciona una respuesta en la lista desplegable</t>
        </r>
      </text>
    </comment>
    <comment ref="S12" authorId="0" shapeId="0" xr:uid="{04B90952-8F12-4DB4-B709-A00FC516E2A5}">
      <text>
        <r>
          <rPr>
            <sz val="8"/>
            <color indexed="81"/>
            <rFont val="Arial"/>
            <family val="2"/>
          </rPr>
          <t>Ubica el puntero del mouse en los números de la fila 11, para leer la pregunta y selecciona una respuesta en la lista desplegable</t>
        </r>
      </text>
    </comment>
    <comment ref="T12" authorId="0" shapeId="0" xr:uid="{607013AF-E7E9-4ECF-9969-D427D3234C9B}">
      <text>
        <r>
          <rPr>
            <sz val="8"/>
            <color indexed="81"/>
            <rFont val="Arial"/>
            <family val="2"/>
          </rPr>
          <t>Ubica el puntero del mouse en los números de la fila 11, para leer la pregunta y selecciona una respuesta en la lista desplegable</t>
        </r>
      </text>
    </comment>
    <comment ref="U12" authorId="0" shapeId="0" xr:uid="{D7A6716B-8461-4E8E-B5A6-8835484C4612}">
      <text>
        <r>
          <rPr>
            <sz val="8"/>
            <color indexed="81"/>
            <rFont val="Arial"/>
            <family val="2"/>
          </rPr>
          <t>Ubica el puntero del mouse en los números de la fila 11, para leer la pregunta y selecciona una respuesta en la lista desplegable</t>
        </r>
      </text>
    </comment>
    <comment ref="V12" authorId="0" shapeId="0" xr:uid="{88C3D95B-0004-4699-B889-E7081D025542}">
      <text>
        <r>
          <rPr>
            <sz val="8"/>
            <color indexed="81"/>
            <rFont val="Arial"/>
            <family val="2"/>
          </rPr>
          <t>Ubica el puntero del mouse en los números de la fila 11, para leer la pregunta y selecciona una respuesta en la lista desplegable</t>
        </r>
      </text>
    </comment>
    <comment ref="W12" authorId="0" shapeId="0" xr:uid="{4D72E71B-9D18-47AE-A56F-D4EC74733E68}">
      <text>
        <r>
          <rPr>
            <sz val="8"/>
            <color indexed="81"/>
            <rFont val="Arial"/>
            <family val="2"/>
          </rPr>
          <t>Ubica el puntero del mouse en los números de la fila 11, para leer la pregunta y selecciona una respuesta en la lista desplegable</t>
        </r>
      </text>
    </comment>
    <comment ref="X12" authorId="0" shapeId="0" xr:uid="{C5DA17CE-9C4D-4DC3-8966-FF9B3B76BDDE}">
      <text>
        <r>
          <rPr>
            <sz val="8"/>
            <color indexed="81"/>
            <rFont val="Arial"/>
            <family val="2"/>
          </rPr>
          <t>Ubica el puntero del mouse en los números de la fila 11, para leer la pregunta y selecciona una respuesta en la lista desplegable</t>
        </r>
      </text>
    </comment>
    <comment ref="Y12" authorId="0" shapeId="0" xr:uid="{883C4246-9AA3-4AFC-9924-2543A29B95EC}">
      <text>
        <r>
          <rPr>
            <sz val="8"/>
            <color indexed="81"/>
            <rFont val="Arial"/>
            <family val="2"/>
          </rPr>
          <t>Ubica el puntero del mouse en los números de la fila 11, para leer la pregunta y selecciona una respuesta en la lista desplegable</t>
        </r>
      </text>
    </comment>
    <comment ref="Z12" authorId="0" shapeId="0" xr:uid="{5FE58D77-54FB-4DDB-B118-A526C5FA0D71}">
      <text>
        <r>
          <rPr>
            <sz val="8"/>
            <color indexed="81"/>
            <rFont val="Arial"/>
            <family val="2"/>
          </rPr>
          <t>Ubica el puntero del mouse en los números de la fila 11, para leer la pregunta y selecciona una respuesta en la lista desplegable</t>
        </r>
      </text>
    </comment>
    <comment ref="AA12" authorId="0" shapeId="0" xr:uid="{2BDCADC8-F51E-4F61-9261-BCAF3D9F0299}">
      <text>
        <r>
          <rPr>
            <sz val="8"/>
            <color indexed="81"/>
            <rFont val="Arial"/>
            <family val="2"/>
          </rPr>
          <t>Ubica el puntero del mouse en los números de la fila 11, para leer la pregunta y selecciona una respuesta en la lista desplegable</t>
        </r>
      </text>
    </comment>
    <comment ref="AB12" authorId="0" shapeId="0" xr:uid="{C7FA24A2-E322-4E62-A0C9-A11ABA77547A}">
      <text>
        <r>
          <rPr>
            <sz val="8"/>
            <color indexed="81"/>
            <rFont val="Arial"/>
            <family val="2"/>
          </rPr>
          <t>Ubica el puntero del mouse en los números de la fila 11, para leer la pregunta y selecciona una respuesta en la lista desplegable</t>
        </r>
      </text>
    </comment>
    <comment ref="AC12" authorId="0" shapeId="0" xr:uid="{5596AF42-E510-4A56-BA00-7BF00E1A488E}">
      <text>
        <r>
          <rPr>
            <sz val="8"/>
            <color indexed="81"/>
            <rFont val="Arial"/>
            <family val="2"/>
          </rPr>
          <t>Ubica el puntero del mouse en los números de la fila 11, para leer la pregunta y selecciona una respuesta en la lista desplegable</t>
        </r>
      </text>
    </comment>
    <comment ref="AD12" authorId="0" shapeId="0" xr:uid="{3ED6765E-6F62-481E-B057-EAFE80E48172}">
      <text>
        <r>
          <rPr>
            <sz val="8"/>
            <color indexed="81"/>
            <rFont val="Arial"/>
            <family val="2"/>
          </rPr>
          <t>Ubica el puntero del mouse en los números de la fila 11, para leer la pregunta y selecciona una respuesta en la lista desplegable</t>
        </r>
      </text>
    </comment>
    <comment ref="AE12" authorId="0" shapeId="0" xr:uid="{DBA0074F-80CA-42A7-8701-CB1B4F0A94A1}">
      <text>
        <r>
          <rPr>
            <sz val="8"/>
            <color indexed="81"/>
            <rFont val="Arial"/>
            <family val="2"/>
          </rPr>
          <t>Ubica el puntero del mouse en los números de la fila 11, para leer la pregunta y selecciona una respuesta en la lista desplegable</t>
        </r>
      </text>
    </comment>
    <comment ref="AF12" authorId="0" shapeId="0" xr:uid="{6A13050E-B4CC-441E-844D-849A5630B43B}">
      <text>
        <r>
          <rPr>
            <sz val="8"/>
            <color indexed="81"/>
            <rFont val="Arial"/>
            <family val="2"/>
          </rPr>
          <t>Ubica el puntero del mouse en los números de la fila 11, para leer la pregunta y selecciona una respuesta en la lista desplegable</t>
        </r>
      </text>
    </comment>
    <comment ref="AG12" authorId="0" shapeId="0" xr:uid="{469A9870-B82D-4174-BCE1-6E0A8CFBC35F}">
      <text>
        <r>
          <rPr>
            <sz val="8"/>
            <color indexed="81"/>
            <rFont val="Arial"/>
            <family val="2"/>
          </rPr>
          <t>Ubica el puntero del mouse en los números de la fila 11, para leer la pregunta y selecciona una respuesta en la lista desplegable</t>
        </r>
      </text>
    </comment>
    <comment ref="AH12" authorId="0" shapeId="0" xr:uid="{3E7104BA-BEAC-4907-AA2D-3704761E006A}">
      <text>
        <r>
          <rPr>
            <sz val="8"/>
            <color indexed="81"/>
            <rFont val="Arial"/>
            <family val="2"/>
          </rPr>
          <t>Ubica el puntero del mouse en los números de la fila 11, para leer la pregunta y selecciona una respuesta en la lista desplegable</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3200-000001000000}">
      <text>
        <r>
          <rPr>
            <sz val="9"/>
            <color indexed="81"/>
            <rFont val="Tahoma"/>
            <family val="2"/>
          </rPr>
          <t>Fecha de revisión y/o actualización del riesgo de gestión por parte del área encargada del proceso</t>
        </r>
      </text>
    </comment>
    <comment ref="J8" authorId="1" shapeId="0" xr:uid="{00000000-0006-0000-32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32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32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32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3200-000006000000}">
      <text>
        <r>
          <rPr>
            <sz val="8"/>
            <color indexed="81"/>
            <rFont val="Arial"/>
            <family val="2"/>
          </rPr>
          <t>¿Existen un responsable asignado a la ejecución del control?</t>
        </r>
      </text>
    </comment>
    <comment ref="AA11" authorId="1" shapeId="0" xr:uid="{00000000-0006-0000-3200-000007000000}">
      <text>
        <r>
          <rPr>
            <sz val="9"/>
            <color indexed="81"/>
            <rFont val="Tahoma"/>
            <family val="2"/>
          </rPr>
          <t>El responsable tiene autoridad y adecuada segregación de funciones en la ejecución del control?</t>
        </r>
      </text>
    </comment>
    <comment ref="AB11" authorId="1" shapeId="0" xr:uid="{00000000-0006-0000-32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32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32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32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32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32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32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32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32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32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32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32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32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32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32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32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32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32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32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32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32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32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32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32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32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32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32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32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32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32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32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32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32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32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32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32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32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32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32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32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32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32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32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32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32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32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32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32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32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32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32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32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32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32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32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2" authorId="0" shapeId="0" xr:uid="{00000000-0006-0000-3200-00003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3" authorId="0" shapeId="0" xr:uid="{00000000-0006-0000-3200-00004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4" authorId="0" shapeId="0" xr:uid="{00000000-0006-0000-3200-00004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5" authorId="0" shapeId="0" xr:uid="{00000000-0006-0000-3200-00004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6" authorId="0" shapeId="0" xr:uid="{00000000-0006-0000-3200-00004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7" authorId="0" shapeId="0" xr:uid="{00000000-0006-0000-3200-00004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8" authorId="0" shapeId="0" xr:uid="{00000000-0006-0000-3200-00004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9" authorId="0" shapeId="0" xr:uid="{00000000-0006-0000-3200-00004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0" authorId="0" shapeId="0" xr:uid="{00000000-0006-0000-3200-00004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1" authorId="0" shapeId="0" xr:uid="{00000000-0006-0000-3200-00004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2" authorId="0" shapeId="0" xr:uid="{00000000-0006-0000-3200-00004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3" authorId="0" shapeId="0" xr:uid="{00000000-0006-0000-3200-00004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4" authorId="0" shapeId="0" xr:uid="{00000000-0006-0000-3200-00004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5" authorId="0" shapeId="0" xr:uid="{00000000-0006-0000-3200-00004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6" authorId="0" shapeId="0" xr:uid="{00000000-0006-0000-3200-00004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7" authorId="0" shapeId="0" xr:uid="{00000000-0006-0000-3200-00004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8" authorId="0" shapeId="0" xr:uid="{00000000-0006-0000-3200-00004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9" authorId="0" shapeId="0" xr:uid="{00000000-0006-0000-3200-00005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0" authorId="0" shapeId="0" xr:uid="{00000000-0006-0000-3200-00005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81" authorId="0" shapeId="0" xr:uid="{00000000-0006-0000-3200-00005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D3DAA7F7-3B3B-49B1-923C-E93EB3A59D8A}">
      <text>
        <r>
          <rPr>
            <sz val="9"/>
            <color indexed="81"/>
            <rFont val="Tahoma"/>
            <family val="2"/>
          </rPr>
          <t>Fecha de revisión y/o actualización del riesgo de gestión por parte del área encargada del proceso</t>
        </r>
      </text>
    </comment>
    <comment ref="L9" authorId="1" shapeId="0" xr:uid="{7EA48522-04FD-4EB2-A51A-B27631F9794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02032F7B-59CB-4C59-9CCC-BB616D6C3976}">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5C4FFB68-5859-4457-93BB-529038F9327E}">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EDD1D99-7C3D-42B8-B2A4-6E1866B2E2AE}">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3D4DE522-0D15-4A68-8A8D-3EE05332383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66536930-B9CF-4A4D-B0ED-B284E2D42FA2}">
      <text>
        <r>
          <rPr>
            <sz val="8"/>
            <color indexed="81"/>
            <rFont val="Arial"/>
            <family val="2"/>
          </rPr>
          <t>¿Afectar al grupo de funcionarios del proceso?</t>
        </r>
      </text>
    </comment>
    <comment ref="Q11" authorId="1" shapeId="0" xr:uid="{840A1199-8EEB-4C8B-837E-5983D70012E5}">
      <text>
        <r>
          <rPr>
            <sz val="8"/>
            <color indexed="81"/>
            <rFont val="Arial"/>
            <family val="2"/>
          </rPr>
          <t>¿Afectar el cumplimiento de metas y objetivos de la dependencia?</t>
        </r>
      </text>
    </comment>
    <comment ref="R11" authorId="1" shapeId="0" xr:uid="{43967362-35E8-4687-B1A5-AD080C612A71}">
      <text>
        <r>
          <rPr>
            <sz val="8"/>
            <color indexed="81"/>
            <rFont val="Arial"/>
            <family val="2"/>
          </rPr>
          <t>¿Afectar el cumplimiento de misión de la Entidad?</t>
        </r>
      </text>
    </comment>
    <comment ref="S11" authorId="1" shapeId="0" xr:uid="{1B2E2F07-F676-4014-B054-C5E2803A912D}">
      <text>
        <r>
          <rPr>
            <sz val="8"/>
            <color indexed="81"/>
            <rFont val="Arial"/>
            <family val="2"/>
          </rPr>
          <t>¿Afectar el cumplimiento de la misión del sector al que pertenece la Entidad?</t>
        </r>
      </text>
    </comment>
    <comment ref="T11" authorId="1" shapeId="0" xr:uid="{7BDD5E59-64DC-43B2-804E-8022E05A1075}">
      <text>
        <r>
          <rPr>
            <sz val="8"/>
            <color indexed="81"/>
            <rFont val="Arial"/>
            <family val="2"/>
          </rPr>
          <t>¿Generar pérdida de confianza de la Entidad, afectando su reputación?</t>
        </r>
      </text>
    </comment>
    <comment ref="U11" authorId="1" shapeId="0" xr:uid="{E60440A1-8893-4607-9751-3B3A084F0E39}">
      <text>
        <r>
          <rPr>
            <sz val="8"/>
            <color indexed="81"/>
            <rFont val="Arial"/>
            <family val="2"/>
          </rPr>
          <t>¿Generar pérdida de recursos económicos?</t>
        </r>
      </text>
    </comment>
    <comment ref="V11" authorId="1" shapeId="0" xr:uid="{24677E19-018B-44F1-9A56-50F33B2303CA}">
      <text>
        <r>
          <rPr>
            <sz val="8"/>
            <color indexed="81"/>
            <rFont val="Arial"/>
            <family val="2"/>
          </rPr>
          <t>¿Afectar la generación de los productos o la prestación de servicios?</t>
        </r>
      </text>
    </comment>
    <comment ref="W11" authorId="1" shapeId="0" xr:uid="{AEB097C5-4242-42A1-8484-943705F2C8A3}">
      <text>
        <r>
          <rPr>
            <sz val="8"/>
            <color indexed="81"/>
            <rFont val="Arial"/>
            <family val="2"/>
          </rPr>
          <t>¿Dar lugar al detrimento de calidad de vida de la comunidad por la pérdida del bien o servicios o los recursos públicos?</t>
        </r>
      </text>
    </comment>
    <comment ref="X11" authorId="1" shapeId="0" xr:uid="{F494C139-878A-437C-81FD-113B22AED199}">
      <text>
        <r>
          <rPr>
            <sz val="8"/>
            <color indexed="81"/>
            <rFont val="Arial"/>
            <family val="2"/>
          </rPr>
          <t>¿Generar pérdida de información de la Entidad?</t>
        </r>
      </text>
    </comment>
    <comment ref="Y11" authorId="1" shapeId="0" xr:uid="{DF655B7B-3731-4371-95D8-FF15AF7791C7}">
      <text>
        <r>
          <rPr>
            <sz val="8"/>
            <color indexed="81"/>
            <rFont val="Arial"/>
            <family val="2"/>
          </rPr>
          <t>¿Generar intervención de los órganos de control, de la Fiscalía, u otro ente?</t>
        </r>
      </text>
    </comment>
    <comment ref="Z11" authorId="1" shapeId="0" xr:uid="{93214EC9-B752-4041-BFFA-61003ED7F525}">
      <text>
        <r>
          <rPr>
            <sz val="8"/>
            <color indexed="81"/>
            <rFont val="Arial"/>
            <family val="2"/>
          </rPr>
          <t>¿Dar lugar a procesos sancionatorios?</t>
        </r>
      </text>
    </comment>
    <comment ref="AA11" authorId="1" shapeId="0" xr:uid="{5136CA13-BB34-4F6C-B2D0-FEC19891FBA0}">
      <text>
        <r>
          <rPr>
            <sz val="8"/>
            <color indexed="81"/>
            <rFont val="Arial"/>
            <family val="2"/>
          </rPr>
          <t>¿Dar lugar a procesos disciplinarios?</t>
        </r>
      </text>
    </comment>
    <comment ref="AB11" authorId="1" shapeId="0" xr:uid="{5D2435BE-11EA-4B4B-B9BA-57C5E55F56A7}">
      <text>
        <r>
          <rPr>
            <sz val="8"/>
            <color indexed="81"/>
            <rFont val="Arial"/>
            <family val="2"/>
          </rPr>
          <t>¿Dar lugar a procesos fiscales?</t>
        </r>
      </text>
    </comment>
    <comment ref="AC11" authorId="1" shapeId="0" xr:uid="{E7C76B67-1735-4C6B-B2E8-8A934AC924EE}">
      <text>
        <r>
          <rPr>
            <sz val="8"/>
            <color indexed="81"/>
            <rFont val="Arial"/>
            <family val="2"/>
          </rPr>
          <t>¿Dar lugar a procesos penales?</t>
        </r>
      </text>
    </comment>
    <comment ref="AD11" authorId="1" shapeId="0" xr:uid="{38A94634-C8BE-4661-9A83-DB252B0CBEA1}">
      <text>
        <r>
          <rPr>
            <sz val="8"/>
            <color indexed="81"/>
            <rFont val="Arial"/>
            <family val="2"/>
          </rPr>
          <t>¿Generar pérdida de credibilidad del sector?</t>
        </r>
      </text>
    </comment>
    <comment ref="AE11" authorId="1" shapeId="0" xr:uid="{0E364F94-FA0B-4D59-87BA-D12E0DF70650}">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3AD4FB34-E95F-4212-A464-2AB5149E4EE4}">
      <text>
        <r>
          <rPr>
            <sz val="8"/>
            <color indexed="81"/>
            <rFont val="Arial"/>
            <family val="2"/>
          </rPr>
          <t>¿Afectar la imagen regional?</t>
        </r>
      </text>
    </comment>
    <comment ref="AG11" authorId="1" shapeId="0" xr:uid="{6B07AC1A-CBD7-47AF-8F55-B136852F1B12}">
      <text>
        <r>
          <rPr>
            <sz val="8"/>
            <color indexed="81"/>
            <rFont val="Arial"/>
            <family val="2"/>
          </rPr>
          <t>¿Afectar la imagen nacional?</t>
        </r>
      </text>
    </comment>
    <comment ref="AH11" authorId="1" shapeId="0" xr:uid="{4572A3A1-8D45-462E-A12C-9FAA4CE9A02C}">
      <text>
        <r>
          <rPr>
            <sz val="8"/>
            <color indexed="81"/>
            <rFont val="Arial"/>
            <family val="2"/>
          </rPr>
          <t>¿Genera Impacto ambiental?</t>
        </r>
      </text>
    </comment>
    <comment ref="AV11" authorId="1" shapeId="0" xr:uid="{EE4F3444-EC60-46A7-82F6-1DDF79F7C89A}">
      <text>
        <r>
          <rPr>
            <sz val="8"/>
            <color indexed="81"/>
            <rFont val="Arial"/>
            <family val="2"/>
          </rPr>
          <t>¿Existen un responsable asignado a la ejecución del control?</t>
        </r>
      </text>
    </comment>
    <comment ref="AW11" authorId="1" shapeId="0" xr:uid="{AF1DAE31-36C8-408A-9537-B4650377B20A}">
      <text>
        <r>
          <rPr>
            <sz val="9"/>
            <color indexed="81"/>
            <rFont val="Tahoma"/>
            <family val="2"/>
          </rPr>
          <t>El responsable tiene autoridad y adecuada segregación de funciones en la ejecución del control?</t>
        </r>
      </text>
    </comment>
    <comment ref="AX11" authorId="1" shapeId="0" xr:uid="{D4AC7B3A-3C00-4890-908B-2FD503112ACF}">
      <text>
        <r>
          <rPr>
            <sz val="8"/>
            <color indexed="81"/>
            <rFont val="Arial"/>
            <family val="2"/>
          </rPr>
          <t>¿La oportunidad en que se ejecuta el control ayuda a prevenir la mitigación del riesgo o a detectar la materialización del riesgo de manera oportuna?</t>
        </r>
      </text>
    </comment>
    <comment ref="AY11" authorId="1" shapeId="0" xr:uid="{1FD96BD6-BB69-4C88-94BC-8E583EA8D68C}">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FF30FB47-4F71-4DFB-84BD-978482E7DE72}">
      <text>
        <r>
          <rPr>
            <sz val="8"/>
            <color indexed="81"/>
            <rFont val="Arial"/>
            <family val="2"/>
          </rPr>
          <t>¿La fuente de información que se utiliza en el desarrollo del control es información confiable que permita mitigar el riesgo?.</t>
        </r>
      </text>
    </comment>
    <comment ref="BA11" authorId="1" shapeId="0" xr:uid="{BA2051A8-436B-4C25-91F5-33D80B0FB390}">
      <text>
        <r>
          <rPr>
            <sz val="8"/>
            <color indexed="81"/>
            <rFont val="Arial"/>
            <family val="2"/>
          </rPr>
          <t>¿Las observaciones, desviaciones o diferencias identificadas como resultados de la ejecución del control son investigadas y resueltas de manera oportuna?</t>
        </r>
      </text>
    </comment>
    <comment ref="BB11" authorId="1" shapeId="0" xr:uid="{6164363B-952C-4396-A853-F6CFC6A34122}">
      <text>
        <r>
          <rPr>
            <sz val="8"/>
            <color indexed="81"/>
            <rFont val="Arial"/>
            <family val="2"/>
          </rPr>
          <t>¿Se deja evidencia o rastro de la ejecución del control, que permita a cualquier tercero con la evidencia, llegar a la misma conclusión?.</t>
        </r>
      </text>
    </comment>
    <comment ref="P12" authorId="0" shapeId="0" xr:uid="{A4C51D64-3B2D-4081-86EC-36487290EB55}">
      <text>
        <r>
          <rPr>
            <sz val="8"/>
            <color indexed="81"/>
            <rFont val="Arial"/>
            <family val="2"/>
          </rPr>
          <t>Ubica el puntero del mouse en los números de la fila 11, para leer la pregunta y selecciona una respuesta en la lista desplegable</t>
        </r>
      </text>
    </comment>
    <comment ref="Q12" authorId="0" shapeId="0" xr:uid="{1E3ACCE0-207D-4770-B97B-C9564091D853}">
      <text>
        <r>
          <rPr>
            <sz val="8"/>
            <color indexed="81"/>
            <rFont val="Arial"/>
            <family val="2"/>
          </rPr>
          <t>Ubica el puntero del mouse en los números de la fila 11, para leer la pregunta y selecciona una respuesta en la lista desplegable</t>
        </r>
      </text>
    </comment>
    <comment ref="R12" authorId="0" shapeId="0" xr:uid="{24A8ABB1-178F-4E26-938D-7EBBCB0C0205}">
      <text>
        <r>
          <rPr>
            <sz val="8"/>
            <color indexed="81"/>
            <rFont val="Arial"/>
            <family val="2"/>
          </rPr>
          <t>Ubica el puntero del mouse en los números de la fila 11, para leer la pregunta y selecciona una respuesta en la lista desplegable</t>
        </r>
      </text>
    </comment>
    <comment ref="S12" authorId="0" shapeId="0" xr:uid="{85659F94-5599-4B37-9434-25CBF3044B36}">
      <text>
        <r>
          <rPr>
            <sz val="8"/>
            <color indexed="81"/>
            <rFont val="Arial"/>
            <family val="2"/>
          </rPr>
          <t>Ubica el puntero del mouse en los números de la fila 11, para leer la pregunta y selecciona una respuesta en la lista desplegable</t>
        </r>
      </text>
    </comment>
    <comment ref="T12" authorId="0" shapeId="0" xr:uid="{0E4C0635-2679-4973-8723-700E02B87D60}">
      <text>
        <r>
          <rPr>
            <sz val="8"/>
            <color indexed="81"/>
            <rFont val="Arial"/>
            <family val="2"/>
          </rPr>
          <t>Ubica el puntero del mouse en los números de la fila 11, para leer la pregunta y selecciona una respuesta en la lista desplegable</t>
        </r>
      </text>
    </comment>
    <comment ref="U12" authorId="0" shapeId="0" xr:uid="{11574DA8-774D-4AD4-9156-7ADBC0084D6C}">
      <text>
        <r>
          <rPr>
            <sz val="8"/>
            <color indexed="81"/>
            <rFont val="Arial"/>
            <family val="2"/>
          </rPr>
          <t>Ubica el puntero del mouse en los números de la fila 11, para leer la pregunta y selecciona una respuesta en la lista desplegable</t>
        </r>
      </text>
    </comment>
    <comment ref="V12" authorId="0" shapeId="0" xr:uid="{3A1EC27A-5C56-49BD-815E-1FB56BD61D4D}">
      <text>
        <r>
          <rPr>
            <sz val="8"/>
            <color indexed="81"/>
            <rFont val="Arial"/>
            <family val="2"/>
          </rPr>
          <t>Ubica el puntero del mouse en los números de la fila 11, para leer la pregunta y selecciona una respuesta en la lista desplegable</t>
        </r>
      </text>
    </comment>
    <comment ref="W12" authorId="0" shapeId="0" xr:uid="{0D9F93E6-9FBF-48D4-862F-6EC485796680}">
      <text>
        <r>
          <rPr>
            <sz val="8"/>
            <color indexed="81"/>
            <rFont val="Arial"/>
            <family val="2"/>
          </rPr>
          <t>Ubica el puntero del mouse en los números de la fila 11, para leer la pregunta y selecciona una respuesta en la lista desplegable</t>
        </r>
      </text>
    </comment>
    <comment ref="X12" authorId="0" shapeId="0" xr:uid="{743EFD7B-6AB5-41E6-9180-35F11D899C3F}">
      <text>
        <r>
          <rPr>
            <sz val="8"/>
            <color indexed="81"/>
            <rFont val="Arial"/>
            <family val="2"/>
          </rPr>
          <t>Ubica el puntero del mouse en los números de la fila 11, para leer la pregunta y selecciona una respuesta en la lista desplegable</t>
        </r>
      </text>
    </comment>
    <comment ref="Y12" authorId="0" shapeId="0" xr:uid="{B1AA59A9-B79C-4C1B-BAD2-C53B9F6F7DFF}">
      <text>
        <r>
          <rPr>
            <sz val="8"/>
            <color indexed="81"/>
            <rFont val="Arial"/>
            <family val="2"/>
          </rPr>
          <t>Ubica el puntero del mouse en los números de la fila 11, para leer la pregunta y selecciona una respuesta en la lista desplegable</t>
        </r>
      </text>
    </comment>
    <comment ref="Z12" authorId="0" shapeId="0" xr:uid="{33A881B4-809C-419B-A8A7-555A30311192}">
      <text>
        <r>
          <rPr>
            <sz val="8"/>
            <color indexed="81"/>
            <rFont val="Arial"/>
            <family val="2"/>
          </rPr>
          <t>Ubica el puntero del mouse en los números de la fila 11, para leer la pregunta y selecciona una respuesta en la lista desplegable</t>
        </r>
      </text>
    </comment>
    <comment ref="AA12" authorId="0" shapeId="0" xr:uid="{85A6DE78-C78D-4AC5-A00B-2834AD7266DE}">
      <text>
        <r>
          <rPr>
            <sz val="8"/>
            <color indexed="81"/>
            <rFont val="Arial"/>
            <family val="2"/>
          </rPr>
          <t>Ubica el puntero del mouse en los números de la fila 11, para leer la pregunta y selecciona una respuesta en la lista desplegable</t>
        </r>
      </text>
    </comment>
    <comment ref="AB12" authorId="0" shapeId="0" xr:uid="{80E4E18A-BCAC-4F7D-A56B-562A6BA32E1F}">
      <text>
        <r>
          <rPr>
            <sz val="8"/>
            <color indexed="81"/>
            <rFont val="Arial"/>
            <family val="2"/>
          </rPr>
          <t>Ubica el puntero del mouse en los números de la fila 11, para leer la pregunta y selecciona una respuesta en la lista desplegable</t>
        </r>
      </text>
    </comment>
    <comment ref="AC12" authorId="0" shapeId="0" xr:uid="{5B0F75A4-AE91-49CC-9D56-55F0F75F39C2}">
      <text>
        <r>
          <rPr>
            <sz val="8"/>
            <color indexed="81"/>
            <rFont val="Arial"/>
            <family val="2"/>
          </rPr>
          <t>Ubica el puntero del mouse en los números de la fila 11, para leer la pregunta y selecciona una respuesta en la lista desplegable</t>
        </r>
      </text>
    </comment>
    <comment ref="AD12" authorId="0" shapeId="0" xr:uid="{94D39C35-54AD-42F8-8BB5-7B52C3C93C59}">
      <text>
        <r>
          <rPr>
            <sz val="8"/>
            <color indexed="81"/>
            <rFont val="Arial"/>
            <family val="2"/>
          </rPr>
          <t>Ubica el puntero del mouse en los números de la fila 11, para leer la pregunta y selecciona una respuesta en la lista desplegable</t>
        </r>
      </text>
    </comment>
    <comment ref="AE12" authorId="0" shapeId="0" xr:uid="{89F6A65C-AF77-48E2-B981-F6616592BF78}">
      <text>
        <r>
          <rPr>
            <sz val="8"/>
            <color indexed="81"/>
            <rFont val="Arial"/>
            <family val="2"/>
          </rPr>
          <t>Ubica el puntero del mouse en los números de la fila 11, para leer la pregunta y selecciona una respuesta en la lista desplegable</t>
        </r>
      </text>
    </comment>
    <comment ref="AF12" authorId="0" shapeId="0" xr:uid="{75FF07E3-15D8-4A80-AA27-C91934285A12}">
      <text>
        <r>
          <rPr>
            <sz val="8"/>
            <color indexed="81"/>
            <rFont val="Arial"/>
            <family val="2"/>
          </rPr>
          <t>Ubica el puntero del mouse en los números de la fila 11, para leer la pregunta y selecciona una respuesta en la lista desplegable</t>
        </r>
      </text>
    </comment>
    <comment ref="AG12" authorId="0" shapeId="0" xr:uid="{90C71D6E-85CF-4E6D-BF36-4F9BA8C94569}">
      <text>
        <r>
          <rPr>
            <sz val="8"/>
            <color indexed="81"/>
            <rFont val="Arial"/>
            <family val="2"/>
          </rPr>
          <t>Ubica el puntero del mouse en los números de la fila 11, para leer la pregunta y selecciona una respuesta en la lista desplegable</t>
        </r>
      </text>
    </comment>
    <comment ref="AH12" authorId="0" shapeId="0" xr:uid="{CE1A863D-D5DC-4818-9B9A-686E14772BF8}">
      <text>
        <r>
          <rPr>
            <sz val="8"/>
            <color indexed="81"/>
            <rFont val="Arial"/>
            <family val="2"/>
          </rPr>
          <t>Ubica el puntero del mouse en los números de la fila 11, para leer la pregunta y selecciona una respuesta en la lista desplegable</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DCE8D883-02BA-4B67-AFFF-1031C3BFD048}">
      <text>
        <r>
          <rPr>
            <sz val="9"/>
            <color indexed="81"/>
            <rFont val="Tahoma"/>
            <family val="2"/>
          </rPr>
          <t>Fecha de revisión y/o actualización del riesgo de gestión por parte del área encargada del proceso</t>
        </r>
      </text>
    </comment>
    <comment ref="L9" authorId="1" shapeId="0" xr:uid="{F6FCBCAE-5B15-4743-A1DD-E536F6D9CF98}">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15143381-E293-440C-A615-097627DCA072}">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7E10FC27-13C0-4930-A2F8-010ACC4AD02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712B509E-860A-4978-91CE-EAF768912B77}">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84EEABEA-2ED0-4927-A5DD-E4497FA8D14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61EA524B-6E81-4CF2-93E1-A46B5A76FD30}">
      <text>
        <r>
          <rPr>
            <sz val="8"/>
            <color indexed="81"/>
            <rFont val="Arial"/>
            <family val="2"/>
          </rPr>
          <t>¿Afectar al grupo de funcionarios del proceso?</t>
        </r>
      </text>
    </comment>
    <comment ref="Q11" authorId="1" shapeId="0" xr:uid="{6A797776-B159-4DFB-A163-E7BB245B6BB9}">
      <text>
        <r>
          <rPr>
            <sz val="8"/>
            <color indexed="81"/>
            <rFont val="Arial"/>
            <family val="2"/>
          </rPr>
          <t>¿Afectar el cumplimiento de metas y objetivos de la dependencia?</t>
        </r>
      </text>
    </comment>
    <comment ref="R11" authorId="1" shapeId="0" xr:uid="{588F1298-F608-4FCC-BD12-915A61C5D56C}">
      <text>
        <r>
          <rPr>
            <sz val="8"/>
            <color indexed="81"/>
            <rFont val="Arial"/>
            <family val="2"/>
          </rPr>
          <t>¿Afectar el cumplimiento de misión de la Entidad?</t>
        </r>
      </text>
    </comment>
    <comment ref="S11" authorId="1" shapeId="0" xr:uid="{552A752B-9411-4ECC-B102-72AE369FA1C0}">
      <text>
        <r>
          <rPr>
            <sz val="8"/>
            <color indexed="81"/>
            <rFont val="Arial"/>
            <family val="2"/>
          </rPr>
          <t>¿Afectar el cumplimiento de la misión del sector al que pertenece la Entidad?</t>
        </r>
      </text>
    </comment>
    <comment ref="T11" authorId="1" shapeId="0" xr:uid="{DF1E54D4-5C26-4131-91F2-26296DCE2DD2}">
      <text>
        <r>
          <rPr>
            <sz val="8"/>
            <color indexed="81"/>
            <rFont val="Arial"/>
            <family val="2"/>
          </rPr>
          <t>¿Generar pérdida de confianza de la Entidad, afectando su reputación?</t>
        </r>
      </text>
    </comment>
    <comment ref="U11" authorId="1" shapeId="0" xr:uid="{FF52C244-974E-44B6-AF88-B12A8F95FBFB}">
      <text>
        <r>
          <rPr>
            <sz val="8"/>
            <color indexed="81"/>
            <rFont val="Arial"/>
            <family val="2"/>
          </rPr>
          <t>¿Generar pérdida de recursos económicos?</t>
        </r>
      </text>
    </comment>
    <comment ref="V11" authorId="1" shapeId="0" xr:uid="{6E5AB567-033F-4F86-9B25-AC8687B60FF4}">
      <text>
        <r>
          <rPr>
            <sz val="8"/>
            <color indexed="81"/>
            <rFont val="Arial"/>
            <family val="2"/>
          </rPr>
          <t>¿Afectar la generación de los productos o la prestación de servicios?</t>
        </r>
      </text>
    </comment>
    <comment ref="W11" authorId="1" shapeId="0" xr:uid="{0D4F0801-785C-400B-883E-49872248C0A0}">
      <text>
        <r>
          <rPr>
            <sz val="8"/>
            <color indexed="81"/>
            <rFont val="Arial"/>
            <family val="2"/>
          </rPr>
          <t>¿Dar lugar al detrimento de calidad de vida de la comunidad por la pérdida del bien o servicios o los recursos públicos?</t>
        </r>
      </text>
    </comment>
    <comment ref="X11" authorId="1" shapeId="0" xr:uid="{0C36C4B5-08AC-478E-9503-E3AB7FF1D0F0}">
      <text>
        <r>
          <rPr>
            <sz val="8"/>
            <color indexed="81"/>
            <rFont val="Arial"/>
            <family val="2"/>
          </rPr>
          <t>¿Generar pérdida de información de la Entidad?</t>
        </r>
      </text>
    </comment>
    <comment ref="Y11" authorId="1" shapeId="0" xr:uid="{A9B04849-C5F0-451A-A5E3-92FC7D0B0DD4}">
      <text>
        <r>
          <rPr>
            <sz val="8"/>
            <color indexed="81"/>
            <rFont val="Arial"/>
            <family val="2"/>
          </rPr>
          <t>¿Generar intervención de los órganos de control, de la Fiscalía, u otro ente?</t>
        </r>
      </text>
    </comment>
    <comment ref="Z11" authorId="1" shapeId="0" xr:uid="{D316485E-A5D3-4D64-895C-098EBC788A6E}">
      <text>
        <r>
          <rPr>
            <sz val="8"/>
            <color indexed="81"/>
            <rFont val="Arial"/>
            <family val="2"/>
          </rPr>
          <t>¿Dar lugar a procesos sancionatorios?</t>
        </r>
      </text>
    </comment>
    <comment ref="AA11" authorId="1" shapeId="0" xr:uid="{8C9EDD32-C39C-4292-9091-4DAA73021E6A}">
      <text>
        <r>
          <rPr>
            <sz val="8"/>
            <color indexed="81"/>
            <rFont val="Arial"/>
            <family val="2"/>
          </rPr>
          <t>¿Dar lugar a procesos disciplinarios?</t>
        </r>
      </text>
    </comment>
    <comment ref="AB11" authorId="1" shapeId="0" xr:uid="{96FD6F40-3E33-4CA7-958F-67CAF984FE50}">
      <text>
        <r>
          <rPr>
            <sz val="8"/>
            <color indexed="81"/>
            <rFont val="Arial"/>
            <family val="2"/>
          </rPr>
          <t>¿Dar lugar a procesos fiscales?</t>
        </r>
      </text>
    </comment>
    <comment ref="AC11" authorId="1" shapeId="0" xr:uid="{C785C7F0-C4AC-493B-B4C2-90D174A26ADB}">
      <text>
        <r>
          <rPr>
            <sz val="8"/>
            <color indexed="81"/>
            <rFont val="Arial"/>
            <family val="2"/>
          </rPr>
          <t>¿Dar lugar a procesos penales?</t>
        </r>
      </text>
    </comment>
    <comment ref="AD11" authorId="1" shapeId="0" xr:uid="{5B6B52EA-4D7A-465B-9F77-541320303A6F}">
      <text>
        <r>
          <rPr>
            <sz val="8"/>
            <color indexed="81"/>
            <rFont val="Arial"/>
            <family val="2"/>
          </rPr>
          <t>¿Generar pérdida de credibilidad del sector?</t>
        </r>
      </text>
    </comment>
    <comment ref="AE11" authorId="1" shapeId="0" xr:uid="{1DAFB81E-D993-4543-8CE6-F37BCA92D307}">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462F8830-AE8A-40EA-BC57-C100E5162F2C}">
      <text>
        <r>
          <rPr>
            <sz val="8"/>
            <color indexed="81"/>
            <rFont val="Arial"/>
            <family val="2"/>
          </rPr>
          <t>¿Afectar la imagen regional?</t>
        </r>
      </text>
    </comment>
    <comment ref="AG11" authorId="1" shapeId="0" xr:uid="{1D25534B-3781-4BF9-AD7F-08950BCB6BB8}">
      <text>
        <r>
          <rPr>
            <sz val="8"/>
            <color indexed="81"/>
            <rFont val="Arial"/>
            <family val="2"/>
          </rPr>
          <t>¿Afectar la imagen nacional?</t>
        </r>
      </text>
    </comment>
    <comment ref="AH11" authorId="1" shapeId="0" xr:uid="{240B9B41-5A2E-45F0-BFA5-3C299656E97F}">
      <text>
        <r>
          <rPr>
            <sz val="8"/>
            <color indexed="81"/>
            <rFont val="Arial"/>
            <family val="2"/>
          </rPr>
          <t>¿Genera Impacto ambiental?</t>
        </r>
      </text>
    </comment>
    <comment ref="AV11" authorId="1" shapeId="0" xr:uid="{8175C003-4DF2-4DF0-A7B6-E9F74E2948CC}">
      <text>
        <r>
          <rPr>
            <sz val="8"/>
            <color indexed="81"/>
            <rFont val="Arial"/>
            <family val="2"/>
          </rPr>
          <t>¿Existen un responsable asignado a la ejecución del control?</t>
        </r>
      </text>
    </comment>
    <comment ref="AW11" authorId="1" shapeId="0" xr:uid="{6C99CF75-35AF-48B8-B81D-51D64AA7CA04}">
      <text>
        <r>
          <rPr>
            <sz val="9"/>
            <color indexed="81"/>
            <rFont val="Tahoma"/>
            <family val="2"/>
          </rPr>
          <t>El responsable tiene autoridad y adecuada segregación de funciones en la ejecución del control?</t>
        </r>
      </text>
    </comment>
    <comment ref="AX11" authorId="1" shapeId="0" xr:uid="{A6540616-A367-416C-8E01-710C55FA75A7}">
      <text>
        <r>
          <rPr>
            <sz val="8"/>
            <color indexed="81"/>
            <rFont val="Arial"/>
            <family val="2"/>
          </rPr>
          <t>¿La oportunidad en que se ejecuta el control ayuda a prevenir la mitigación del riesgo o a detectar la materialización del riesgo de manera oportuna?</t>
        </r>
      </text>
    </comment>
    <comment ref="AY11" authorId="1" shapeId="0" xr:uid="{E2390071-AA13-4CB8-A52F-2A383E5787FA}">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75DD3207-F166-4FEA-9257-69FF44402084}">
      <text>
        <r>
          <rPr>
            <sz val="8"/>
            <color indexed="81"/>
            <rFont val="Arial"/>
            <family val="2"/>
          </rPr>
          <t>¿La fuente de información que se utiliza en el desarrollo del control es información confiable que permita mitigar el riesgo?.</t>
        </r>
      </text>
    </comment>
    <comment ref="BA11" authorId="1" shapeId="0" xr:uid="{84EC75C8-0646-4EE7-B5AB-048E70C7BD48}">
      <text>
        <r>
          <rPr>
            <sz val="8"/>
            <color indexed="81"/>
            <rFont val="Arial"/>
            <family val="2"/>
          </rPr>
          <t>¿Las observaciones, desviaciones o diferencias identificadas como resultados de la ejecución del control son investigadas y resueltas de manera oportuna?</t>
        </r>
      </text>
    </comment>
    <comment ref="BB11" authorId="1" shapeId="0" xr:uid="{F874829B-CBB4-4F58-B97E-1C385F483D4A}">
      <text>
        <r>
          <rPr>
            <sz val="8"/>
            <color indexed="81"/>
            <rFont val="Arial"/>
            <family val="2"/>
          </rPr>
          <t>¿Se deja evidencia o rastro de la ejecución del control, que permita a cualquier tercero con la evidencia, llegar a la misma conclusión?.</t>
        </r>
      </text>
    </comment>
    <comment ref="P12" authorId="0" shapeId="0" xr:uid="{20654B89-08C4-457B-86D5-6B104E9CD310}">
      <text>
        <r>
          <rPr>
            <sz val="8"/>
            <color indexed="81"/>
            <rFont val="Arial"/>
            <family val="2"/>
          </rPr>
          <t>Ubica el puntero del mouse en los números de la fila 11, para leer la pregunta y selecciona una respuesta en la lista desplegable</t>
        </r>
      </text>
    </comment>
    <comment ref="Q12" authorId="0" shapeId="0" xr:uid="{50812D68-C52F-4D82-9449-A15F9AB48770}">
      <text>
        <r>
          <rPr>
            <sz val="8"/>
            <color indexed="81"/>
            <rFont val="Arial"/>
            <family val="2"/>
          </rPr>
          <t>Ubica el puntero del mouse en los números de la fila 11, para leer la pregunta y selecciona una respuesta en la lista desplegable</t>
        </r>
      </text>
    </comment>
    <comment ref="R12" authorId="0" shapeId="0" xr:uid="{08B77443-7C43-416D-BFE3-A9E2DE0B8B41}">
      <text>
        <r>
          <rPr>
            <sz val="8"/>
            <color indexed="81"/>
            <rFont val="Arial"/>
            <family val="2"/>
          </rPr>
          <t>Ubica el puntero del mouse en los números de la fila 11, para leer la pregunta y selecciona una respuesta en la lista desplegable</t>
        </r>
      </text>
    </comment>
    <comment ref="S12" authorId="0" shapeId="0" xr:uid="{E52F8C62-E93A-4737-87FE-7F0138C5D8B0}">
      <text>
        <r>
          <rPr>
            <sz val="8"/>
            <color indexed="81"/>
            <rFont val="Arial"/>
            <family val="2"/>
          </rPr>
          <t>Ubica el puntero del mouse en los números de la fila 11, para leer la pregunta y selecciona una respuesta en la lista desplegable</t>
        </r>
      </text>
    </comment>
    <comment ref="T12" authorId="0" shapeId="0" xr:uid="{C75C8F5B-107D-4C67-B7D4-ED3B218CFF18}">
      <text>
        <r>
          <rPr>
            <sz val="8"/>
            <color indexed="81"/>
            <rFont val="Arial"/>
            <family val="2"/>
          </rPr>
          <t>Ubica el puntero del mouse en los números de la fila 11, para leer la pregunta y selecciona una respuesta en la lista desplegable</t>
        </r>
      </text>
    </comment>
    <comment ref="U12" authorId="0" shapeId="0" xr:uid="{58C25114-D49F-4AF5-9B6A-6CE563F1B8E3}">
      <text>
        <r>
          <rPr>
            <sz val="8"/>
            <color indexed="81"/>
            <rFont val="Arial"/>
            <family val="2"/>
          </rPr>
          <t>Ubica el puntero del mouse en los números de la fila 11, para leer la pregunta y selecciona una respuesta en la lista desplegable</t>
        </r>
      </text>
    </comment>
    <comment ref="V12" authorId="0" shapeId="0" xr:uid="{7BB149A6-851A-4DD6-A340-817C0E33E416}">
      <text>
        <r>
          <rPr>
            <sz val="8"/>
            <color indexed="81"/>
            <rFont val="Arial"/>
            <family val="2"/>
          </rPr>
          <t>Ubica el puntero del mouse en los números de la fila 11, para leer la pregunta y selecciona una respuesta en la lista desplegable</t>
        </r>
      </text>
    </comment>
    <comment ref="W12" authorId="0" shapeId="0" xr:uid="{677F68B7-20D1-48A9-BC72-1AD895D065B6}">
      <text>
        <r>
          <rPr>
            <sz val="8"/>
            <color indexed="81"/>
            <rFont val="Arial"/>
            <family val="2"/>
          </rPr>
          <t>Ubica el puntero del mouse en los números de la fila 11, para leer la pregunta y selecciona una respuesta en la lista desplegable</t>
        </r>
      </text>
    </comment>
    <comment ref="X12" authorId="0" shapeId="0" xr:uid="{79745CB9-B5E9-4061-B738-4EDE9E3439C7}">
      <text>
        <r>
          <rPr>
            <sz val="8"/>
            <color indexed="81"/>
            <rFont val="Arial"/>
            <family val="2"/>
          </rPr>
          <t>Ubica el puntero del mouse en los números de la fila 11, para leer la pregunta y selecciona una respuesta en la lista desplegable</t>
        </r>
      </text>
    </comment>
    <comment ref="Y12" authorId="0" shapeId="0" xr:uid="{F10BDBE7-43CD-4773-A469-B1FD462593D8}">
      <text>
        <r>
          <rPr>
            <sz val="8"/>
            <color indexed="81"/>
            <rFont val="Arial"/>
            <family val="2"/>
          </rPr>
          <t>Ubica el puntero del mouse en los números de la fila 11, para leer la pregunta y selecciona una respuesta en la lista desplegable</t>
        </r>
      </text>
    </comment>
    <comment ref="Z12" authorId="0" shapeId="0" xr:uid="{1315247B-50D3-4BDD-B3BE-B410ED7C6005}">
      <text>
        <r>
          <rPr>
            <sz val="8"/>
            <color indexed="81"/>
            <rFont val="Arial"/>
            <family val="2"/>
          </rPr>
          <t>Ubica el puntero del mouse en los números de la fila 11, para leer la pregunta y selecciona una respuesta en la lista desplegable</t>
        </r>
      </text>
    </comment>
    <comment ref="AA12" authorId="0" shapeId="0" xr:uid="{65A22714-3A30-4644-B0EF-9224F4E88706}">
      <text>
        <r>
          <rPr>
            <sz val="8"/>
            <color indexed="81"/>
            <rFont val="Arial"/>
            <family val="2"/>
          </rPr>
          <t>Ubica el puntero del mouse en los números de la fila 11, para leer la pregunta y selecciona una respuesta en la lista desplegable</t>
        </r>
      </text>
    </comment>
    <comment ref="AB12" authorId="0" shapeId="0" xr:uid="{FAEDCAAC-29B5-41FD-BB2D-D2405C6DF3A8}">
      <text>
        <r>
          <rPr>
            <sz val="8"/>
            <color indexed="81"/>
            <rFont val="Arial"/>
            <family val="2"/>
          </rPr>
          <t>Ubica el puntero del mouse en los números de la fila 11, para leer la pregunta y selecciona una respuesta en la lista desplegable</t>
        </r>
      </text>
    </comment>
    <comment ref="AC12" authorId="0" shapeId="0" xr:uid="{3D906F91-C485-4EF1-B475-C269D7F63A30}">
      <text>
        <r>
          <rPr>
            <sz val="8"/>
            <color indexed="81"/>
            <rFont val="Arial"/>
            <family val="2"/>
          </rPr>
          <t>Ubica el puntero del mouse en los números de la fila 11, para leer la pregunta y selecciona una respuesta en la lista desplegable</t>
        </r>
      </text>
    </comment>
    <comment ref="AD12" authorId="0" shapeId="0" xr:uid="{55D13B23-F941-49BD-9284-346E40FCEE88}">
      <text>
        <r>
          <rPr>
            <sz val="8"/>
            <color indexed="81"/>
            <rFont val="Arial"/>
            <family val="2"/>
          </rPr>
          <t>Ubica el puntero del mouse en los números de la fila 11, para leer la pregunta y selecciona una respuesta en la lista desplegable</t>
        </r>
      </text>
    </comment>
    <comment ref="AE12" authorId="0" shapeId="0" xr:uid="{BFB27F24-6EFD-4962-856B-94A0DA8A3C9B}">
      <text>
        <r>
          <rPr>
            <sz val="8"/>
            <color indexed="81"/>
            <rFont val="Arial"/>
            <family val="2"/>
          </rPr>
          <t>Ubica el puntero del mouse en los números de la fila 11, para leer la pregunta y selecciona una respuesta en la lista desplegable</t>
        </r>
      </text>
    </comment>
    <comment ref="AF12" authorId="0" shapeId="0" xr:uid="{3A77C736-CCBA-4D06-81B4-54767E36A579}">
      <text>
        <r>
          <rPr>
            <sz val="8"/>
            <color indexed="81"/>
            <rFont val="Arial"/>
            <family val="2"/>
          </rPr>
          <t>Ubica el puntero del mouse en los números de la fila 11, para leer la pregunta y selecciona una respuesta en la lista desplegable</t>
        </r>
      </text>
    </comment>
    <comment ref="AG12" authorId="0" shapeId="0" xr:uid="{6740BAEF-2F21-4433-8DD8-69F7E5063962}">
      <text>
        <r>
          <rPr>
            <sz val="8"/>
            <color indexed="81"/>
            <rFont val="Arial"/>
            <family val="2"/>
          </rPr>
          <t>Ubica el puntero del mouse en los números de la fila 11, para leer la pregunta y selecciona una respuesta en la lista desplegable</t>
        </r>
      </text>
    </comment>
    <comment ref="AH12" authorId="0" shapeId="0" xr:uid="{4DC69D1E-470D-4408-92F5-ED65465F4918}">
      <text>
        <r>
          <rPr>
            <sz val="8"/>
            <color indexed="81"/>
            <rFont val="Arial"/>
            <family val="2"/>
          </rPr>
          <t>Ubica el puntero del mouse en los números de la fila 11, para leer la pregunta y selecciona una respuesta en la lista desplegable</t>
        </r>
      </text>
    </comment>
    <comment ref="P22" authorId="0" shapeId="0" xr:uid="{FB2B779B-48AB-4C1C-A357-9228A667F3A9}">
      <text>
        <r>
          <rPr>
            <sz val="8"/>
            <color indexed="81"/>
            <rFont val="Arial"/>
            <family val="2"/>
          </rPr>
          <t>Ubica el puntero del mouse en los números de la fila 11, para leer la pregunta y selecciona una respuesta en la lista desplegable</t>
        </r>
      </text>
    </comment>
    <comment ref="Q22" authorId="0" shapeId="0" xr:uid="{F303E933-3EAD-45FE-A3EF-F74A2BAC8A6B}">
      <text>
        <r>
          <rPr>
            <sz val="8"/>
            <color indexed="81"/>
            <rFont val="Arial"/>
            <family val="2"/>
          </rPr>
          <t>Ubica el puntero del mouse en los números de la fila 11, para leer la pregunta y selecciona una respuesta en la lista desplegable</t>
        </r>
      </text>
    </comment>
    <comment ref="R22" authorId="0" shapeId="0" xr:uid="{DC6F5D00-00F7-4C47-B521-631A98A7D115}">
      <text>
        <r>
          <rPr>
            <sz val="8"/>
            <color indexed="81"/>
            <rFont val="Arial"/>
            <family val="2"/>
          </rPr>
          <t>Ubica el puntero del mouse en los números de la fila 11, para leer la pregunta y selecciona una respuesta en la lista desplegable</t>
        </r>
      </text>
    </comment>
    <comment ref="S22" authorId="0" shapeId="0" xr:uid="{272FA9D2-173F-4384-A865-AFCD2CF643E6}">
      <text>
        <r>
          <rPr>
            <sz val="8"/>
            <color indexed="81"/>
            <rFont val="Arial"/>
            <family val="2"/>
          </rPr>
          <t>Ubica el puntero del mouse en los números de la fila 11, para leer la pregunta y selecciona una respuesta en la lista desplegable</t>
        </r>
      </text>
    </comment>
    <comment ref="T22" authorId="0" shapeId="0" xr:uid="{25FE090B-92EF-41D5-AC57-81FADD5F08CD}">
      <text>
        <r>
          <rPr>
            <sz val="8"/>
            <color indexed="81"/>
            <rFont val="Arial"/>
            <family val="2"/>
          </rPr>
          <t>Ubica el puntero del mouse en los números de la fila 11, para leer la pregunta y selecciona una respuesta en la lista desplegable</t>
        </r>
      </text>
    </comment>
    <comment ref="U22" authorId="0" shapeId="0" xr:uid="{85E51E93-ACAD-4596-97D7-8E9B6084D5A6}">
      <text>
        <r>
          <rPr>
            <sz val="8"/>
            <color indexed="81"/>
            <rFont val="Arial"/>
            <family val="2"/>
          </rPr>
          <t>Ubica el puntero del mouse en los números de la fila 11, para leer la pregunta y selecciona una respuesta en la lista desplegable</t>
        </r>
      </text>
    </comment>
    <comment ref="V22" authorId="0" shapeId="0" xr:uid="{0DE2517C-468B-42D4-8EAA-1D12B9AB6461}">
      <text>
        <r>
          <rPr>
            <sz val="8"/>
            <color indexed="81"/>
            <rFont val="Arial"/>
            <family val="2"/>
          </rPr>
          <t>Ubica el puntero del mouse en los números de la fila 11, para leer la pregunta y selecciona una respuesta en la lista desplegable</t>
        </r>
      </text>
    </comment>
    <comment ref="W22" authorId="0" shapeId="0" xr:uid="{F5B52130-357C-48BB-823A-1BBFDD39D8ED}">
      <text>
        <r>
          <rPr>
            <sz val="8"/>
            <color indexed="81"/>
            <rFont val="Arial"/>
            <family val="2"/>
          </rPr>
          <t>Ubica el puntero del mouse en los números de la fila 11, para leer la pregunta y selecciona una respuesta en la lista desplegable</t>
        </r>
      </text>
    </comment>
    <comment ref="X22" authorId="0" shapeId="0" xr:uid="{D688EBE2-C3F4-4ED8-89FB-6C1796BD52AC}">
      <text>
        <r>
          <rPr>
            <sz val="8"/>
            <color indexed="81"/>
            <rFont val="Arial"/>
            <family val="2"/>
          </rPr>
          <t>Ubica el puntero del mouse en los números de la fila 11, para leer la pregunta y selecciona una respuesta en la lista desplegable</t>
        </r>
      </text>
    </comment>
    <comment ref="Y22" authorId="0" shapeId="0" xr:uid="{318389DC-43A8-40CE-8B02-587F6B029894}">
      <text>
        <r>
          <rPr>
            <sz val="8"/>
            <color indexed="81"/>
            <rFont val="Arial"/>
            <family val="2"/>
          </rPr>
          <t>Ubica el puntero del mouse en los números de la fila 11, para leer la pregunta y selecciona una respuesta en la lista desplegable</t>
        </r>
      </text>
    </comment>
    <comment ref="Z22" authorId="0" shapeId="0" xr:uid="{3DD37072-CFDE-4DA4-89BD-C697AB90B5EE}">
      <text>
        <r>
          <rPr>
            <sz val="8"/>
            <color indexed="81"/>
            <rFont val="Arial"/>
            <family val="2"/>
          </rPr>
          <t>Ubica el puntero del mouse en los números de la fila 11, para leer la pregunta y selecciona una respuesta en la lista desplegable</t>
        </r>
      </text>
    </comment>
    <comment ref="AA22" authorId="0" shapeId="0" xr:uid="{E25FDE48-8956-46B9-9BA7-C768ABE82C83}">
      <text>
        <r>
          <rPr>
            <sz val="8"/>
            <color indexed="81"/>
            <rFont val="Arial"/>
            <family val="2"/>
          </rPr>
          <t>Ubica el puntero del mouse en los números de la fila 11, para leer la pregunta y selecciona una respuesta en la lista desplegable</t>
        </r>
      </text>
    </comment>
    <comment ref="AB22" authorId="0" shapeId="0" xr:uid="{E1AEF714-FB25-4925-93FF-2C4F6ADE3D91}">
      <text>
        <r>
          <rPr>
            <sz val="8"/>
            <color indexed="81"/>
            <rFont val="Arial"/>
            <family val="2"/>
          </rPr>
          <t>Ubica el puntero del mouse en los números de la fila 11, para leer la pregunta y selecciona una respuesta en la lista desplegable</t>
        </r>
      </text>
    </comment>
    <comment ref="AC22" authorId="0" shapeId="0" xr:uid="{96D2265C-DBC3-4D34-803C-2367DA548CEF}">
      <text>
        <r>
          <rPr>
            <sz val="8"/>
            <color indexed="81"/>
            <rFont val="Arial"/>
            <family val="2"/>
          </rPr>
          <t>Ubica el puntero del mouse en los números de la fila 11, para leer la pregunta y selecciona una respuesta en la lista desplegable</t>
        </r>
      </text>
    </comment>
    <comment ref="AD22" authorId="0" shapeId="0" xr:uid="{8EC5ECBB-E264-4245-BBA5-9C8B7957A938}">
      <text>
        <r>
          <rPr>
            <sz val="8"/>
            <color indexed="81"/>
            <rFont val="Arial"/>
            <family val="2"/>
          </rPr>
          <t>Ubica el puntero del mouse en los números de la fila 11, para leer la pregunta y selecciona una respuesta en la lista desplegable</t>
        </r>
      </text>
    </comment>
    <comment ref="AE22" authorId="0" shapeId="0" xr:uid="{A4008E9C-54AA-46CC-8911-A51E9C5555CB}">
      <text>
        <r>
          <rPr>
            <sz val="8"/>
            <color indexed="81"/>
            <rFont val="Arial"/>
            <family val="2"/>
          </rPr>
          <t>Ubica el puntero del mouse en los números de la fila 11, para leer la pregunta y selecciona una respuesta en la lista desplegable</t>
        </r>
      </text>
    </comment>
    <comment ref="AF22" authorId="0" shapeId="0" xr:uid="{732F0996-374F-4850-81A4-524E71FEB4DF}">
      <text>
        <r>
          <rPr>
            <sz val="8"/>
            <color indexed="81"/>
            <rFont val="Arial"/>
            <family val="2"/>
          </rPr>
          <t>Ubica el puntero del mouse en los números de la fila 11, para leer la pregunta y selecciona una respuesta en la lista desplegable</t>
        </r>
      </text>
    </comment>
    <comment ref="AG22" authorId="0" shapeId="0" xr:uid="{00605614-EA05-4BA8-8FCF-14F7AEA4E6E6}">
      <text>
        <r>
          <rPr>
            <sz val="8"/>
            <color indexed="81"/>
            <rFont val="Arial"/>
            <family val="2"/>
          </rPr>
          <t>Ubica el puntero del mouse en los números de la fila 11, para leer la pregunta y selecciona una respuesta en la lista desplegable</t>
        </r>
      </text>
    </comment>
    <comment ref="AH22" authorId="0" shapeId="0" xr:uid="{79CA5D80-3322-40D8-8729-4508C855845E}">
      <text>
        <r>
          <rPr>
            <sz val="8"/>
            <color indexed="81"/>
            <rFont val="Arial"/>
            <family val="2"/>
          </rPr>
          <t>Ubica el puntero del mouse en los números de la fila 11, para leer la pregunta y selecciona una respuesta en la lista desplegable</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7F240293-2943-4733-AE21-923889EF4280}">
      <text>
        <r>
          <rPr>
            <sz val="9"/>
            <color indexed="81"/>
            <rFont val="Tahoma"/>
            <family val="2"/>
          </rPr>
          <t>Fecha de revisión y/o actualización del riesgo de gestión por parte del área encargada del proceso</t>
        </r>
      </text>
    </comment>
    <comment ref="J8" authorId="1" shapeId="0" xr:uid="{9A560D38-06F3-4450-B6DB-F21D9D85FDCF}">
      <text>
        <r>
          <rPr>
            <sz val="9"/>
            <color indexed="81"/>
            <rFont val="Tahoma"/>
            <family val="2"/>
          </rPr>
          <t>Establecer la probabilidad de ocurrencia del riesgo y el nivel de consecuencia o impacto, con el fin de estimar la zona de riesgo inicial (RIESGO INHERENTE).</t>
        </r>
      </text>
    </comment>
    <comment ref="D9" authorId="1" shapeId="0" xr:uid="{32E8251F-7B1C-4C9E-B5D4-FCAA5FF89555}">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871CDE3D-5C4F-4944-9ECA-11853EF9278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D5B6C6D8-6DFC-4ADB-A072-10975ABE69B2}">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34541F3-33C7-4926-B51A-8E9547CEAD20}">
      <text>
        <r>
          <rPr>
            <sz val="8"/>
            <color indexed="81"/>
            <rFont val="Arial"/>
            <family val="2"/>
          </rPr>
          <t>¿Existen un responsable asignado a la ejecución del control?</t>
        </r>
      </text>
    </comment>
    <comment ref="AA11" authorId="1" shapeId="0" xr:uid="{94A957A3-F2BD-46EF-8037-E2BC19293BA2}">
      <text>
        <r>
          <rPr>
            <sz val="9"/>
            <color indexed="81"/>
            <rFont val="Tahoma"/>
            <family val="2"/>
          </rPr>
          <t>El responsable tiene autoridad y adecuada segregación de funciones en la ejecución del control?</t>
        </r>
      </text>
    </comment>
    <comment ref="AB11" authorId="1" shapeId="0" xr:uid="{2E9124FC-8AFB-462E-AAAD-0922CF5D37F5}">
      <text>
        <r>
          <rPr>
            <sz val="8"/>
            <color indexed="81"/>
            <rFont val="Arial"/>
            <family val="2"/>
          </rPr>
          <t>¿La oportunidad en que se ejecuta el control ayuda a prevenir la mitigación del riesgo o a detectar la materialización del riesgo de manera oportuna?</t>
        </r>
      </text>
    </comment>
    <comment ref="AC11" authorId="1" shapeId="0" xr:uid="{CCB31DE3-F48C-46B9-8189-614AF9864C51}">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788BE253-269C-44A9-AFEC-C7813E69826A}">
      <text>
        <r>
          <rPr>
            <sz val="8"/>
            <color indexed="81"/>
            <rFont val="Arial"/>
            <family val="2"/>
          </rPr>
          <t>¿La fuente de información que se utiliza en el desarrollo del control es información confiable que permita mitigar el riesgo?.</t>
        </r>
      </text>
    </comment>
    <comment ref="AE11" authorId="1" shapeId="0" xr:uid="{D3AD49B4-E194-4482-A642-4342F4C46D85}">
      <text>
        <r>
          <rPr>
            <sz val="8"/>
            <color indexed="81"/>
            <rFont val="Arial"/>
            <family val="2"/>
          </rPr>
          <t>¿Las observaciones, desviaciones o diferencias identificadas como resultados de la ejecución del control son investigadas y resueltas de manera oportuna?</t>
        </r>
      </text>
    </comment>
    <comment ref="AF11" authorId="1" shapeId="0" xr:uid="{26B3A84A-DDDC-4ABD-BF4E-398E073613F0}">
      <text>
        <r>
          <rPr>
            <sz val="8"/>
            <color indexed="81"/>
            <rFont val="Arial"/>
            <family val="2"/>
          </rPr>
          <t>¿Se deja evidencia o rastro de la ejecución del control, que permita a cualquier tercero con la evidencia, llegar a la misma conclusión?.</t>
        </r>
      </text>
    </comment>
    <comment ref="R12" authorId="0" shapeId="0" xr:uid="{40A05382-42B6-4481-AC11-49EECE9D858D}">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D9EBB392-92A7-4752-8CC3-CC4CA590AE5C}">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F2972319-3696-46DC-A704-AC62814A4A23}">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1A33EC81-C135-420D-967C-ACDACE87C991}">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69375075-2972-45C4-BEF4-C71CD52BA14F}">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158035B6-BC0F-42A7-A66E-418E4FC45EA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DE0EFC3A-60CD-4C44-80FF-E62F8DF724A6}">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8B0FC79B-CFFC-4116-A04C-033B61C440D1}">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C0CCE8A4-E365-40CB-8192-9FAAAA094699}">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5A1713FA-5CC2-4898-AB5B-35951C8FC6F6}">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231950F-E9FB-436F-8BD2-C108BFE395E4}">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DA83A10C-7226-459E-9AD7-6CB3EE5FB1E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88A253F-D19F-4A4F-A80E-7CEA39B2EC3C}">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CF29F16E-036E-438D-AF7B-4767BD9C41A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C4E5A574-3945-4EC6-A586-93B6991ABF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2A7E5C1F-FAB4-461A-A374-1A3F1B6CD7C8}">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85CB773C-31CD-48A1-A44B-7DF5FEB6AD6B}">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1EA2C91D-E236-4DFC-BCBD-D5340D4C58D4}">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1C13EF31-D9B6-44E8-83FA-959342B01722}">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1ABA5848-59AC-4789-9C4E-1910F3546AB6}">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20B26FDC-D903-4F6B-8DA1-7488284D597B}">
      <text>
        <r>
          <rPr>
            <sz val="9"/>
            <color indexed="81"/>
            <rFont val="Tahoma"/>
            <family val="2"/>
          </rPr>
          <t>Fecha de revisión y/o actualización del riesgo de gestión por parte del área encargada del proceso</t>
        </r>
      </text>
    </comment>
    <comment ref="L9" authorId="1" shapeId="0" xr:uid="{5A568B3D-27FA-4FA9-9174-BCA185BAE458}">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A7526396-AED1-4010-A7A9-CB6CDB8A6A82}">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752DA721-C4B2-474F-92C0-6DE0482F3941}">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A8BF4540-0CC6-4C2B-AD25-249F60506D6B}">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72039829-8100-486F-96FE-6ECB860E4F68}">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F7B097D4-5C45-4AFB-AD33-715FA0DF4818}">
      <text>
        <r>
          <rPr>
            <sz val="8"/>
            <color indexed="81"/>
            <rFont val="Arial"/>
            <family val="2"/>
          </rPr>
          <t>¿Afectar al grupo de funcionarios del proceso?</t>
        </r>
      </text>
    </comment>
    <comment ref="Q11" authorId="1" shapeId="0" xr:uid="{A1B4F75F-0BB2-4BD0-8A68-FFC09720927F}">
      <text>
        <r>
          <rPr>
            <sz val="8"/>
            <color indexed="81"/>
            <rFont val="Arial"/>
            <family val="2"/>
          </rPr>
          <t>¿Afectar el cumplimiento de metas y objetivos de la dependencia?</t>
        </r>
      </text>
    </comment>
    <comment ref="R11" authorId="1" shapeId="0" xr:uid="{37262886-2E17-4AD0-BACC-EEF5BDDF6652}">
      <text>
        <r>
          <rPr>
            <sz val="8"/>
            <color indexed="81"/>
            <rFont val="Arial"/>
            <family val="2"/>
          </rPr>
          <t>¿Afectar el cumplimiento de misión de la Entidad?</t>
        </r>
      </text>
    </comment>
    <comment ref="S11" authorId="1" shapeId="0" xr:uid="{692682F7-19C1-4060-ACFC-34DE7F3CB57C}">
      <text>
        <r>
          <rPr>
            <sz val="8"/>
            <color indexed="81"/>
            <rFont val="Arial"/>
            <family val="2"/>
          </rPr>
          <t>¿Afectar el cumplimiento de la misión del sector al que pertenece la Entidad?</t>
        </r>
      </text>
    </comment>
    <comment ref="T11" authorId="1" shapeId="0" xr:uid="{4DA42815-A102-4681-9B4F-AB704672E241}">
      <text>
        <r>
          <rPr>
            <sz val="8"/>
            <color indexed="81"/>
            <rFont val="Arial"/>
            <family val="2"/>
          </rPr>
          <t>¿Generar pérdida de confianza de la Entidad, afectando su reputación?</t>
        </r>
      </text>
    </comment>
    <comment ref="U11" authorId="1" shapeId="0" xr:uid="{61487D98-A68A-42C2-9727-B429C1D93AE1}">
      <text>
        <r>
          <rPr>
            <sz val="8"/>
            <color indexed="81"/>
            <rFont val="Arial"/>
            <family val="2"/>
          </rPr>
          <t>¿Generar pérdida de recursos económicos?</t>
        </r>
      </text>
    </comment>
    <comment ref="V11" authorId="1" shapeId="0" xr:uid="{8EEB0F51-F80C-44EC-A368-1FC8EFC42008}">
      <text>
        <r>
          <rPr>
            <sz val="8"/>
            <color indexed="81"/>
            <rFont val="Arial"/>
            <family val="2"/>
          </rPr>
          <t>¿Afectar la generación de los productos o la prestación de servicios?</t>
        </r>
      </text>
    </comment>
    <comment ref="W11" authorId="1" shapeId="0" xr:uid="{A64840EE-A0CB-4251-9D7A-EB0807A78510}">
      <text>
        <r>
          <rPr>
            <sz val="8"/>
            <color indexed="81"/>
            <rFont val="Arial"/>
            <family val="2"/>
          </rPr>
          <t>¿Dar lugar al detrimento de calidad de vida de la comunidad por la pérdida del bien o servicios o los recursos públicos?</t>
        </r>
      </text>
    </comment>
    <comment ref="X11" authorId="1" shapeId="0" xr:uid="{EED13DEB-A0B5-43BD-97ED-A71F5F32425A}">
      <text>
        <r>
          <rPr>
            <sz val="8"/>
            <color indexed="81"/>
            <rFont val="Arial"/>
            <family val="2"/>
          </rPr>
          <t>¿Generar pérdida de información de la Entidad?</t>
        </r>
      </text>
    </comment>
    <comment ref="Y11" authorId="1" shapeId="0" xr:uid="{584AFE3B-0951-4D25-B890-59A7206A99A2}">
      <text>
        <r>
          <rPr>
            <sz val="8"/>
            <color indexed="81"/>
            <rFont val="Arial"/>
            <family val="2"/>
          </rPr>
          <t>¿Generar intervención de los órganos de control, de la Fiscalía, u otro ente?</t>
        </r>
      </text>
    </comment>
    <comment ref="Z11" authorId="1" shapeId="0" xr:uid="{4CAB7EE9-9294-4F05-A571-3F8C464B2064}">
      <text>
        <r>
          <rPr>
            <sz val="8"/>
            <color indexed="81"/>
            <rFont val="Arial"/>
            <family val="2"/>
          </rPr>
          <t>¿Dar lugar a procesos sancionatorios?</t>
        </r>
      </text>
    </comment>
    <comment ref="AA11" authorId="1" shapeId="0" xr:uid="{CEE8BDF6-5DDB-4E96-BD77-5E87AAC3CFA6}">
      <text>
        <r>
          <rPr>
            <sz val="8"/>
            <color indexed="81"/>
            <rFont val="Arial"/>
            <family val="2"/>
          </rPr>
          <t>¿Dar lugar a procesos disciplinarios?</t>
        </r>
      </text>
    </comment>
    <comment ref="AB11" authorId="1" shapeId="0" xr:uid="{F11BE13E-B4E2-476E-9EF5-7E2DCBD2E957}">
      <text>
        <r>
          <rPr>
            <sz val="8"/>
            <color indexed="81"/>
            <rFont val="Arial"/>
            <family val="2"/>
          </rPr>
          <t>¿Dar lugar a procesos fiscales?</t>
        </r>
      </text>
    </comment>
    <comment ref="AC11" authorId="1" shapeId="0" xr:uid="{FEA70DE5-4192-45F2-8934-476AE1F97AA0}">
      <text>
        <r>
          <rPr>
            <sz val="8"/>
            <color indexed="81"/>
            <rFont val="Arial"/>
            <family val="2"/>
          </rPr>
          <t>¿Dar lugar a procesos penales?</t>
        </r>
      </text>
    </comment>
    <comment ref="AD11" authorId="1" shapeId="0" xr:uid="{8AF2F089-6EA5-489C-8235-1D8074C24A73}">
      <text>
        <r>
          <rPr>
            <sz val="8"/>
            <color indexed="81"/>
            <rFont val="Arial"/>
            <family val="2"/>
          </rPr>
          <t>¿Generar pérdida de credibilidad del sector?</t>
        </r>
      </text>
    </comment>
    <comment ref="AE11" authorId="1" shapeId="0" xr:uid="{1D1E9FDF-FC0A-4724-BF4B-2CEE2255368C}">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55A2AC9A-2EA9-48CC-912E-0AB7DC8F4D30}">
      <text>
        <r>
          <rPr>
            <sz val="8"/>
            <color indexed="81"/>
            <rFont val="Arial"/>
            <family val="2"/>
          </rPr>
          <t>¿Afectar la imagen regional?</t>
        </r>
      </text>
    </comment>
    <comment ref="AG11" authorId="1" shapeId="0" xr:uid="{7724DF78-C9C6-440E-AD53-5D74FE3C7419}">
      <text>
        <r>
          <rPr>
            <sz val="8"/>
            <color indexed="81"/>
            <rFont val="Arial"/>
            <family val="2"/>
          </rPr>
          <t>¿Afectar la imagen nacional?</t>
        </r>
      </text>
    </comment>
    <comment ref="AH11" authorId="1" shapeId="0" xr:uid="{866D74D9-41AB-492B-831E-6972DF94659F}">
      <text>
        <r>
          <rPr>
            <sz val="8"/>
            <color indexed="81"/>
            <rFont val="Arial"/>
            <family val="2"/>
          </rPr>
          <t>¿Genera Impacto ambiental?</t>
        </r>
      </text>
    </comment>
    <comment ref="AV11" authorId="1" shapeId="0" xr:uid="{75EA47E2-2B17-4407-9A71-252B05931CA9}">
      <text>
        <r>
          <rPr>
            <sz val="8"/>
            <color indexed="81"/>
            <rFont val="Arial"/>
            <family val="2"/>
          </rPr>
          <t>¿Existen un responsable asignado a la ejecución del control?</t>
        </r>
      </text>
    </comment>
    <comment ref="AW11" authorId="1" shapeId="0" xr:uid="{3CF7A65D-E07F-48A8-8B34-4805712E2922}">
      <text>
        <r>
          <rPr>
            <sz val="9"/>
            <color indexed="81"/>
            <rFont val="Tahoma"/>
            <family val="2"/>
          </rPr>
          <t>El responsable tiene autoridad y adecuada segregación de funciones en la ejecución del control?</t>
        </r>
      </text>
    </comment>
    <comment ref="AX11" authorId="1" shapeId="0" xr:uid="{8249193E-B30D-4E1F-8CB7-4921940B9BC3}">
      <text>
        <r>
          <rPr>
            <sz val="8"/>
            <color indexed="81"/>
            <rFont val="Arial"/>
            <family val="2"/>
          </rPr>
          <t>¿La oportunidad en que se ejecuta el control ayuda a prevenir la mitigación del riesgo o a detectar la materialización del riesgo de manera oportuna?</t>
        </r>
      </text>
    </comment>
    <comment ref="AY11" authorId="1" shapeId="0" xr:uid="{9E6C33BD-FF80-4DB5-92C4-95F8ED12615D}">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2BB1D383-E533-4DA4-8DB2-33756E4E71F3}">
      <text>
        <r>
          <rPr>
            <sz val="8"/>
            <color indexed="81"/>
            <rFont val="Arial"/>
            <family val="2"/>
          </rPr>
          <t>¿La fuente de información que se utiliza en el desarrollo del control es información confiable que permita mitigar el riesgo?.</t>
        </r>
      </text>
    </comment>
    <comment ref="BA11" authorId="1" shapeId="0" xr:uid="{715A4A9C-D19A-4CB7-87D3-88DEBE7A5DD5}">
      <text>
        <r>
          <rPr>
            <sz val="8"/>
            <color indexed="81"/>
            <rFont val="Arial"/>
            <family val="2"/>
          </rPr>
          <t>¿Las observaciones, desviaciones o diferencias identificadas como resultados de la ejecución del control son investigadas y resueltas de manera oportuna?</t>
        </r>
      </text>
    </comment>
    <comment ref="BB11" authorId="1" shapeId="0" xr:uid="{273D8C68-4E5D-41F1-8DAD-5030EDA31C4E}">
      <text>
        <r>
          <rPr>
            <sz val="8"/>
            <color indexed="81"/>
            <rFont val="Arial"/>
            <family val="2"/>
          </rPr>
          <t>¿Se deja evidencia o rastro de la ejecución del control, que permita a cualquier tercero con la evidencia, llegar a la misma conclusión?.</t>
        </r>
      </text>
    </comment>
    <comment ref="P12" authorId="0" shapeId="0" xr:uid="{CA5652C4-B3CD-42ED-B3E7-573308CBBEED}">
      <text>
        <r>
          <rPr>
            <sz val="8"/>
            <color indexed="81"/>
            <rFont val="Arial"/>
            <family val="2"/>
          </rPr>
          <t>Ubica el puntero del mouse en los números de la fila 11, para leer la pregunta y selecciona una respuesta en la lista desplegable</t>
        </r>
      </text>
    </comment>
    <comment ref="Q12" authorId="0" shapeId="0" xr:uid="{F3E19E35-5FEE-4A26-80FF-24303FCEB2FB}">
      <text>
        <r>
          <rPr>
            <sz val="8"/>
            <color indexed="81"/>
            <rFont val="Arial"/>
            <family val="2"/>
          </rPr>
          <t>Ubica el puntero del mouse en los números de la fila 11, para leer la pregunta y selecciona una respuesta en la lista desplegable</t>
        </r>
      </text>
    </comment>
    <comment ref="R12" authorId="0" shapeId="0" xr:uid="{3D5BD4E6-CDA7-4A58-9E90-2A43D6C6AB0B}">
      <text>
        <r>
          <rPr>
            <sz val="8"/>
            <color indexed="81"/>
            <rFont val="Arial"/>
            <family val="2"/>
          </rPr>
          <t>Ubica el puntero del mouse en los números de la fila 11, para leer la pregunta y selecciona una respuesta en la lista desplegable</t>
        </r>
      </text>
    </comment>
    <comment ref="S12" authorId="0" shapeId="0" xr:uid="{1CEBD2C4-4C19-4F10-BE69-EEB448821759}">
      <text>
        <r>
          <rPr>
            <sz val="8"/>
            <color indexed="81"/>
            <rFont val="Arial"/>
            <family val="2"/>
          </rPr>
          <t>Ubica el puntero del mouse en los números de la fila 11, para leer la pregunta y selecciona una respuesta en la lista desplegable</t>
        </r>
      </text>
    </comment>
    <comment ref="T12" authorId="0" shapeId="0" xr:uid="{BEA2C088-61B1-4424-8867-B33D81F824C7}">
      <text>
        <r>
          <rPr>
            <sz val="8"/>
            <color indexed="81"/>
            <rFont val="Arial"/>
            <family val="2"/>
          </rPr>
          <t>Ubica el puntero del mouse en los números de la fila 11, para leer la pregunta y selecciona una respuesta en la lista desplegable</t>
        </r>
      </text>
    </comment>
    <comment ref="U12" authorId="0" shapeId="0" xr:uid="{7136A853-EB2B-4576-87DB-0F5326216930}">
      <text>
        <r>
          <rPr>
            <sz val="8"/>
            <color indexed="81"/>
            <rFont val="Arial"/>
            <family val="2"/>
          </rPr>
          <t>Ubica el puntero del mouse en los números de la fila 11, para leer la pregunta y selecciona una respuesta en la lista desplegable</t>
        </r>
      </text>
    </comment>
    <comment ref="V12" authorId="0" shapeId="0" xr:uid="{32FE9917-5E79-474C-B071-BB9E92B7CAEC}">
      <text>
        <r>
          <rPr>
            <sz val="8"/>
            <color indexed="81"/>
            <rFont val="Arial"/>
            <family val="2"/>
          </rPr>
          <t>Ubica el puntero del mouse en los números de la fila 11, para leer la pregunta y selecciona una respuesta en la lista desplegable</t>
        </r>
      </text>
    </comment>
    <comment ref="W12" authorId="0" shapeId="0" xr:uid="{3190DC4C-6065-4AFF-8F7C-F68B95151DF0}">
      <text>
        <r>
          <rPr>
            <sz val="8"/>
            <color indexed="81"/>
            <rFont val="Arial"/>
            <family val="2"/>
          </rPr>
          <t>Ubica el puntero del mouse en los números de la fila 11, para leer la pregunta y selecciona una respuesta en la lista desplegable</t>
        </r>
      </text>
    </comment>
    <comment ref="X12" authorId="0" shapeId="0" xr:uid="{2E49AF26-81E5-4B29-8D18-30E3676D97B5}">
      <text>
        <r>
          <rPr>
            <sz val="8"/>
            <color indexed="81"/>
            <rFont val="Arial"/>
            <family val="2"/>
          </rPr>
          <t>Ubica el puntero del mouse en los números de la fila 11, para leer la pregunta y selecciona una respuesta en la lista desplegable</t>
        </r>
      </text>
    </comment>
    <comment ref="Y12" authorId="0" shapeId="0" xr:uid="{5AE528FE-C066-4249-9E2B-D5B377947A44}">
      <text>
        <r>
          <rPr>
            <sz val="8"/>
            <color indexed="81"/>
            <rFont val="Arial"/>
            <family val="2"/>
          </rPr>
          <t>Ubica el puntero del mouse en los números de la fila 11, para leer la pregunta y selecciona una respuesta en la lista desplegable</t>
        </r>
      </text>
    </comment>
    <comment ref="Z12" authorId="0" shapeId="0" xr:uid="{4A39064D-29AC-498F-9C74-8C4F9D0026A6}">
      <text>
        <r>
          <rPr>
            <sz val="8"/>
            <color indexed="81"/>
            <rFont val="Arial"/>
            <family val="2"/>
          </rPr>
          <t>Ubica el puntero del mouse en los números de la fila 11, para leer la pregunta y selecciona una respuesta en la lista desplegable</t>
        </r>
      </text>
    </comment>
    <comment ref="AA12" authorId="0" shapeId="0" xr:uid="{9D8ADBBB-D283-4791-AB23-3DF2136EBAE2}">
      <text>
        <r>
          <rPr>
            <sz val="8"/>
            <color indexed="81"/>
            <rFont val="Arial"/>
            <family val="2"/>
          </rPr>
          <t>Ubica el puntero del mouse en los números de la fila 11, para leer la pregunta y selecciona una respuesta en la lista desplegable</t>
        </r>
      </text>
    </comment>
    <comment ref="AB12" authorId="0" shapeId="0" xr:uid="{23CE2A3A-657A-4D07-9226-8F4860258C00}">
      <text>
        <r>
          <rPr>
            <sz val="8"/>
            <color indexed="81"/>
            <rFont val="Arial"/>
            <family val="2"/>
          </rPr>
          <t>Ubica el puntero del mouse en los números de la fila 11, para leer la pregunta y selecciona una respuesta en la lista desplegable</t>
        </r>
      </text>
    </comment>
    <comment ref="AC12" authorId="0" shapeId="0" xr:uid="{183DE0BC-142D-41A8-9341-C595B5C823E1}">
      <text>
        <r>
          <rPr>
            <sz val="8"/>
            <color indexed="81"/>
            <rFont val="Arial"/>
            <family val="2"/>
          </rPr>
          <t>Ubica el puntero del mouse en los números de la fila 11, para leer la pregunta y selecciona una respuesta en la lista desplegable</t>
        </r>
      </text>
    </comment>
    <comment ref="AD12" authorId="0" shapeId="0" xr:uid="{62A84346-5917-4A21-8803-F28737640F68}">
      <text>
        <r>
          <rPr>
            <sz val="8"/>
            <color indexed="81"/>
            <rFont val="Arial"/>
            <family val="2"/>
          </rPr>
          <t>Ubica el puntero del mouse en los números de la fila 11, para leer la pregunta y selecciona una respuesta en la lista desplegable</t>
        </r>
      </text>
    </comment>
    <comment ref="AE12" authorId="0" shapeId="0" xr:uid="{ED5BB267-5FB4-45E1-92A5-5244A75881B3}">
      <text>
        <r>
          <rPr>
            <sz val="8"/>
            <color indexed="81"/>
            <rFont val="Arial"/>
            <family val="2"/>
          </rPr>
          <t>Ubica el puntero del mouse en los números de la fila 11, para leer la pregunta y selecciona una respuesta en la lista desplegable</t>
        </r>
      </text>
    </comment>
    <comment ref="AF12" authorId="0" shapeId="0" xr:uid="{8C2ABCB1-943E-4538-A29C-8C8000C36DCF}">
      <text>
        <r>
          <rPr>
            <sz val="8"/>
            <color indexed="81"/>
            <rFont val="Arial"/>
            <family val="2"/>
          </rPr>
          <t>Ubica el puntero del mouse en los números de la fila 11, para leer la pregunta y selecciona una respuesta en la lista desplegable</t>
        </r>
      </text>
    </comment>
    <comment ref="AG12" authorId="0" shapeId="0" xr:uid="{1B5B2696-6FA8-40FB-B84A-058C724945E6}">
      <text>
        <r>
          <rPr>
            <sz val="8"/>
            <color indexed="81"/>
            <rFont val="Arial"/>
            <family val="2"/>
          </rPr>
          <t>Ubica el puntero del mouse en los números de la fila 11, para leer la pregunta y selecciona una respuesta en la lista desplegable</t>
        </r>
      </text>
    </comment>
    <comment ref="AH12" authorId="0" shapeId="0" xr:uid="{FA27F351-4082-45E5-A8E7-ED7914DFED37}">
      <text>
        <r>
          <rPr>
            <sz val="8"/>
            <color indexed="81"/>
            <rFont val="Arial"/>
            <family val="2"/>
          </rPr>
          <t>Ubica el puntero del mouse en los números de la fila 11, para leer la pregunta y selecciona una respuesta en la lista desplegable</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3E00-000001000000}">
      <text>
        <r>
          <rPr>
            <sz val="9"/>
            <color indexed="81"/>
            <rFont val="Tahoma"/>
            <family val="2"/>
          </rPr>
          <t>Fecha de revisión y/o actualización del riesgo de gestión por parte del área encargada del proceso</t>
        </r>
      </text>
    </comment>
    <comment ref="J8" authorId="1" shapeId="0" xr:uid="{00000000-0006-0000-3E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3E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3E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3E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3E00-000006000000}">
      <text>
        <r>
          <rPr>
            <sz val="8"/>
            <color indexed="81"/>
            <rFont val="Arial"/>
            <family val="2"/>
          </rPr>
          <t>¿Existen un responsable asignado a la ejecución del control?</t>
        </r>
      </text>
    </comment>
    <comment ref="AA11" authorId="1" shapeId="0" xr:uid="{00000000-0006-0000-3E00-000007000000}">
      <text>
        <r>
          <rPr>
            <sz val="9"/>
            <color indexed="81"/>
            <rFont val="Tahoma"/>
            <family val="2"/>
          </rPr>
          <t>El responsable tiene autoridad y adecuada segregación de funciones en la ejecución del control?</t>
        </r>
      </text>
    </comment>
    <comment ref="AB11" authorId="1" shapeId="0" xr:uid="{00000000-0006-0000-3E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3E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3E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3E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3E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3E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3E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3E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3E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3E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3E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3E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3E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3E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3E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BCC218DB-1EC0-40A2-890A-1A5939C7C709}">
      <text>
        <r>
          <rPr>
            <sz val="9"/>
            <color indexed="81"/>
            <rFont val="Tahoma"/>
            <family val="2"/>
          </rPr>
          <t>Fecha de revisión y/o actualización del riesgo de gestión por parte del área encargada del proceso</t>
        </r>
      </text>
    </comment>
    <comment ref="L9" authorId="1" shapeId="0" xr:uid="{25AB6DAE-482F-4D4B-B587-71CDEDF21703}">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83FCA8AE-094E-46B1-99B2-8D8DF6D1FE9A}">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153C8ED5-D011-47D2-8AF7-BF67B9387348}">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D30F3EAA-45BE-4B55-97F2-562183EA82C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076DC209-8860-4EFD-B1CA-F66FA9658939}">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D6CE7575-3225-49FF-8912-86B3F6BA660D}">
      <text>
        <r>
          <rPr>
            <sz val="8"/>
            <color indexed="81"/>
            <rFont val="Arial"/>
            <family val="2"/>
          </rPr>
          <t>¿Afectar al grupo de funcionarios del proceso?</t>
        </r>
      </text>
    </comment>
    <comment ref="Q11" authorId="1" shapeId="0" xr:uid="{4872C6CF-C9A1-4ED1-BEAD-ADD1A0E26B5C}">
      <text>
        <r>
          <rPr>
            <sz val="8"/>
            <color indexed="81"/>
            <rFont val="Arial"/>
            <family val="2"/>
          </rPr>
          <t>¿Afectar el cumplimiento de metas y objetivos de la dependencia?</t>
        </r>
      </text>
    </comment>
    <comment ref="R11" authorId="1" shapeId="0" xr:uid="{54C60CE7-75F6-4752-991F-C1081A331647}">
      <text>
        <r>
          <rPr>
            <sz val="8"/>
            <color indexed="81"/>
            <rFont val="Arial"/>
            <family val="2"/>
          </rPr>
          <t>¿Afectar el cumplimiento de misión de la Entidad?</t>
        </r>
      </text>
    </comment>
    <comment ref="S11" authorId="1" shapeId="0" xr:uid="{98A8C795-0E86-46DD-9430-A02363D56E66}">
      <text>
        <r>
          <rPr>
            <sz val="8"/>
            <color indexed="81"/>
            <rFont val="Arial"/>
            <family val="2"/>
          </rPr>
          <t>¿Afectar el cumplimiento de la misión del sector al que pertenece la Entidad?</t>
        </r>
      </text>
    </comment>
    <comment ref="T11" authorId="1" shapeId="0" xr:uid="{BDEEAED6-D806-4D85-90C8-436A8362636C}">
      <text>
        <r>
          <rPr>
            <sz val="8"/>
            <color indexed="81"/>
            <rFont val="Arial"/>
            <family val="2"/>
          </rPr>
          <t>¿Generar pérdida de confianza de la Entidad, afectando su reputación?</t>
        </r>
      </text>
    </comment>
    <comment ref="U11" authorId="1" shapeId="0" xr:uid="{ED98D8FC-A32B-4806-B16E-213AE862FDC4}">
      <text>
        <r>
          <rPr>
            <sz val="8"/>
            <color indexed="81"/>
            <rFont val="Arial"/>
            <family val="2"/>
          </rPr>
          <t>¿Generar pérdida de recursos económicos?</t>
        </r>
      </text>
    </comment>
    <comment ref="V11" authorId="1" shapeId="0" xr:uid="{8A944012-3455-4F1C-8F71-A532EBF425C7}">
      <text>
        <r>
          <rPr>
            <sz val="8"/>
            <color indexed="81"/>
            <rFont val="Arial"/>
            <family val="2"/>
          </rPr>
          <t>¿Afectar la generación de los productos o la prestación de servicios?</t>
        </r>
      </text>
    </comment>
    <comment ref="W11" authorId="1" shapeId="0" xr:uid="{0D4A66EB-F85D-48C7-802E-B095E18E0488}">
      <text>
        <r>
          <rPr>
            <sz val="8"/>
            <color indexed="81"/>
            <rFont val="Arial"/>
            <family val="2"/>
          </rPr>
          <t>¿Dar lugar al detrimento de calidad de vida de la comunidad por la pérdida del bien o servicios o los recursos públicos?</t>
        </r>
      </text>
    </comment>
    <comment ref="X11" authorId="1" shapeId="0" xr:uid="{F71D6C7B-FF42-4AC9-9892-CFBD087AEA0C}">
      <text>
        <r>
          <rPr>
            <sz val="8"/>
            <color indexed="81"/>
            <rFont val="Arial"/>
            <family val="2"/>
          </rPr>
          <t>¿Generar pérdida de información de la Entidad?</t>
        </r>
      </text>
    </comment>
    <comment ref="Y11" authorId="1" shapeId="0" xr:uid="{6E3B3925-0DF8-4B83-80B6-8FC3E2206209}">
      <text>
        <r>
          <rPr>
            <sz val="8"/>
            <color indexed="81"/>
            <rFont val="Arial"/>
            <family val="2"/>
          </rPr>
          <t>¿Generar intervención de los órganos de control, de la Fiscalía, u otro ente?</t>
        </r>
      </text>
    </comment>
    <comment ref="Z11" authorId="1" shapeId="0" xr:uid="{B94ED9FB-D046-43B6-9018-BAB4FD8B1818}">
      <text>
        <r>
          <rPr>
            <sz val="8"/>
            <color indexed="81"/>
            <rFont val="Arial"/>
            <family val="2"/>
          </rPr>
          <t>¿Dar lugar a procesos sancionatorios?</t>
        </r>
      </text>
    </comment>
    <comment ref="AA11" authorId="1" shapeId="0" xr:uid="{42DC986C-092D-48D2-B673-64401E7317B8}">
      <text>
        <r>
          <rPr>
            <sz val="8"/>
            <color indexed="81"/>
            <rFont val="Arial"/>
            <family val="2"/>
          </rPr>
          <t>¿Dar lugar a procesos disciplinarios?</t>
        </r>
      </text>
    </comment>
    <comment ref="AB11" authorId="1" shapeId="0" xr:uid="{373D9C1A-2F02-4F10-837A-6927103C47C7}">
      <text>
        <r>
          <rPr>
            <sz val="8"/>
            <color indexed="81"/>
            <rFont val="Arial"/>
            <family val="2"/>
          </rPr>
          <t>¿Dar lugar a procesos fiscales?</t>
        </r>
      </text>
    </comment>
    <comment ref="AC11" authorId="1" shapeId="0" xr:uid="{FC7D22E6-3E83-4B38-8AC9-2EC7B31BD008}">
      <text>
        <r>
          <rPr>
            <sz val="8"/>
            <color indexed="81"/>
            <rFont val="Arial"/>
            <family val="2"/>
          </rPr>
          <t>¿Dar lugar a procesos penales?</t>
        </r>
      </text>
    </comment>
    <comment ref="AD11" authorId="1" shapeId="0" xr:uid="{D2562883-4E7C-40B0-A9EE-37780BC33149}">
      <text>
        <r>
          <rPr>
            <sz val="8"/>
            <color indexed="81"/>
            <rFont val="Arial"/>
            <family val="2"/>
          </rPr>
          <t>¿Generar pérdida de credibilidad del sector?</t>
        </r>
      </text>
    </comment>
    <comment ref="AE11" authorId="1" shapeId="0" xr:uid="{04F6EF1E-C823-4D7F-9F52-A43172363EEB}">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47D17B42-8C54-4B59-BFC7-C871509CE1D2}">
      <text>
        <r>
          <rPr>
            <sz val="8"/>
            <color indexed="81"/>
            <rFont val="Arial"/>
            <family val="2"/>
          </rPr>
          <t>¿Afectar la imagen regional?</t>
        </r>
      </text>
    </comment>
    <comment ref="AG11" authorId="1" shapeId="0" xr:uid="{F2E71C9A-E865-4CDE-B163-73E5928C4DC7}">
      <text>
        <r>
          <rPr>
            <sz val="8"/>
            <color indexed="81"/>
            <rFont val="Arial"/>
            <family val="2"/>
          </rPr>
          <t>¿Afectar la imagen nacional?</t>
        </r>
      </text>
    </comment>
    <comment ref="AH11" authorId="1" shapeId="0" xr:uid="{7EEE097D-0EB7-4DF8-B908-D950994F894C}">
      <text>
        <r>
          <rPr>
            <sz val="8"/>
            <color indexed="81"/>
            <rFont val="Arial"/>
            <family val="2"/>
          </rPr>
          <t>¿Genera Impacto ambiental?</t>
        </r>
      </text>
    </comment>
    <comment ref="AV11" authorId="1" shapeId="0" xr:uid="{EB11BFA3-F257-413D-813C-C457294BE5D7}">
      <text>
        <r>
          <rPr>
            <sz val="8"/>
            <color indexed="81"/>
            <rFont val="Arial"/>
            <family val="2"/>
          </rPr>
          <t>¿Existen un responsable asignado a la ejecución del control?</t>
        </r>
      </text>
    </comment>
    <comment ref="AW11" authorId="1" shapeId="0" xr:uid="{A3C61A84-706F-4E9E-A50A-64080C4E6B10}">
      <text>
        <r>
          <rPr>
            <sz val="9"/>
            <color indexed="81"/>
            <rFont val="Tahoma"/>
            <family val="2"/>
          </rPr>
          <t>El responsable tiene autoridad y adecuada segregación de funciones en la ejecución del control?</t>
        </r>
      </text>
    </comment>
    <comment ref="AX11" authorId="1" shapeId="0" xr:uid="{CB0D08C1-0F17-4002-8F61-2C584F4EC29A}">
      <text>
        <r>
          <rPr>
            <sz val="8"/>
            <color indexed="81"/>
            <rFont val="Arial"/>
            <family val="2"/>
          </rPr>
          <t>¿La oportunidad en que se ejecuta el control ayuda a prevenir la mitigación del riesgo o a detectar la materialización del riesgo de manera oportuna?</t>
        </r>
      </text>
    </comment>
    <comment ref="AY11" authorId="1" shapeId="0" xr:uid="{C6A57BD9-6A71-4A55-ACB9-5EECB4AC2CD7}">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73828278-D2D9-4560-BEB2-EF16B888FED1}">
      <text>
        <r>
          <rPr>
            <sz val="8"/>
            <color indexed="81"/>
            <rFont val="Arial"/>
            <family val="2"/>
          </rPr>
          <t>¿La fuente de información que se utiliza en el desarrollo del control es información confiable que permita mitigar el riesgo?.</t>
        </r>
      </text>
    </comment>
    <comment ref="BA11" authorId="1" shapeId="0" xr:uid="{BBBA1AA9-7454-4318-8363-87A43D80A2E9}">
      <text>
        <r>
          <rPr>
            <sz val="8"/>
            <color indexed="81"/>
            <rFont val="Arial"/>
            <family val="2"/>
          </rPr>
          <t>¿Las observaciones, desviaciones o diferencias identificadas como resultados de la ejecución del control son investigadas y resueltas de manera oportuna?</t>
        </r>
      </text>
    </comment>
    <comment ref="BB11" authorId="1" shapeId="0" xr:uid="{A34C9FA6-85A1-4A22-A1D8-DE8CDE80E077}">
      <text>
        <r>
          <rPr>
            <sz val="8"/>
            <color indexed="81"/>
            <rFont val="Arial"/>
            <family val="2"/>
          </rPr>
          <t>¿Se deja evidencia o rastro de la ejecución del control, que permita a cualquier tercero con la evidencia, llegar a la misma conclusión?.</t>
        </r>
      </text>
    </comment>
    <comment ref="P12" authorId="0" shapeId="0" xr:uid="{831A78DC-C066-4509-A8FA-CCA63A915338}">
      <text>
        <r>
          <rPr>
            <sz val="8"/>
            <color indexed="81"/>
            <rFont val="Arial"/>
            <family val="2"/>
          </rPr>
          <t>Ubica el puntero del mouse en los números de la fila 11, para leer la pregunta y selecciona una respuesta en la lista desplegable</t>
        </r>
      </text>
    </comment>
    <comment ref="Q12" authorId="0" shapeId="0" xr:uid="{2FB6DF45-B620-4E59-8635-2E15165C08AE}">
      <text>
        <r>
          <rPr>
            <sz val="8"/>
            <color indexed="81"/>
            <rFont val="Arial"/>
            <family val="2"/>
          </rPr>
          <t>Ubica el puntero del mouse en los números de la fila 11, para leer la pregunta y selecciona una respuesta en la lista desplegable</t>
        </r>
      </text>
    </comment>
    <comment ref="R12" authorId="0" shapeId="0" xr:uid="{A2FBBD4F-A81F-44A9-9796-4D197587E5C3}">
      <text>
        <r>
          <rPr>
            <sz val="8"/>
            <color indexed="81"/>
            <rFont val="Arial"/>
            <family val="2"/>
          </rPr>
          <t>Ubica el puntero del mouse en los números de la fila 11, para leer la pregunta y selecciona una respuesta en la lista desplegable</t>
        </r>
      </text>
    </comment>
    <comment ref="S12" authorId="0" shapeId="0" xr:uid="{049FABA3-798E-40A8-B3D3-2352B959F3C0}">
      <text>
        <r>
          <rPr>
            <sz val="8"/>
            <color indexed="81"/>
            <rFont val="Arial"/>
            <family val="2"/>
          </rPr>
          <t>Ubica el puntero del mouse en los números de la fila 11, para leer la pregunta y selecciona una respuesta en la lista desplegable</t>
        </r>
      </text>
    </comment>
    <comment ref="T12" authorId="0" shapeId="0" xr:uid="{5389C989-BA13-4C4F-88FA-AAC99A96786E}">
      <text>
        <r>
          <rPr>
            <sz val="8"/>
            <color indexed="81"/>
            <rFont val="Arial"/>
            <family val="2"/>
          </rPr>
          <t>Ubica el puntero del mouse en los números de la fila 11, para leer la pregunta y selecciona una respuesta en la lista desplegable</t>
        </r>
      </text>
    </comment>
    <comment ref="U12" authorId="0" shapeId="0" xr:uid="{0A41937F-53BF-45EC-8CB0-BD7F60B46A1F}">
      <text>
        <r>
          <rPr>
            <sz val="8"/>
            <color indexed="81"/>
            <rFont val="Arial"/>
            <family val="2"/>
          </rPr>
          <t>Ubica el puntero del mouse en los números de la fila 11, para leer la pregunta y selecciona una respuesta en la lista desplegable</t>
        </r>
      </text>
    </comment>
    <comment ref="V12" authorId="0" shapeId="0" xr:uid="{702FBD03-49A1-4088-91F9-C0CDBCA20298}">
      <text>
        <r>
          <rPr>
            <sz val="8"/>
            <color indexed="81"/>
            <rFont val="Arial"/>
            <family val="2"/>
          </rPr>
          <t>Ubica el puntero del mouse en los números de la fila 11, para leer la pregunta y selecciona una respuesta en la lista desplegable</t>
        </r>
      </text>
    </comment>
    <comment ref="W12" authorId="0" shapeId="0" xr:uid="{0E3C1509-6CF2-413B-AF51-E463561EA6F1}">
      <text>
        <r>
          <rPr>
            <sz val="8"/>
            <color indexed="81"/>
            <rFont val="Arial"/>
            <family val="2"/>
          </rPr>
          <t>Ubica el puntero del mouse en los números de la fila 11, para leer la pregunta y selecciona una respuesta en la lista desplegable</t>
        </r>
      </text>
    </comment>
    <comment ref="X12" authorId="0" shapeId="0" xr:uid="{DB1760E1-C286-4283-AFB1-D569D556739E}">
      <text>
        <r>
          <rPr>
            <sz val="8"/>
            <color indexed="81"/>
            <rFont val="Arial"/>
            <family val="2"/>
          </rPr>
          <t>Ubica el puntero del mouse en los números de la fila 11, para leer la pregunta y selecciona una respuesta en la lista desplegable</t>
        </r>
      </text>
    </comment>
    <comment ref="Y12" authorId="0" shapeId="0" xr:uid="{73E22C65-B823-476C-87B1-F4D2951BAAC6}">
      <text>
        <r>
          <rPr>
            <sz val="8"/>
            <color indexed="81"/>
            <rFont val="Arial"/>
            <family val="2"/>
          </rPr>
          <t>Ubica el puntero del mouse en los números de la fila 11, para leer la pregunta y selecciona una respuesta en la lista desplegable</t>
        </r>
      </text>
    </comment>
    <comment ref="Z12" authorId="0" shapeId="0" xr:uid="{CD91F17A-6AC2-4B57-B807-A137A4EC247E}">
      <text>
        <r>
          <rPr>
            <sz val="8"/>
            <color indexed="81"/>
            <rFont val="Arial"/>
            <family val="2"/>
          </rPr>
          <t>Ubica el puntero del mouse en los números de la fila 11, para leer la pregunta y selecciona una respuesta en la lista desplegable</t>
        </r>
      </text>
    </comment>
    <comment ref="AA12" authorId="0" shapeId="0" xr:uid="{C6A20126-D5F0-4A4A-B8DA-6EB67C57C16E}">
      <text>
        <r>
          <rPr>
            <sz val="8"/>
            <color indexed="81"/>
            <rFont val="Arial"/>
            <family val="2"/>
          </rPr>
          <t>Ubica el puntero del mouse en los números de la fila 11, para leer la pregunta y selecciona una respuesta en la lista desplegable</t>
        </r>
      </text>
    </comment>
    <comment ref="AB12" authorId="0" shapeId="0" xr:uid="{7D56B696-2A02-4D42-8D55-CA3ED283342F}">
      <text>
        <r>
          <rPr>
            <sz val="8"/>
            <color indexed="81"/>
            <rFont val="Arial"/>
            <family val="2"/>
          </rPr>
          <t>Ubica el puntero del mouse en los números de la fila 11, para leer la pregunta y selecciona una respuesta en la lista desplegable</t>
        </r>
      </text>
    </comment>
    <comment ref="AC12" authorId="0" shapeId="0" xr:uid="{7E5839D2-35CB-4D28-A50B-6623F1E2E968}">
      <text>
        <r>
          <rPr>
            <sz val="8"/>
            <color indexed="81"/>
            <rFont val="Arial"/>
            <family val="2"/>
          </rPr>
          <t>Ubica el puntero del mouse en los números de la fila 11, para leer la pregunta y selecciona una respuesta en la lista desplegable</t>
        </r>
      </text>
    </comment>
    <comment ref="AD12" authorId="0" shapeId="0" xr:uid="{170129CC-5672-401E-A177-CC0F6CEE418C}">
      <text>
        <r>
          <rPr>
            <sz val="8"/>
            <color indexed="81"/>
            <rFont val="Arial"/>
            <family val="2"/>
          </rPr>
          <t>Ubica el puntero del mouse en los números de la fila 11, para leer la pregunta y selecciona una respuesta en la lista desplegable</t>
        </r>
      </text>
    </comment>
    <comment ref="AE12" authorId="0" shapeId="0" xr:uid="{E45AE71A-98FB-44F9-9025-2BA0AF65174D}">
      <text>
        <r>
          <rPr>
            <sz val="8"/>
            <color indexed="81"/>
            <rFont val="Arial"/>
            <family val="2"/>
          </rPr>
          <t>Ubica el puntero del mouse en los números de la fila 11, para leer la pregunta y selecciona una respuesta en la lista desplegable</t>
        </r>
      </text>
    </comment>
    <comment ref="AF12" authorId="0" shapeId="0" xr:uid="{31C02243-4871-49DD-A3A9-3D21881A8A19}">
      <text>
        <r>
          <rPr>
            <sz val="8"/>
            <color indexed="81"/>
            <rFont val="Arial"/>
            <family val="2"/>
          </rPr>
          <t>Ubica el puntero del mouse en los números de la fila 11, para leer la pregunta y selecciona una respuesta en la lista desplegable</t>
        </r>
      </text>
    </comment>
    <comment ref="AG12" authorId="0" shapeId="0" xr:uid="{B3712C28-C83C-4BFB-9B82-9FAE14E2BA8B}">
      <text>
        <r>
          <rPr>
            <sz val="8"/>
            <color indexed="81"/>
            <rFont val="Arial"/>
            <family val="2"/>
          </rPr>
          <t>Ubica el puntero del mouse en los números de la fila 11, para leer la pregunta y selecciona una respuesta en la lista desplegable</t>
        </r>
      </text>
    </comment>
    <comment ref="AH12" authorId="0" shapeId="0" xr:uid="{E53D8607-C1B8-41C5-B687-87E2B30E004C}">
      <text>
        <r>
          <rPr>
            <sz val="8"/>
            <color indexed="81"/>
            <rFont val="Arial"/>
            <family val="2"/>
          </rPr>
          <t>Ubica el puntero del mouse en los números de la fila 11, para leer la pregunta y selecciona una respuesta en la lista desplegable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0800-000001000000}">
      <text>
        <r>
          <rPr>
            <sz val="9"/>
            <color indexed="81"/>
            <rFont val="Tahoma"/>
            <family val="2"/>
          </rPr>
          <t>Fecha de revisión y/o actualización del riesgo de gestión por parte del área encargada del proceso</t>
        </r>
      </text>
    </comment>
    <comment ref="J8" authorId="1" shapeId="0" xr:uid="{00000000-0006-0000-08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08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08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08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0800-000006000000}">
      <text>
        <r>
          <rPr>
            <sz val="8"/>
            <color indexed="81"/>
            <rFont val="Arial"/>
            <family val="2"/>
          </rPr>
          <t>¿Existen un responsable asignado a la ejecución del control?</t>
        </r>
      </text>
    </comment>
    <comment ref="AA11" authorId="1" shapeId="0" xr:uid="{00000000-0006-0000-0800-000007000000}">
      <text>
        <r>
          <rPr>
            <sz val="9"/>
            <color indexed="81"/>
            <rFont val="Tahoma"/>
            <family val="2"/>
          </rPr>
          <t>El responsable tiene autoridad y adecuada segregación de funciones en la ejecución del control?</t>
        </r>
      </text>
    </comment>
    <comment ref="AB11" authorId="1" shapeId="0" xr:uid="{00000000-0006-0000-08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08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08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08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08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08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08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08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08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08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08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08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08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08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08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08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08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08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08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08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08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08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08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08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08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08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08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08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08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08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08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08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08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08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08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1B73FE13-D59B-4CD0-8DB9-ACB221F9FAA0}">
      <text>
        <r>
          <rPr>
            <sz val="9"/>
            <color indexed="81"/>
            <rFont val="Tahoma"/>
            <family val="2"/>
          </rPr>
          <t>Fecha de revisión y/o actualización del riesgo de gestión por parte del área encargada del proceso</t>
        </r>
      </text>
    </comment>
    <comment ref="L9" authorId="1" shapeId="0" xr:uid="{ABEC095F-F480-459C-81A9-F8214E82C68C}">
      <text>
        <r>
          <rPr>
            <sz val="8"/>
            <color indexed="81"/>
            <rFont val="Arial"/>
            <family val="2"/>
          </rPr>
          <t>Son los efectos ocasionados por la ocurrencia de un riesgo que afecta los objetivos o procesos de la entidad. Pueden ser una pérdida, un daño, un perjuicio, un detrimento.</t>
        </r>
      </text>
    </comment>
    <comment ref="AN9" authorId="1" shapeId="0" xr:uid="{5B172C3C-DF51-4AC5-AFD8-2E34E50E686F}">
      <text>
        <r>
          <rPr>
            <b/>
            <sz val="9"/>
            <color indexed="81"/>
            <rFont val="Tahoma"/>
            <family val="2"/>
          </rPr>
          <t>1.</t>
        </r>
        <r>
          <rPr>
            <sz val="9"/>
            <color indexed="81"/>
            <rFont val="Tahoma"/>
            <family val="2"/>
          </rPr>
          <t xml:space="preserve"> Debe tener definido el responsable de realizar la actividad del control.
</t>
        </r>
        <r>
          <rPr>
            <b/>
            <sz val="9"/>
            <color indexed="81"/>
            <rFont val="Tahoma"/>
            <family val="2"/>
          </rPr>
          <t xml:space="preserve">2. </t>
        </r>
        <r>
          <rPr>
            <sz val="9"/>
            <color indexed="81"/>
            <rFont val="Tahoma"/>
            <family val="2"/>
          </rPr>
          <t xml:space="preserve">Debe tener una periodicidad definida para su ejecución.
</t>
        </r>
        <r>
          <rPr>
            <b/>
            <sz val="9"/>
            <color indexed="81"/>
            <rFont val="Tahoma"/>
            <family val="2"/>
          </rPr>
          <t xml:space="preserve">3. </t>
        </r>
        <r>
          <rPr>
            <sz val="9"/>
            <color indexed="81"/>
            <rFont val="Tahoma"/>
            <family val="2"/>
          </rPr>
          <t xml:space="preserve">Debe indicar cual es el propósito del control.
</t>
        </r>
        <r>
          <rPr>
            <b/>
            <sz val="9"/>
            <color indexed="81"/>
            <rFont val="Tahoma"/>
            <family val="2"/>
          </rPr>
          <t xml:space="preserve">4. </t>
        </r>
        <r>
          <rPr>
            <sz val="9"/>
            <color indexed="81"/>
            <rFont val="Tahoma"/>
            <family val="2"/>
          </rPr>
          <t xml:space="preserve">Debe establecer el cómo se realiza la actividad del control
</t>
        </r>
        <r>
          <rPr>
            <b/>
            <sz val="9"/>
            <color indexed="81"/>
            <rFont val="Tahoma"/>
            <family val="2"/>
          </rPr>
          <t xml:space="preserve">5. </t>
        </r>
        <r>
          <rPr>
            <sz val="9"/>
            <color indexed="81"/>
            <rFont val="Tahoma"/>
            <family val="2"/>
          </rPr>
          <t xml:space="preserve">Debe indicar que pasa con las observaciones o desviaciones resultantes de ejecutar el control.
</t>
        </r>
        <r>
          <rPr>
            <b/>
            <sz val="9"/>
            <color indexed="81"/>
            <rFont val="Tahoma"/>
            <family val="2"/>
          </rPr>
          <t>6.</t>
        </r>
        <r>
          <rPr>
            <sz val="9"/>
            <color indexed="81"/>
            <rFont val="Tahoma"/>
            <family val="2"/>
          </rPr>
          <t xml:space="preserve"> Debe dejar evidencia de la ejecución del control.</t>
        </r>
      </text>
    </comment>
    <comment ref="AU9" authorId="1" shapeId="0" xr:uid="{2AE446DC-0C81-4CAB-9B8D-6CE157EA2BC5}">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BC9" authorId="1" shapeId="0" xr:uid="{2B7A6115-C372-4BD5-BAB5-DA80FC344BE5}">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BK9" authorId="1" shapeId="0" xr:uid="{EB02EDF3-0F37-4384-B05B-17444C2EE03F}">
      <text>
        <r>
          <rPr>
            <sz val="9"/>
            <color indexed="81"/>
            <rFont val="Tahoma"/>
            <family val="2"/>
          </rPr>
          <t xml:space="preserve">Sí el resultado de las calificaciones del control o el promedio en el diseño de los controles, está por debajo de 96 %, se debe establecer un plan de acción que permita tener un control o controles bien diseñados.
</t>
        </r>
        <r>
          <rPr>
            <b/>
            <sz val="9"/>
            <color indexed="81"/>
            <rFont val="Tahoma"/>
            <family val="2"/>
          </rPr>
          <t xml:space="preserve">
NOTA:
Controles Fuertes:</t>
        </r>
        <r>
          <rPr>
            <sz val="9"/>
            <color indexed="81"/>
            <rFont val="Tahoma"/>
            <family val="2"/>
          </rPr>
          <t xml:space="preserve"> El control se ejecuta de manera consistente por parte del responsable.
</t>
        </r>
        <r>
          <rPr>
            <b/>
            <sz val="9"/>
            <color indexed="81"/>
            <rFont val="Tahoma"/>
            <family val="2"/>
          </rPr>
          <t xml:space="preserve">
Controles Moderados: </t>
        </r>
        <r>
          <rPr>
            <sz val="9"/>
            <color indexed="81"/>
            <rFont val="Tahoma"/>
            <family val="2"/>
          </rPr>
          <t xml:space="preserve">El control se ejecuta algunas veces por parte del responsable.
</t>
        </r>
        <r>
          <rPr>
            <b/>
            <sz val="9"/>
            <color indexed="81"/>
            <rFont val="Tahoma"/>
            <family val="2"/>
          </rPr>
          <t xml:space="preserve">
Controles Débiles:</t>
        </r>
        <r>
          <rPr>
            <sz val="9"/>
            <color indexed="81"/>
            <rFont val="Tahoma"/>
            <family val="2"/>
          </rPr>
          <t xml:space="preserve"> El control no se ejecuta por parte del responsable.</t>
        </r>
      </text>
    </comment>
    <comment ref="P11" authorId="1" shapeId="0" xr:uid="{5E373537-5568-434F-9787-C525466F0096}">
      <text>
        <r>
          <rPr>
            <sz val="8"/>
            <color indexed="81"/>
            <rFont val="Arial"/>
            <family val="2"/>
          </rPr>
          <t>¿Afectar al grupo de funcionarios del proceso?</t>
        </r>
      </text>
    </comment>
    <comment ref="Q11" authorId="1" shapeId="0" xr:uid="{824384FA-1EE1-4792-BC5E-0B5CD8DBA8A9}">
      <text>
        <r>
          <rPr>
            <sz val="8"/>
            <color indexed="81"/>
            <rFont val="Arial"/>
            <family val="2"/>
          </rPr>
          <t>¿Afectar el cumplimiento de metas y objetivos de la dependencia?</t>
        </r>
      </text>
    </comment>
    <comment ref="R11" authorId="1" shapeId="0" xr:uid="{8896C24E-EF36-4B68-817E-229B34C35745}">
      <text>
        <r>
          <rPr>
            <sz val="8"/>
            <color indexed="81"/>
            <rFont val="Arial"/>
            <family val="2"/>
          </rPr>
          <t>¿Afectar el cumplimiento de misión de la Entidad?</t>
        </r>
      </text>
    </comment>
    <comment ref="S11" authorId="1" shapeId="0" xr:uid="{A1A68B9D-7F8D-4A2C-A9A1-5172B7D24D07}">
      <text>
        <r>
          <rPr>
            <sz val="8"/>
            <color indexed="81"/>
            <rFont val="Arial"/>
            <family val="2"/>
          </rPr>
          <t>¿Afectar el cumplimiento de la misión del sector al que pertenece la Entidad?</t>
        </r>
      </text>
    </comment>
    <comment ref="T11" authorId="1" shapeId="0" xr:uid="{CFD36258-A1DF-44B7-A58F-0CEF3174CC82}">
      <text>
        <r>
          <rPr>
            <sz val="8"/>
            <color indexed="81"/>
            <rFont val="Arial"/>
            <family val="2"/>
          </rPr>
          <t>¿Generar pérdida de confianza de la Entidad, afectando su reputación?</t>
        </r>
      </text>
    </comment>
    <comment ref="U11" authorId="1" shapeId="0" xr:uid="{31D42FCF-D401-4108-845D-537789E414D2}">
      <text>
        <r>
          <rPr>
            <sz val="8"/>
            <color indexed="81"/>
            <rFont val="Arial"/>
            <family val="2"/>
          </rPr>
          <t>¿Generar pérdida de recursos económicos?</t>
        </r>
      </text>
    </comment>
    <comment ref="V11" authorId="1" shapeId="0" xr:uid="{A5BE8B1A-D965-4C9F-8B5B-C1792C37DC63}">
      <text>
        <r>
          <rPr>
            <sz val="8"/>
            <color indexed="81"/>
            <rFont val="Arial"/>
            <family val="2"/>
          </rPr>
          <t>¿Afectar la generación de los productos o la prestación de servicios?</t>
        </r>
      </text>
    </comment>
    <comment ref="W11" authorId="1" shapeId="0" xr:uid="{5E457681-CD53-4CAC-9E93-CF674C716962}">
      <text>
        <r>
          <rPr>
            <sz val="8"/>
            <color indexed="81"/>
            <rFont val="Arial"/>
            <family val="2"/>
          </rPr>
          <t>¿Dar lugar al detrimento de calidad de vida de la comunidad por la pérdida del bien o servicios o los recursos públicos?</t>
        </r>
      </text>
    </comment>
    <comment ref="X11" authorId="1" shapeId="0" xr:uid="{54108B97-B105-479C-8E6A-EC12442A86AF}">
      <text>
        <r>
          <rPr>
            <sz val="8"/>
            <color indexed="81"/>
            <rFont val="Arial"/>
            <family val="2"/>
          </rPr>
          <t>¿Generar pérdida de información de la Entidad?</t>
        </r>
      </text>
    </comment>
    <comment ref="Y11" authorId="1" shapeId="0" xr:uid="{C5BF695D-6511-46F4-9C71-8E493F14290B}">
      <text>
        <r>
          <rPr>
            <sz val="8"/>
            <color indexed="81"/>
            <rFont val="Arial"/>
            <family val="2"/>
          </rPr>
          <t>¿Generar intervención de los órganos de control, de la Fiscalía, u otro ente?</t>
        </r>
      </text>
    </comment>
    <comment ref="Z11" authorId="1" shapeId="0" xr:uid="{2365F1E3-E4DE-46E0-9A09-35C8FA0850A6}">
      <text>
        <r>
          <rPr>
            <sz val="8"/>
            <color indexed="81"/>
            <rFont val="Arial"/>
            <family val="2"/>
          </rPr>
          <t>¿Dar lugar a procesos sancionatorios?</t>
        </r>
      </text>
    </comment>
    <comment ref="AA11" authorId="1" shapeId="0" xr:uid="{671D8626-2382-4921-9482-05DEABA4FE32}">
      <text>
        <r>
          <rPr>
            <sz val="8"/>
            <color indexed="81"/>
            <rFont val="Arial"/>
            <family val="2"/>
          </rPr>
          <t>¿Dar lugar a procesos disciplinarios?</t>
        </r>
      </text>
    </comment>
    <comment ref="AB11" authorId="1" shapeId="0" xr:uid="{BCBADD72-A517-4387-92E5-57B42DDECBA3}">
      <text>
        <r>
          <rPr>
            <sz val="8"/>
            <color indexed="81"/>
            <rFont val="Arial"/>
            <family val="2"/>
          </rPr>
          <t>¿Dar lugar a procesos fiscales?</t>
        </r>
      </text>
    </comment>
    <comment ref="AC11" authorId="1" shapeId="0" xr:uid="{15699585-674C-48FC-A464-729A1E158C49}">
      <text>
        <r>
          <rPr>
            <sz val="8"/>
            <color indexed="81"/>
            <rFont val="Arial"/>
            <family val="2"/>
          </rPr>
          <t>¿Dar lugar a procesos penales?</t>
        </r>
      </text>
    </comment>
    <comment ref="AD11" authorId="1" shapeId="0" xr:uid="{EA043F3E-AC1C-4C58-9C41-C42F7EE24D13}">
      <text>
        <r>
          <rPr>
            <sz val="8"/>
            <color indexed="81"/>
            <rFont val="Arial"/>
            <family val="2"/>
          </rPr>
          <t>¿Generar pérdida de credibilidad del sector?</t>
        </r>
      </text>
    </comment>
    <comment ref="AE11" authorId="1" shapeId="0" xr:uid="{E5C88D88-BB1F-4A3C-860E-C2EB9291775B}">
      <text>
        <r>
          <rPr>
            <sz val="8"/>
            <color indexed="81"/>
            <rFont val="Arial"/>
            <family val="2"/>
          </rPr>
          <t xml:space="preserve">¿Ocasionar lesiones físicas o pérdida de vidas humanas?
</t>
        </r>
        <r>
          <rPr>
            <b/>
            <sz val="8"/>
            <color indexed="81"/>
            <rFont val="Arial"/>
            <family val="2"/>
          </rPr>
          <t>NOTA: si esta respuesta es afirmativa, el impacto será considerado como catastrófico.</t>
        </r>
      </text>
    </comment>
    <comment ref="AF11" authorId="1" shapeId="0" xr:uid="{0F3FF2C1-B9CC-480D-86F3-DCA49B37F097}">
      <text>
        <r>
          <rPr>
            <sz val="8"/>
            <color indexed="81"/>
            <rFont val="Arial"/>
            <family val="2"/>
          </rPr>
          <t>¿Afectar la imagen regional?</t>
        </r>
      </text>
    </comment>
    <comment ref="AG11" authorId="1" shapeId="0" xr:uid="{5C9C405A-1C2F-439F-83D7-70B93789B322}">
      <text>
        <r>
          <rPr>
            <sz val="8"/>
            <color indexed="81"/>
            <rFont val="Arial"/>
            <family val="2"/>
          </rPr>
          <t>¿Afectar la imagen nacional?</t>
        </r>
      </text>
    </comment>
    <comment ref="AH11" authorId="1" shapeId="0" xr:uid="{72D25057-E0C9-4395-87E0-9E809040F2F5}">
      <text>
        <r>
          <rPr>
            <sz val="8"/>
            <color indexed="81"/>
            <rFont val="Arial"/>
            <family val="2"/>
          </rPr>
          <t>¿Genera Impacto ambiental?</t>
        </r>
      </text>
    </comment>
    <comment ref="AV11" authorId="1" shapeId="0" xr:uid="{4BED03EA-1B8D-413A-A6A0-2C1A782909F7}">
      <text>
        <r>
          <rPr>
            <sz val="8"/>
            <color indexed="81"/>
            <rFont val="Arial"/>
            <family val="2"/>
          </rPr>
          <t>¿Existen un responsable asignado a la ejecución del control?</t>
        </r>
      </text>
    </comment>
    <comment ref="AW11" authorId="1" shapeId="0" xr:uid="{F38C4EE6-6F74-4D12-9775-D34EBC7F8A31}">
      <text>
        <r>
          <rPr>
            <sz val="9"/>
            <color indexed="81"/>
            <rFont val="Tahoma"/>
            <family val="2"/>
          </rPr>
          <t>El responsable tiene autoridad y adecuada segregación de funciones en la ejecución del control?</t>
        </r>
      </text>
    </comment>
    <comment ref="AX11" authorId="1" shapeId="0" xr:uid="{D70121B5-B946-4569-B855-87D703425C29}">
      <text>
        <r>
          <rPr>
            <sz val="8"/>
            <color indexed="81"/>
            <rFont val="Arial"/>
            <family val="2"/>
          </rPr>
          <t>¿La oportunidad en que se ejecuta el control ayuda a prevenir la mitigación del riesgo o a detectar la materialización del riesgo de manera oportuna?</t>
        </r>
      </text>
    </comment>
    <comment ref="AY11" authorId="1" shapeId="0" xr:uid="{137C1C5B-3A83-404B-96C1-09CC6DE3B836}">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Z11" authorId="1" shapeId="0" xr:uid="{337761C9-AF50-4559-AD3D-0516EAAC9356}">
      <text>
        <r>
          <rPr>
            <sz val="8"/>
            <color indexed="81"/>
            <rFont val="Arial"/>
            <family val="2"/>
          </rPr>
          <t>¿La fuente de información que se utiliza en el desarrollo del control es información confiable que permita mitigar el riesgo?.</t>
        </r>
      </text>
    </comment>
    <comment ref="BA11" authorId="1" shapeId="0" xr:uid="{6CE80F07-76A3-4F18-B284-CA99363BAB85}">
      <text>
        <r>
          <rPr>
            <sz val="8"/>
            <color indexed="81"/>
            <rFont val="Arial"/>
            <family val="2"/>
          </rPr>
          <t>¿Las observaciones, desviaciones o diferencias identificadas como resultados de la ejecución del control son investigadas y resueltas de manera oportuna?</t>
        </r>
      </text>
    </comment>
    <comment ref="BB11" authorId="1" shapeId="0" xr:uid="{4C8A2B4B-9E57-4500-B815-9A59D489FD14}">
      <text>
        <r>
          <rPr>
            <sz val="8"/>
            <color indexed="81"/>
            <rFont val="Arial"/>
            <family val="2"/>
          </rPr>
          <t>¿Se deja evidencia o rastro de la ejecución del control, que permita a cualquier tercero con la evidencia, llegar a la misma conclusión?.</t>
        </r>
      </text>
    </comment>
    <comment ref="P12" authorId="0" shapeId="0" xr:uid="{ACCC6B32-E61A-45E5-8186-62FE364D6641}">
      <text>
        <r>
          <rPr>
            <sz val="8"/>
            <color indexed="81"/>
            <rFont val="Arial"/>
            <family val="2"/>
          </rPr>
          <t>Ubica el puntero del mouse en los números de la fila 11, para leer la pregunta y selecciona una respuesta en la lista desplegable</t>
        </r>
      </text>
    </comment>
    <comment ref="Q12" authorId="0" shapeId="0" xr:uid="{C5BB302A-940A-4275-9E2F-21833A76F3F2}">
      <text>
        <r>
          <rPr>
            <sz val="8"/>
            <color indexed="81"/>
            <rFont val="Arial"/>
            <family val="2"/>
          </rPr>
          <t>Ubica el puntero del mouse en los números de la fila 11, para leer la pregunta y selecciona una respuesta en la lista desplegable</t>
        </r>
      </text>
    </comment>
    <comment ref="R12" authorId="0" shapeId="0" xr:uid="{285A503D-0E83-4FE6-B4A4-BF70C50BAF80}">
      <text>
        <r>
          <rPr>
            <sz val="8"/>
            <color indexed="81"/>
            <rFont val="Arial"/>
            <family val="2"/>
          </rPr>
          <t>Ubica el puntero del mouse en los números de la fila 11, para leer la pregunta y selecciona una respuesta en la lista desplegable</t>
        </r>
      </text>
    </comment>
    <comment ref="S12" authorId="0" shapeId="0" xr:uid="{147A5111-6095-439E-8018-42A6AD6FE77E}">
      <text>
        <r>
          <rPr>
            <sz val="8"/>
            <color indexed="81"/>
            <rFont val="Arial"/>
            <family val="2"/>
          </rPr>
          <t>Ubica el puntero del mouse en los números de la fila 11, para leer la pregunta y selecciona una respuesta en la lista desplegable</t>
        </r>
      </text>
    </comment>
    <comment ref="T12" authorId="0" shapeId="0" xr:uid="{A00CF2F8-0351-4492-8592-39663901EC60}">
      <text>
        <r>
          <rPr>
            <sz val="8"/>
            <color indexed="81"/>
            <rFont val="Arial"/>
            <family val="2"/>
          </rPr>
          <t>Ubica el puntero del mouse en los números de la fila 11, para leer la pregunta y selecciona una respuesta en la lista desplegable</t>
        </r>
      </text>
    </comment>
    <comment ref="U12" authorId="0" shapeId="0" xr:uid="{FEE3316B-30F1-4215-B621-C3D1C8DF98C8}">
      <text>
        <r>
          <rPr>
            <sz val="8"/>
            <color indexed="81"/>
            <rFont val="Arial"/>
            <family val="2"/>
          </rPr>
          <t>Ubica el puntero del mouse en los números de la fila 11, para leer la pregunta y selecciona una respuesta en la lista desplegable</t>
        </r>
      </text>
    </comment>
    <comment ref="V12" authorId="0" shapeId="0" xr:uid="{E652B794-C45D-4C15-ACFF-9277C3EBEDE3}">
      <text>
        <r>
          <rPr>
            <sz val="8"/>
            <color indexed="81"/>
            <rFont val="Arial"/>
            <family val="2"/>
          </rPr>
          <t>Ubica el puntero del mouse en los números de la fila 11, para leer la pregunta y selecciona una respuesta en la lista desplegable</t>
        </r>
      </text>
    </comment>
    <comment ref="W12" authorId="0" shapeId="0" xr:uid="{F76CD5A2-CBCC-4439-A23B-37C3374F20EF}">
      <text>
        <r>
          <rPr>
            <sz val="8"/>
            <color indexed="81"/>
            <rFont val="Arial"/>
            <family val="2"/>
          </rPr>
          <t>Ubica el puntero del mouse en los números de la fila 11, para leer la pregunta y selecciona una respuesta en la lista desplegable</t>
        </r>
      </text>
    </comment>
    <comment ref="X12" authorId="0" shapeId="0" xr:uid="{67D33558-5E9C-4591-BC34-CBE75E4139D7}">
      <text>
        <r>
          <rPr>
            <sz val="8"/>
            <color indexed="81"/>
            <rFont val="Arial"/>
            <family val="2"/>
          </rPr>
          <t>Ubica el puntero del mouse en los números de la fila 11, para leer la pregunta y selecciona una respuesta en la lista desplegable</t>
        </r>
      </text>
    </comment>
    <comment ref="Y12" authorId="0" shapeId="0" xr:uid="{AD7F2FE3-C136-4E1B-BD26-83DB0E48D321}">
      <text>
        <r>
          <rPr>
            <sz val="8"/>
            <color indexed="81"/>
            <rFont val="Arial"/>
            <family val="2"/>
          </rPr>
          <t>Ubica el puntero del mouse en los números de la fila 11, para leer la pregunta y selecciona una respuesta en la lista desplegable</t>
        </r>
      </text>
    </comment>
    <comment ref="Z12" authorId="0" shapeId="0" xr:uid="{82B532D4-AA76-4629-80A8-85F9B60D4CD8}">
      <text>
        <r>
          <rPr>
            <sz val="8"/>
            <color indexed="81"/>
            <rFont val="Arial"/>
            <family val="2"/>
          </rPr>
          <t>Ubica el puntero del mouse en los números de la fila 11, para leer la pregunta y selecciona una respuesta en la lista desplegable</t>
        </r>
      </text>
    </comment>
    <comment ref="AA12" authorId="0" shapeId="0" xr:uid="{3F1904F9-2F1C-4196-9183-707D7768E0E1}">
      <text>
        <r>
          <rPr>
            <sz val="8"/>
            <color indexed="81"/>
            <rFont val="Arial"/>
            <family val="2"/>
          </rPr>
          <t>Ubica el puntero del mouse en los números de la fila 11, para leer la pregunta y selecciona una respuesta en la lista desplegable</t>
        </r>
      </text>
    </comment>
    <comment ref="AB12" authorId="0" shapeId="0" xr:uid="{6E725F70-60E8-4927-8491-C0D9DB0F72B1}">
      <text>
        <r>
          <rPr>
            <sz val="8"/>
            <color indexed="81"/>
            <rFont val="Arial"/>
            <family val="2"/>
          </rPr>
          <t>Ubica el puntero del mouse en los números de la fila 11, para leer la pregunta y selecciona una respuesta en la lista desplegable</t>
        </r>
      </text>
    </comment>
    <comment ref="AC12" authorId="0" shapeId="0" xr:uid="{9C260A70-B0EC-4DED-9CA4-ADB87C4D5B19}">
      <text>
        <r>
          <rPr>
            <sz val="8"/>
            <color indexed="81"/>
            <rFont val="Arial"/>
            <family val="2"/>
          </rPr>
          <t>Ubica el puntero del mouse en los números de la fila 11, para leer la pregunta y selecciona una respuesta en la lista desplegable</t>
        </r>
      </text>
    </comment>
    <comment ref="AD12" authorId="0" shapeId="0" xr:uid="{B717C5FF-FEBA-42AE-A7F2-B19CED19A1AA}">
      <text>
        <r>
          <rPr>
            <sz val="8"/>
            <color indexed="81"/>
            <rFont val="Arial"/>
            <family val="2"/>
          </rPr>
          <t>Ubica el puntero del mouse en los números de la fila 11, para leer la pregunta y selecciona una respuesta en la lista desplegable</t>
        </r>
      </text>
    </comment>
    <comment ref="AE12" authorId="0" shapeId="0" xr:uid="{2F7D9845-FEDC-4C54-9140-4225FB5298BB}">
      <text>
        <r>
          <rPr>
            <sz val="8"/>
            <color indexed="81"/>
            <rFont val="Arial"/>
            <family val="2"/>
          </rPr>
          <t>Ubica el puntero del mouse en los números de la fila 11, para leer la pregunta y selecciona una respuesta en la lista desplegable</t>
        </r>
      </text>
    </comment>
    <comment ref="AF12" authorId="0" shapeId="0" xr:uid="{EC119FD4-C2BC-4FDE-B20C-3929FEA79CDA}">
      <text>
        <r>
          <rPr>
            <sz val="8"/>
            <color indexed="81"/>
            <rFont val="Arial"/>
            <family val="2"/>
          </rPr>
          <t>Ubica el puntero del mouse en los números de la fila 11, para leer la pregunta y selecciona una respuesta en la lista desplegable</t>
        </r>
      </text>
    </comment>
    <comment ref="AG12" authorId="0" shapeId="0" xr:uid="{B499063E-8017-4709-B7F6-4B06F36C66A0}">
      <text>
        <r>
          <rPr>
            <sz val="8"/>
            <color indexed="81"/>
            <rFont val="Arial"/>
            <family val="2"/>
          </rPr>
          <t>Ubica el puntero del mouse en los números de la fila 11, para leer la pregunta y selecciona una respuesta en la lista desplegable</t>
        </r>
      </text>
    </comment>
    <comment ref="AH12" authorId="0" shapeId="0" xr:uid="{F3C30187-0327-4F35-A141-427559FEC09D}">
      <text>
        <r>
          <rPr>
            <sz val="8"/>
            <color indexed="81"/>
            <rFont val="Arial"/>
            <family val="2"/>
          </rPr>
          <t>Ubica el puntero del mouse en los números de la fila 11, para leer la pregunta y selecciona una respuesta en la lista desplegable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ALFONSO BARRIOS PEREA</author>
    <author>Alfonso Antonio de Jesus Barrios Perea</author>
  </authors>
  <commentList>
    <comment ref="B6" authorId="0" shapeId="0" xr:uid="{00000000-0006-0000-1000-000001000000}">
      <text>
        <r>
          <rPr>
            <sz val="9"/>
            <color indexed="81"/>
            <rFont val="Tahoma"/>
            <family val="2"/>
          </rPr>
          <t>Fecha de revisión y/o actualización del riesgo de gestión por parte del área encargada del proceso</t>
        </r>
      </text>
    </comment>
    <comment ref="J8" authorId="1" shapeId="0" xr:uid="{00000000-0006-0000-1000-000002000000}">
      <text>
        <r>
          <rPr>
            <sz val="9"/>
            <color indexed="81"/>
            <rFont val="Tahoma"/>
            <family val="2"/>
          </rPr>
          <t>Establecer la probabilidad de ocurrencia del riesgo y el nivel de consecuencia o impacto, con el fin de estimar la zona de riesgo inicial (RIESGO INHERENTE).</t>
        </r>
      </text>
    </comment>
    <comment ref="D9" authorId="1" shapeId="0" xr:uid="{00000000-0006-0000-1000-000003000000}">
      <text>
        <r>
          <rPr>
            <sz val="9"/>
            <color indexed="81"/>
            <rFont val="Tahoma"/>
            <family val="2"/>
          </rPr>
          <t>posibilidad de que suceda algún evento que tendrá un impacto sobre el cumplimiento de los objetivos. Se expresa en términos de probabilidad y consecuencias.</t>
        </r>
      </text>
    </comment>
    <comment ref="R9" authorId="1" shapeId="0" xr:uid="{00000000-0006-0000-1000-000004000000}">
      <text>
        <r>
          <rPr>
            <sz val="9"/>
            <color indexed="81"/>
            <rFont val="Arial"/>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Y9" authorId="1" shapeId="0" xr:uid="{00000000-0006-0000-1000-000005000000}">
      <text>
        <r>
          <rPr>
            <b/>
            <sz val="9"/>
            <color indexed="81"/>
            <rFont val="Tahoma"/>
            <family val="2"/>
          </rPr>
          <t>PREVENTIVOS:</t>
        </r>
        <r>
          <rPr>
            <sz val="9"/>
            <color indexed="81"/>
            <rFont val="Tahoma"/>
            <family val="2"/>
          </rPr>
          <t xml:space="preserve"> Están diseñados para evitar un evento no deseado en el momento en que se produce. Este tipo de controles intentan evitar la ocurrencia de los riesgos que pueden afectar el cumplimiento de los objetivos.
</t>
        </r>
        <r>
          <rPr>
            <b/>
            <sz val="9"/>
            <color indexed="81"/>
            <rFont val="Tahoma"/>
            <family val="2"/>
          </rPr>
          <t xml:space="preserve">
DETECTIVOS:</t>
        </r>
        <r>
          <rPr>
            <sz val="9"/>
            <color indexed="81"/>
            <rFont val="Tahoma"/>
            <family val="2"/>
          </rPr>
          <t xml:space="preserve"> Están diseñados para identificar un evento o resultado no previsto después de que se haya producido. Buscan detectar la situación no deseada para que se corrija y se tomen las acciones correspondientes.</t>
        </r>
      </text>
    </comment>
    <comment ref="Z11" authorId="1" shapeId="0" xr:uid="{00000000-0006-0000-1000-000006000000}">
      <text>
        <r>
          <rPr>
            <sz val="8"/>
            <color indexed="81"/>
            <rFont val="Arial"/>
            <family val="2"/>
          </rPr>
          <t>¿Existen un responsable asignado a la ejecución del control?</t>
        </r>
      </text>
    </comment>
    <comment ref="AA11" authorId="1" shapeId="0" xr:uid="{00000000-0006-0000-1000-000007000000}">
      <text>
        <r>
          <rPr>
            <sz val="9"/>
            <color indexed="81"/>
            <rFont val="Tahoma"/>
            <family val="2"/>
          </rPr>
          <t>El responsable tiene autoridad y adecuada segregación de funciones en la ejecución del control?</t>
        </r>
      </text>
    </comment>
    <comment ref="AB11" authorId="1" shapeId="0" xr:uid="{00000000-0006-0000-1000-000008000000}">
      <text>
        <r>
          <rPr>
            <sz val="8"/>
            <color indexed="81"/>
            <rFont val="Arial"/>
            <family val="2"/>
          </rPr>
          <t>¿La oportunidad en que se ejecuta el control ayuda a prevenir la mitigación del riesgo o a detectar la materialización del riesgo de manera oportuna?</t>
        </r>
      </text>
    </comment>
    <comment ref="AC11" authorId="1" shapeId="0" xr:uid="{00000000-0006-0000-1000-000009000000}">
      <text>
        <r>
          <rPr>
            <sz val="8"/>
            <color indexed="81"/>
            <rFont val="Arial"/>
            <family val="2"/>
          </rPr>
          <t>¿Las actividades que se desarrollan en el control realmente buscan por si sola prevenir o detectar las causas que pueden dar origen al riesgo, ejemplo Verificar, Validar Cotejar, Comparar, Revisar, etc.?</t>
        </r>
      </text>
    </comment>
    <comment ref="AD11" authorId="1" shapeId="0" xr:uid="{00000000-0006-0000-1000-00000A000000}">
      <text>
        <r>
          <rPr>
            <sz val="8"/>
            <color indexed="81"/>
            <rFont val="Arial"/>
            <family val="2"/>
          </rPr>
          <t>¿La fuente de información que se utiliza en el desarrollo del control es información confiable que permita mitigar el riesgo?.</t>
        </r>
      </text>
    </comment>
    <comment ref="AE11" authorId="1" shapeId="0" xr:uid="{00000000-0006-0000-1000-00000B000000}">
      <text>
        <r>
          <rPr>
            <sz val="8"/>
            <color indexed="81"/>
            <rFont val="Arial"/>
            <family val="2"/>
          </rPr>
          <t>¿Las observaciones, desviaciones o diferencias identificadas como resultados de la ejecución del control son investigadas y resueltas de manera oportuna?</t>
        </r>
      </text>
    </comment>
    <comment ref="AF11" authorId="1" shapeId="0" xr:uid="{00000000-0006-0000-1000-00000C000000}">
      <text>
        <r>
          <rPr>
            <sz val="8"/>
            <color indexed="81"/>
            <rFont val="Arial"/>
            <family val="2"/>
          </rPr>
          <t>¿Se deja evidencia o rastro de la ejecución del control, que permita a cualquier tercero con la evidencia, llegar a la misma conclusión?.</t>
        </r>
      </text>
    </comment>
    <comment ref="R12" authorId="0" shapeId="0" xr:uid="{00000000-0006-0000-1000-00000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3" authorId="0" shapeId="0" xr:uid="{00000000-0006-0000-1000-00000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4" authorId="0" shapeId="0" xr:uid="{00000000-0006-0000-1000-00000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5" authorId="0" shapeId="0" xr:uid="{00000000-0006-0000-1000-00001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6" authorId="0" shapeId="0" xr:uid="{00000000-0006-0000-1000-00001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7" authorId="0" shapeId="0" xr:uid="{00000000-0006-0000-1000-00001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8" authorId="0" shapeId="0" xr:uid="{00000000-0006-0000-1000-00001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19" authorId="0" shapeId="0" xr:uid="{00000000-0006-0000-1000-00001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0" authorId="0" shapeId="0" xr:uid="{00000000-0006-0000-1000-00001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1" authorId="0" shapeId="0" xr:uid="{00000000-0006-0000-1000-00001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2" authorId="0" shapeId="0" xr:uid="{00000000-0006-0000-1000-00001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3" authorId="0" shapeId="0" xr:uid="{00000000-0006-0000-1000-00001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4" authorId="0" shapeId="0" xr:uid="{00000000-0006-0000-1000-00001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5" authorId="0" shapeId="0" xr:uid="{00000000-0006-0000-1000-00001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6" authorId="0" shapeId="0" xr:uid="{00000000-0006-0000-1000-00001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7" authorId="0" shapeId="0" xr:uid="{00000000-0006-0000-1000-00001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8" authorId="0" shapeId="0" xr:uid="{00000000-0006-0000-1000-00001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29" authorId="0" shapeId="0" xr:uid="{00000000-0006-0000-1000-00001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0" authorId="0" shapeId="0" xr:uid="{00000000-0006-0000-1000-00001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1" authorId="0" shapeId="0" xr:uid="{00000000-0006-0000-1000-00002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2" authorId="0" shapeId="0" xr:uid="{00000000-0006-0000-1000-00002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3" authorId="0" shapeId="0" xr:uid="{00000000-0006-0000-1000-00002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4" authorId="0" shapeId="0" xr:uid="{00000000-0006-0000-1000-00002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5" authorId="0" shapeId="0" xr:uid="{00000000-0006-0000-1000-00002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6" authorId="0" shapeId="0" xr:uid="{00000000-0006-0000-1000-00002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7" authorId="0" shapeId="0" xr:uid="{00000000-0006-0000-1000-00002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8" authorId="0" shapeId="0" xr:uid="{00000000-0006-0000-1000-00002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39" authorId="0" shapeId="0" xr:uid="{00000000-0006-0000-1000-00002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0" authorId="0" shapeId="0" xr:uid="{00000000-0006-0000-1000-00002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1" authorId="0" shapeId="0" xr:uid="{00000000-0006-0000-1000-00002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2" authorId="0" shapeId="0" xr:uid="{00000000-0006-0000-1000-00002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3" authorId="0" shapeId="0" xr:uid="{00000000-0006-0000-1000-00002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4" authorId="0" shapeId="0" xr:uid="{00000000-0006-0000-1000-00002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5" authorId="0" shapeId="0" xr:uid="{00000000-0006-0000-1000-00002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6" authorId="0" shapeId="0" xr:uid="{00000000-0006-0000-1000-00002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7" authorId="0" shapeId="0" xr:uid="{00000000-0006-0000-1000-00003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8" authorId="0" shapeId="0" xr:uid="{00000000-0006-0000-1000-00003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49" authorId="0" shapeId="0" xr:uid="{00000000-0006-0000-1000-00003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0" authorId="0" shapeId="0" xr:uid="{00000000-0006-0000-1000-00003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1" authorId="0" shapeId="0" xr:uid="{00000000-0006-0000-1000-00003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2" authorId="0" shapeId="0" xr:uid="{00000000-0006-0000-1000-00003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3" authorId="0" shapeId="0" xr:uid="{00000000-0006-0000-1000-00003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4" authorId="0" shapeId="0" xr:uid="{00000000-0006-0000-1000-00003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5" authorId="0" shapeId="0" xr:uid="{00000000-0006-0000-1000-00003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6" authorId="0" shapeId="0" xr:uid="{00000000-0006-0000-1000-000039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7" authorId="0" shapeId="0" xr:uid="{00000000-0006-0000-1000-00003A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8" authorId="0" shapeId="0" xr:uid="{00000000-0006-0000-1000-00003B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59" authorId="0" shapeId="0" xr:uid="{00000000-0006-0000-1000-00003C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0" authorId="0" shapeId="0" xr:uid="{00000000-0006-0000-1000-00003D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1" authorId="0" shapeId="0" xr:uid="{00000000-0006-0000-1000-00003E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2" authorId="0" shapeId="0" xr:uid="{00000000-0006-0000-1000-00003F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3" authorId="0" shapeId="0" xr:uid="{00000000-0006-0000-1000-000040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4" authorId="0" shapeId="0" xr:uid="{00000000-0006-0000-1000-000041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5" authorId="0" shapeId="0" xr:uid="{00000000-0006-0000-1000-000042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6" authorId="0" shapeId="0" xr:uid="{00000000-0006-0000-1000-000043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7" authorId="0" shapeId="0" xr:uid="{00000000-0006-0000-1000-000044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8" authorId="0" shapeId="0" xr:uid="{00000000-0006-0000-1000-000045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69" authorId="0" shapeId="0" xr:uid="{00000000-0006-0000-1000-000046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0" authorId="0" shapeId="0" xr:uid="{00000000-0006-0000-1000-000047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 ref="R71" authorId="0" shapeId="0" xr:uid="{00000000-0006-0000-1000-000048000000}">
      <text>
        <r>
          <rPr>
            <sz val="9"/>
            <color indexed="81"/>
            <rFont val="Tahoma"/>
            <family val="2"/>
          </rPr>
          <t>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r>
      </text>
    </comment>
  </commentList>
</comments>
</file>

<file path=xl/sharedStrings.xml><?xml version="1.0" encoding="utf-8"?>
<sst xmlns="http://schemas.openxmlformats.org/spreadsheetml/2006/main" count="23298" uniqueCount="2700">
  <si>
    <t>IDENTIFICACIÓN DEL RIESGO</t>
  </si>
  <si>
    <t>VALORACIÓN DEL RIESGO DE CORRUPCIÓN</t>
  </si>
  <si>
    <t>PROCESO</t>
  </si>
  <si>
    <t>CONSECUENCIA</t>
  </si>
  <si>
    <t>ACCIONES ASOCIADAS AL CONTROL</t>
  </si>
  <si>
    <t>PROBABILIDAD</t>
  </si>
  <si>
    <t>IMPACTO</t>
  </si>
  <si>
    <t>NIVEL DEL RIESGO</t>
  </si>
  <si>
    <t xml:space="preserve">Atención al Ciudadano </t>
  </si>
  <si>
    <t>Comunicación Institucional</t>
  </si>
  <si>
    <t xml:space="preserve">Direccionamiento Estratégico </t>
  </si>
  <si>
    <t xml:space="preserve">Gestión Adquisición de Bienes Inmuebles </t>
  </si>
  <si>
    <t xml:space="preserve">Gestión de Administración de Bienes </t>
  </si>
  <si>
    <t>Gestión de búsqueda y salvamento aéreo.</t>
  </si>
  <si>
    <t>Gestión de Certificaciones y Permisos</t>
  </si>
  <si>
    <t xml:space="preserve">Gestión de Evaluación y Asesoría al Sistema de Control Interno </t>
  </si>
  <si>
    <t xml:space="preserve">Gestión de Información Aeronáutica </t>
  </si>
  <si>
    <t xml:space="preserve">Gestión de Infraestructura Aeroportuaria </t>
  </si>
  <si>
    <t>Gestión de inspección, vigilancia y control</t>
  </si>
  <si>
    <t>Gestión de investigación de accidentes e incidentes aéreos</t>
  </si>
  <si>
    <t>Gestión de investigaciones disciplinarias</t>
  </si>
  <si>
    <t xml:space="preserve">Gestión de la Educación </t>
  </si>
  <si>
    <t>Gestión de Licencias Aeronáuticas</t>
  </si>
  <si>
    <t xml:space="preserve">Gestión de Meteorología Aeronáutica </t>
  </si>
  <si>
    <t xml:space="preserve">Gestión de Políticas Aerocomerciales </t>
  </si>
  <si>
    <t>Gestión de Registro</t>
  </si>
  <si>
    <t>Gestión de Regulación y Reglamentación</t>
  </si>
  <si>
    <t xml:space="preserve">Gestión de salvamento y extinción de incendios </t>
  </si>
  <si>
    <t xml:space="preserve">Gestión de Seguridad y Salud en el trabajo </t>
  </si>
  <si>
    <t xml:space="preserve">Gestión de servicios aeroportuarios </t>
  </si>
  <si>
    <t xml:space="preserve">Gestión de Servicios de Tránsito Aéreo </t>
  </si>
  <si>
    <t xml:space="preserve">Gestión de Talento Humano </t>
  </si>
  <si>
    <t>Gestión de Tecnología CNS / MET / ENERGÍA / AYUDAS VISUALES</t>
  </si>
  <si>
    <t xml:space="preserve">Gestión de tecnologías de la Información </t>
  </si>
  <si>
    <t>Gestión del espacio Aéreo</t>
  </si>
  <si>
    <t>Gestión documental y de archivo</t>
  </si>
  <si>
    <t xml:space="preserve">Gestión Financiera </t>
  </si>
  <si>
    <t xml:space="preserve">Gestión Información Sectorial </t>
  </si>
  <si>
    <t xml:space="preserve">Gestión Jurídica </t>
  </si>
  <si>
    <t>Acción u omisión</t>
  </si>
  <si>
    <t>Uso del poder</t>
  </si>
  <si>
    <t>Desviación de la gestión de lo público</t>
  </si>
  <si>
    <t>Beneficio privado</t>
  </si>
  <si>
    <t>COMPONENTES</t>
  </si>
  <si>
    <r>
      <rPr>
        <b/>
        <sz val="10"/>
        <color theme="0"/>
        <rFont val="Arial"/>
        <family val="2"/>
      </rPr>
      <t>CAUSAS</t>
    </r>
    <r>
      <rPr>
        <sz val="10"/>
        <color theme="0"/>
        <rFont val="Arial"/>
        <family val="2"/>
      </rPr>
      <t xml:space="preserve">
</t>
    </r>
    <r>
      <rPr>
        <sz val="7"/>
        <color theme="0"/>
        <rFont val="Arial"/>
        <family val="2"/>
      </rPr>
      <t xml:space="preserve"> A partir de los factores internos y externos, se determinan los agentes que pueden originar prácticas corruptas.</t>
    </r>
  </si>
  <si>
    <t>OBJETIVO DEL PROCESO</t>
  </si>
  <si>
    <t>Naturaleza del control</t>
  </si>
  <si>
    <t>Criterios para la evaluación del Control</t>
  </si>
  <si>
    <t>#</t>
  </si>
  <si>
    <t>Descripción del Control</t>
  </si>
  <si>
    <t>Evaluación del Control</t>
  </si>
  <si>
    <t>FORMATO</t>
  </si>
  <si>
    <t>MAPA DE RIESGOS DE CORRUPCIÓN</t>
  </si>
  <si>
    <t>Principio de Procedencia: 1012.028.1</t>
  </si>
  <si>
    <t>DEFINICIÓN DEL RIESGO</t>
  </si>
  <si>
    <t>Responder las preguntas que se encuentran en los comentarios de los numerales del 1 al 19</t>
  </si>
  <si>
    <t>1.1</t>
  </si>
  <si>
    <t>1.2</t>
  </si>
  <si>
    <t>ZONA DE RIESGO</t>
  </si>
  <si>
    <r>
      <t>El control se ejecuta de manera consistente por los responsables</t>
    </r>
    <r>
      <rPr>
        <b/>
        <sz val="10"/>
        <color theme="0"/>
        <rFont val="Arial"/>
        <family val="2"/>
      </rPr>
      <t xml:space="preserve"> (EJECUCIÓN)</t>
    </r>
  </si>
  <si>
    <t>Aplica plan de acción para fortalecer el control (SI/NO)</t>
  </si>
  <si>
    <t>VALORACIÓN DE CONTROLES</t>
  </si>
  <si>
    <r>
      <rPr>
        <b/>
        <sz val="10"/>
        <color theme="0"/>
        <rFont val="Arial"/>
        <family val="2"/>
      </rPr>
      <t>SOLIDEZ INDIVIDUAL</t>
    </r>
    <r>
      <rPr>
        <sz val="10"/>
        <color theme="0"/>
        <rFont val="Arial"/>
        <family val="2"/>
      </rPr>
      <t xml:space="preserve"> 
de cada control</t>
    </r>
  </si>
  <si>
    <t>SOLIDEZ DEL CONJUNTO DE LOS CONTROLES</t>
  </si>
  <si>
    <t>ANÁLISIS DEL RIESGO INHERENTE</t>
  </si>
  <si>
    <t>CONTROLES AYUDAN A DISMINUIR LA PROBABILIDAD</t>
  </si>
  <si>
    <t>VALORACIÓN DEL RIESGO RESIDUAL</t>
  </si>
  <si>
    <r>
      <rPr>
        <b/>
        <sz val="14"/>
        <color theme="1"/>
        <rFont val="Arial"/>
        <family val="2"/>
      </rPr>
      <t xml:space="preserve">Clave: </t>
    </r>
    <r>
      <rPr>
        <sz val="14"/>
        <color theme="1"/>
        <rFont val="Arial"/>
        <family val="2"/>
      </rPr>
      <t>GDIR-1.0-12-010</t>
    </r>
  </si>
  <si>
    <t>INDICADOR</t>
  </si>
  <si>
    <t>TRATAMIENTO DEL RIESGO</t>
  </si>
  <si>
    <t>Reducir el riesgo
Se adoptan medidas para reducir la probabilidad o el impacto del riesgo, o ambos; por lo general conlleva a la implementación de controles.</t>
  </si>
  <si>
    <t>Seleccione Tratamiento del Riesgo</t>
  </si>
  <si>
    <t>Evitar el riesgo
Se abandonan las actividades que dan lugar al riesgo, decidiendo no iniciar o no continuar con la actividad que causa el riesgo.</t>
  </si>
  <si>
    <t>Compartir el riesgo
Se reduce la probabilidad o el impacto del riesgo, transfiriendo o compartiendo una parte del riesgo. Los riesgos de corrupción, se pueden compartir pero no se puede transferir su responsabilidad.</t>
  </si>
  <si>
    <t>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t>
  </si>
  <si>
    <t>SI</t>
  </si>
  <si>
    <t>NO</t>
  </si>
  <si>
    <t>Por Tramite</t>
  </si>
  <si>
    <t>Detectivo</t>
  </si>
  <si>
    <t>Asignado</t>
  </si>
  <si>
    <t>Adecuado</t>
  </si>
  <si>
    <t>Oportuna</t>
  </si>
  <si>
    <t>Prevenir</t>
  </si>
  <si>
    <t>Confiable</t>
  </si>
  <si>
    <t>Se investigan y resuelven oportunamente</t>
  </si>
  <si>
    <t>Inadecuado</t>
  </si>
  <si>
    <t>Detectar</t>
  </si>
  <si>
    <t>Incompleta</t>
  </si>
  <si>
    <t>Débil</t>
  </si>
  <si>
    <t>Fuerte</t>
  </si>
  <si>
    <t>Planificar, implementar, mantener y mejorar un sistema de gestión de Seguridad y Salud en el trabajo integrado al sistema de gestión de la Entidad con el fin de mantener al trabajador en las mejores condiciones de seguridad y salud en el trabajo.</t>
  </si>
  <si>
    <t>Coordinador de Grupo Seguridad y  Salud en el Trabajo</t>
  </si>
  <si>
    <t>Trimestral</t>
  </si>
  <si>
    <t>Reporte de la EPS
Reporte en el SITAH
Reporte de los jefes inmediatos (ADI)
 Conciliación en tesorería
Circular 004 de 24 de septiembre de 2018</t>
  </si>
  <si>
    <t>al no tener un reporte de la incapacidad de origen común, se revisa el reporte de la EPS, se reporta a talento humano y se requiere al servidor público y jefe inmediato</t>
  </si>
  <si>
    <t>Preventivo</t>
  </si>
  <si>
    <t>Completa</t>
  </si>
  <si>
    <t>ILI (Índice de lesiones incapacitantes)</t>
  </si>
  <si>
    <t>Moderado</t>
  </si>
  <si>
    <t xml:space="preserve">1. Perdida de credibilidad y confianza hacia el Sistema de Gestión y los servidores públicos que lo administran.
2. Participar en un acto de corrupción
3.Imagen institucional afectada en el orden nacional o regional por actos  o hechos de corrupción comprobados
.
4, Intervención por parte de un ente de control u otro ente regulador 
</t>
  </si>
  <si>
    <t xml:space="preserve">Coordinador del Grupo Organización y Calidad Aeronáutica en su rol de administrador del sistema </t>
  </si>
  <si>
    <t>Mensual</t>
  </si>
  <si>
    <t>Como evidencia, queda registro del reporte en Excel en el proceso Administración del Sistema Integrado de Gestión.</t>
  </si>
  <si>
    <t>En caso de observar cualquier alteración se realizara un análisis de las razones de la alteración, y de considerarlo grave, pondrá en conocimiento de las respectivas dependencia para su investigación.</t>
  </si>
  <si>
    <t>Inoportuna</t>
  </si>
  <si>
    <t>No es un control</t>
  </si>
  <si>
    <t>No confiable</t>
  </si>
  <si>
    <t>No se investigan y resuelven oportunamente.</t>
  </si>
  <si>
    <t>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t>
  </si>
  <si>
    <t>Diario</t>
  </si>
  <si>
    <t>Semestral</t>
  </si>
  <si>
    <t xml:space="preserve">Alteración/modificación intencional de la información relacionada en: estudios previos, pliego de condiciones, en adendas al pliego de condiciones o en evaluaciones de las propuestas, modificaciones en el contrato, para favorecimiento propio o de terceros </t>
  </si>
  <si>
    <t>Comité de Contratación</t>
  </si>
  <si>
    <t>Semanal</t>
  </si>
  <si>
    <t>Coordinadores y abogados de la Dirección</t>
  </si>
  <si>
    <t>Sensibilizaciones realizadas
Manual de supervisión
Memorando informativos y de directrices
Informes efectivos de supervisión</t>
  </si>
  <si>
    <t>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t>
  </si>
  <si>
    <t>Establecer las normas que rigen la actividad aeronáutica colombiana para reglamentar el desarrollo ordenado de la aviación civil, mediante su redacción, publicación y divulgación, así como las funciones de interpretación y consultorías jurídico aeronáuticas.</t>
  </si>
  <si>
    <t>Fortalecer la capacidad de TI de la Aerocivil para soportar las necesidades que se demandan en materia de tecnologías de la información, de manera articulada con los lineamientos del Gobierno y el cumplimiento de las políticas de desarrollo administrativo.</t>
  </si>
  <si>
    <t>Negligencia en el control de los términos dispuestos por la coordinación para la evaluación de la queja o el informe</t>
  </si>
  <si>
    <t>Negligencia en el control de términos procesales</t>
  </si>
  <si>
    <t>Coordinador Grupo de Investigaciones Disciplinarias.</t>
  </si>
  <si>
    <t>Servidor Público Asignado</t>
  </si>
  <si>
    <t>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t>
  </si>
  <si>
    <t>Asesorar, ejercer la representación judicial y extrajudicial, adelantar los cobros coactivos y ejercer control de legalidad en las diferentes actuaciones de la entidad.</t>
  </si>
  <si>
    <t>Coordinar los Servicios de búsqueda y Salvamento SAR de las aeronaves civiles extraviadas o accidentadas en el territorio colombiano , para que se establezcan y se presten prontamente servicios SAR dentro de la región de Búsqueda y Salvamento (SRR) asignada a Colombia</t>
  </si>
  <si>
    <t>Gestionar el suministro y la afluencia de los servicios de tránsito aéreo en concordancia con la reglamentación nacional e internacional con el fin de facilitar la operación aérea en Colombia de forma segura, ordenada y ágil.</t>
  </si>
  <si>
    <t>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t>
  </si>
  <si>
    <t>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t>
  </si>
  <si>
    <t>Expedir licencias aeronáuticas al personal aeronáutico que acrediten el cumplimiento de los Reglamentos Aeronáuticos de Colombia y demás normatividad vigente aplicable a la seguridad operacional y de la aviación civil.</t>
  </si>
  <si>
    <t>Coordinador Grupo Certificación productos aeronáuticos</t>
  </si>
  <si>
    <t>Coordinador Grupo de Certificación e Inspección de Aeródromos Y Servicios Aeroportuarios</t>
  </si>
  <si>
    <t>ACTUALIZADA :</t>
  </si>
  <si>
    <t>DIRECCIONAMIENTO ESTRATÉGICO</t>
  </si>
  <si>
    <t>GESTIÓN DE POLÍTICAS AEROCOMERCIALES</t>
  </si>
  <si>
    <t>GESTIÓN DEL ESPACIO AÉREO</t>
  </si>
  <si>
    <t>GESTIÓN DE INFRAESTRUCTURA AEROPORTUARIA</t>
  </si>
  <si>
    <t>GESTIÓN DEL TALENTO HUMANO</t>
  </si>
  <si>
    <t>GESTIÓN DE EVALUACIÓN Y ASESORÍA AL SISTEMA DE CONTROL INTERNO</t>
  </si>
  <si>
    <t>GDIR-1.0</t>
  </si>
  <si>
    <t>GRER-2.0</t>
  </si>
  <si>
    <t>GSAN-1-1</t>
  </si>
  <si>
    <t>GSAP-1.0</t>
  </si>
  <si>
    <t>GCON-1.0</t>
  </si>
  <si>
    <t>GDIR-2.0</t>
  </si>
  <si>
    <t>AEGR-5.0</t>
  </si>
  <si>
    <t>Corrupción</t>
  </si>
  <si>
    <t>ADMINISTRACIÓN DEL SISTEMA INTEGRADO DE GESTIÓN</t>
  </si>
  <si>
    <t>GESTIÓN DE REGULACIÓN Y REGLAMENTACIÓN</t>
  </si>
  <si>
    <t>GESTIÓN DE INFORMACIÓN AERONÁUTICA</t>
  </si>
  <si>
    <t>GESTIÓN DE SERVICIOS AEROPORTUARIOS</t>
  </si>
  <si>
    <t>GESTIÓN JURÍDICA</t>
  </si>
  <si>
    <t>GESTIÓN DE TECNOLOGÍAS DE INFORMACIÓN</t>
  </si>
  <si>
    <t>GDIR-3.0</t>
  </si>
  <si>
    <t>GRER-1.0</t>
  </si>
  <si>
    <t>GSAN-2-2</t>
  </si>
  <si>
    <t>GSAP-2.1</t>
  </si>
  <si>
    <t>GJUR-4.0</t>
  </si>
  <si>
    <t>GINF-6.0</t>
  </si>
  <si>
    <t>ATENCIÓN AL CIUDADANO</t>
  </si>
  <si>
    <t>GESTIÓN DE LICENCIAS AERONÁUTICAS</t>
  </si>
  <si>
    <t>GESTIÓN DE METEOROLOGÍA AERONÁUTICA</t>
  </si>
  <si>
    <t>GESTIÓN SALVAMENTO Y EXTINCIÓN DE INCENDIOS</t>
  </si>
  <si>
    <t>GESTIÓN DE INFORMACIÓN SECTORIAL</t>
  </si>
  <si>
    <t>GESTIÓN DOCUMENTAL Y DE ARCHIVO</t>
  </si>
  <si>
    <t>GDIR-4-2</t>
  </si>
  <si>
    <t>GSAC-1.0</t>
  </si>
  <si>
    <t>GSAN-2-1</t>
  </si>
  <si>
    <t>GSAP-4-1</t>
  </si>
  <si>
    <t>GIAT-2.0</t>
  </si>
  <si>
    <t>GDOC-1.0</t>
  </si>
  <si>
    <t>COMUNICACION INSTITUCIONAL</t>
  </si>
  <si>
    <t>GESTIÓN DE CERTIFICACIONES Y PERMISOS</t>
  </si>
  <si>
    <t>GESTIÓN DE TRÁNSITO AÉREO</t>
  </si>
  <si>
    <t>GESTIÓN DE LA EDUCACIÓN</t>
  </si>
  <si>
    <t>GESTIÓN DE LA SEGURIDAD Y SALUD EN EL TRABAJO</t>
  </si>
  <si>
    <t>GESTIÓN FINANCIERA</t>
  </si>
  <si>
    <t>GDIR-4-1</t>
  </si>
  <si>
    <t>GCEP-1.0</t>
  </si>
  <si>
    <t>GSAN-1-3</t>
  </si>
  <si>
    <t>GDIR-2-4</t>
  </si>
  <si>
    <t>GDIR-2-3</t>
  </si>
  <si>
    <t>GFIN-7.0</t>
  </si>
  <si>
    <t>GESTIÓN DE INVESTIGACIÓN DE ACCIDENTES E INCIDENTES AÉREOS</t>
  </si>
  <si>
    <t>GESTIÓN DE REGISTRO</t>
  </si>
  <si>
    <t>GESTIÓN DE TECNOLOGÍA CNS/MET/ENERGÍA/AYUDAS VISUALES</t>
  </si>
  <si>
    <t>GESTIÓN DE INVESTIGACIONES DISCIPLINARIAS</t>
  </si>
  <si>
    <t>GESTIÓN ADQUISICIÓN DE BIENES INMUEBLES</t>
  </si>
  <si>
    <t>GSAN-4-5</t>
  </si>
  <si>
    <t>GSAC-3-1</t>
  </si>
  <si>
    <t>GDIR-2-2</t>
  </si>
  <si>
    <t>GESTIÓN DE INSPECCIÓN, VIGILANCIA Y CONTROL</t>
  </si>
  <si>
    <t>GESTIÓN DE BÚSQUEDA Y SALVAMENTO AÉREO</t>
  </si>
  <si>
    <t>GESTIÓN DE ADMINISTRACIÓN DE BIENES</t>
  </si>
  <si>
    <t>GIVC-1.0</t>
  </si>
  <si>
    <t>GSAN-4-2</t>
  </si>
  <si>
    <t>GBIE-1.0</t>
  </si>
  <si>
    <t>GSAN-3-4</t>
  </si>
  <si>
    <t>Corrupción (N/A)</t>
  </si>
  <si>
    <t>SISTEMA INTEGRADO DE GESTION - SIG - DESARROLLO INSTITUCIONAL</t>
  </si>
  <si>
    <t>No.</t>
  </si>
  <si>
    <t>CLAVE</t>
  </si>
  <si>
    <t>CARGO LIDER DEL PROCESO- DEPENDENCIA</t>
  </si>
  <si>
    <t>NOMBRE LIDER DEL PROCESO</t>
  </si>
  <si>
    <t>GESTOR DE PROCESOS</t>
  </si>
  <si>
    <t>ASESORES</t>
  </si>
  <si>
    <t>RIESGOS</t>
  </si>
  <si>
    <r>
      <rPr>
        <b/>
        <sz val="8"/>
        <color theme="0"/>
        <rFont val="Arial"/>
        <family val="2"/>
      </rPr>
      <t>RIESGOS DE CORRUPCIÓN</t>
    </r>
    <r>
      <rPr>
        <sz val="8"/>
        <color theme="0"/>
        <rFont val="Arial"/>
        <family val="2"/>
      </rPr>
      <t xml:space="preserve">
(info tomada del Mapa de Riesgos en la WEB de la Aerocivil)</t>
    </r>
  </si>
  <si>
    <t>Direccionamiento Estratégico</t>
  </si>
  <si>
    <t>Director General
Jefe Oficina Asesora de Planeación</t>
  </si>
  <si>
    <t>JUAN CARLOS SALAZAR GOMEZ
Hector Rodriguez</t>
  </si>
  <si>
    <t xml:space="preserve">Cenaida Jerez Ruiz </t>
  </si>
  <si>
    <t xml:space="preserve">Jorge Enrique Villota Valencia </t>
  </si>
  <si>
    <t>Identificado</t>
  </si>
  <si>
    <t>Pendiente</t>
  </si>
  <si>
    <t>Administración Sistema Integrado de Gestión</t>
  </si>
  <si>
    <t>Jefe Oficina Asesora de Planeación 
Coordinador Grupo Organización y Calidad Aeronáutica</t>
  </si>
  <si>
    <t>Hector Rodriguez
Luisa Camila Arias Sabogal</t>
  </si>
  <si>
    <t xml:space="preserve">Alfonso Antonio de Jesus Barrios Perea </t>
  </si>
  <si>
    <t>GDIR-4.1</t>
  </si>
  <si>
    <t>Director General
Coordinador Grupo Comunicación  y Prensa</t>
  </si>
  <si>
    <t>JUAN CARLOS SALAZAR GOMEZ
Martha Janneth Cardenas</t>
  </si>
  <si>
    <t>Martha Janneth Cardenas</t>
  </si>
  <si>
    <t>Claudia Ayala Cardenas</t>
  </si>
  <si>
    <t>GDIR-4.2</t>
  </si>
  <si>
    <t>Atención al Ciudadano</t>
  </si>
  <si>
    <t>Secretario General 
Coordinador Grupo de Atención al Ciudadano</t>
  </si>
  <si>
    <t>Adriana Maria Gomez Caro (E)
Clara Ines Steevens Cruz</t>
  </si>
  <si>
    <t>Maria Antonia Caro</t>
  </si>
  <si>
    <t>Gestión de Políticas Aerocomerciales</t>
  </si>
  <si>
    <t>Jefe Oficina de Transporte Aéreo
Coordinador Grupo Asuntos Internacionales y Política Aerocomercial</t>
  </si>
  <si>
    <t>Lucas Rodriguez Gomez
Jazmin Alexandra Palomino Pineda</t>
  </si>
  <si>
    <t>Maria Isabel Rojas</t>
  </si>
  <si>
    <t xml:space="preserve">Fabio Emir Cely Solano </t>
  </si>
  <si>
    <t>Jefe Oficina de Transporte Aéreo
Coordinador Grupo Normas Aeronáuticas</t>
  </si>
  <si>
    <t>Lucas Rodriguez Gomez 
Edgar Benjamin Rivera Florez</t>
  </si>
  <si>
    <t>Soley Alexandra Sanjuanelo</t>
  </si>
  <si>
    <t xml:space="preserve">Secretario de Seguridad Aérea
Director de Estándares de Vuelo
Coordinador Grupo Licencias al Personal </t>
  </si>
  <si>
    <t>Luis Alberto Valencia Valencia
Francisco Ospina Ramirez
Juan Manuel Quijano Pinzón</t>
  </si>
  <si>
    <t>Claudia Marcela Moreno Moreno  / Maria Constaza Davila</t>
  </si>
  <si>
    <t>Alexandra Cortes Arevalo</t>
  </si>
  <si>
    <t xml:space="preserve">Gestión de Certificaciones y Permisos </t>
  </si>
  <si>
    <t>Jefe Oficina de Transporte Aéreo
Secretario de Seguridad Aérea
Director de Estándares de Vuelo
Director de Estándares de Servicios de Navegación Aérea y Servicios Aeroportuarios
Director de Servicios a la Navegación Aérea</t>
  </si>
  <si>
    <t xml:space="preserve">Lucas Rodriguez Gomez
Luis Alberto Valencia Valencia
Francisco Ospina Ramirez
Claudia Liliana Olarte Charry
Rolando Aros Riaño </t>
  </si>
  <si>
    <t>Claudia Marcela Moreno Moreno</t>
  </si>
  <si>
    <t>GSAC-3.1</t>
  </si>
  <si>
    <t xml:space="preserve">Gestión de Registro </t>
  </si>
  <si>
    <t xml:space="preserve">
Jefe Oficina de Registro</t>
  </si>
  <si>
    <t>Maria Clara Eusse Calderon
Hugo Dadey moreno</t>
  </si>
  <si>
    <t>Nelly Beltran Moreno</t>
  </si>
  <si>
    <t>GIVC-1,0</t>
  </si>
  <si>
    <t>Gestión de Inspección, Vigilancia y Control</t>
  </si>
  <si>
    <t>Luis Alberto Valencia Valencia
Lucas Rodriguez Gomez
Francisco Ospina Ramirez
Claudia Liliana Olarte Charry</t>
  </si>
  <si>
    <t>GSAN-4.5</t>
  </si>
  <si>
    <t>Gestión de Investigación de Accidentes e Incidentes Aéreos</t>
  </si>
  <si>
    <t xml:space="preserve">Director General
Coordinador Grupo Investigación de Accidentes </t>
  </si>
  <si>
    <t>JUAN CARLOS SALAZAR GOMEZ
Miguel Camacho Martinez</t>
  </si>
  <si>
    <t xml:space="preserve">Yezmin Josiria Martinez Cuao </t>
  </si>
  <si>
    <t>GSAN-1.1</t>
  </si>
  <si>
    <t>Gestión del Espacio Aéreo</t>
  </si>
  <si>
    <t>Secretario de Sistemas Operacionales
Director de Servicios a la Navegación Aérea
Coordinador Grupo Gestión y Organización  del Espacio Aéreo ASM</t>
  </si>
  <si>
    <t>Gonzalo Cardenas Mahecha
Rolando Aros Riaño 
Medardo Arcesio Figueroa Guerrero</t>
  </si>
  <si>
    <t>Luis Eduardo Vargas</t>
  </si>
  <si>
    <t>Magda Yanneth Garcia Sanabria 
(FECS)</t>
  </si>
  <si>
    <t>GSAN-2.2</t>
  </si>
  <si>
    <t>Gestión de Información Aeronáutica</t>
  </si>
  <si>
    <t>Gonzalo Cardenas Mahecha
Rolando Aros Riaño 
Gladys Mercedes Roa de la Cruz</t>
  </si>
  <si>
    <t xml:space="preserve">Gladys Mercedes Roa de la Cruz
Camilo Andres Ramirez Steele
Gloria Ines Rey Arguello
</t>
  </si>
  <si>
    <t>Demetrio Capador Sanchez 
(ACA)</t>
  </si>
  <si>
    <t>GSAN-2.1</t>
  </si>
  <si>
    <t>Gestión de Meteorología Aeronáutica</t>
  </si>
  <si>
    <t>Secretario de Sistemas Operacionales
Director de Servicios a la Navegación Aérea
Coordinador Grupo Meteorología Aeronáutica</t>
  </si>
  <si>
    <t xml:space="preserve">Gonzalo Cardenas Mahecha
Rolando Aros Riaño 
Juan Carlos Pulido Bernal </t>
  </si>
  <si>
    <r>
      <t xml:space="preserve">Ingrid Tatiana Sierra Giraldo
</t>
    </r>
    <r>
      <rPr>
        <b/>
        <sz val="10"/>
        <color rgb="FFFF0000"/>
        <rFont val="Arial"/>
        <family val="2"/>
      </rPr>
      <t>Myriam Milena Perez</t>
    </r>
  </si>
  <si>
    <t>N/A</t>
  </si>
  <si>
    <t>GSAN-1.3</t>
  </si>
  <si>
    <t>Gestión de Tránsito Aéreo</t>
  </si>
  <si>
    <t>Secretario de Sistemas Operacionales
Director de Servicios a la Navegación Aérea
Coordinador Grupo Gestión de los Servicios de Transito Aéreo</t>
  </si>
  <si>
    <t xml:space="preserve">Gonzalo Cardenas Mahecha
Rolando Aros Riaño 
Harlen Mejia Oliveros </t>
  </si>
  <si>
    <t>Damaso Peñuela</t>
  </si>
  <si>
    <t>Magda Yanneth Garcia Sanabria 
(ABP)</t>
  </si>
  <si>
    <t>GSAN-3.4</t>
  </si>
  <si>
    <t>Gestión de Tecnología CNS/MET/ENERGÍA/AYUDAS VISUALES</t>
  </si>
  <si>
    <t>Secretario de Sistemas Operacionales
Director de Telecomunicaciones y Ayudas a la Navegación Aérea</t>
  </si>
  <si>
    <t xml:space="preserve">Gonzalo Cardenas Mahecha
Luis Abelardo Diaz Mateus </t>
  </si>
  <si>
    <t xml:space="preserve">Esperanza Romero 
 (6) Coordinadores de Grupo </t>
  </si>
  <si>
    <t xml:space="preserve">GSAN-4.2 </t>
  </si>
  <si>
    <t>Gestión de Búsqueda y Salvamento Aéreo</t>
  </si>
  <si>
    <t>Gonzalo Cardenas Mahecha
Rolando Aros Riaño 
Jose Agustin Buitrago Moreno</t>
  </si>
  <si>
    <t>Joan Camilo Silva Penagos</t>
  </si>
  <si>
    <t>Gestión de Infraestructura Aeroportuaria</t>
  </si>
  <si>
    <t xml:space="preserve">Secretario de Sistemas Operacionales
Director Infraestructura Aeroportuaria
</t>
  </si>
  <si>
    <t xml:space="preserve">Gonzalo Cardenas Mahecha &lt;gonzalo.cardenas@aerocivil.gov.co&gt;
Daniel Francisco Tenjo Suarez &lt;daniel.tenjo@aerocivil.gov.co&gt;
</t>
  </si>
  <si>
    <t>Edgar Peña Correa</t>
  </si>
  <si>
    <t>Demetrio Capador Sanchez 
(CMAC)</t>
  </si>
  <si>
    <t>GSAP-1,0</t>
  </si>
  <si>
    <t>Gestión de Servicios Aeroportuarios</t>
  </si>
  <si>
    <t xml:space="preserve">Gonzalo Cardenas Mahecha
Angela Ines Paez Piñeros
</t>
  </si>
  <si>
    <t>Jaime Cortes Guerrero
Johanna Teresa Santamaria Caicedo
Jose Armando Peña Silva
Laura Stella Mora Rodas
Orlando Ortegon Molina
Lina Fernanda Pabón Contreras
Army Lubeth Diaz Herrera</t>
  </si>
  <si>
    <t>GSAN-4.1</t>
  </si>
  <si>
    <t>Gestión de Salvamento y Extinción de Incendios</t>
  </si>
  <si>
    <t>Gonzalo Cardenas Mahecha
Angela Ines Paez Piñeros
Jorge Edilberto Alvarado Navarro</t>
  </si>
  <si>
    <t>Jorge Edilberto Alvarado Navarro</t>
  </si>
  <si>
    <t>GDIR-2.4</t>
  </si>
  <si>
    <t>Gestión de la Educación</t>
  </si>
  <si>
    <t xml:space="preserve">Jefe Centro de Estudios Aeronáuticos - CEA (A) </t>
  </si>
  <si>
    <t>Ana Maria Pineda Garcia</t>
  </si>
  <si>
    <t>Angela Maria Rodriguez Barragan</t>
  </si>
  <si>
    <t>Gestión  Financiera</t>
  </si>
  <si>
    <t>Secretario General
Director Financiero</t>
  </si>
  <si>
    <t>Adriana Maria Gomez Caro (E)
Alexandra Katherine Galvis Mosquera</t>
  </si>
  <si>
    <t>6 Coordinadores y 
 Carolina Esteban Dias
Angela Astrid Bonilla
Sindy patricia Sierra 
Henry Oviedo</t>
  </si>
  <si>
    <t>Gestión Jurídica</t>
  </si>
  <si>
    <t>Jefe Oficina Asesora Jurídica</t>
  </si>
  <si>
    <t>Julio Cesar Freyre Sanchez</t>
  </si>
  <si>
    <t xml:space="preserve">Maria Gladys Silva Paredes
Maria del Amparo Perez Corredor
Maritza Gamero Torres
Angel Mario Pinzon Melo </t>
  </si>
  <si>
    <t>Secretario General
Director de Talento Humano</t>
  </si>
  <si>
    <t>Adriana Maria Gomez Caro (E)
Ana Elizabeth Hernandez Botia</t>
  </si>
  <si>
    <t>Estefania Diaz Cobos</t>
  </si>
  <si>
    <t>Secretario General
Director de Informática</t>
  </si>
  <si>
    <t>Adriana Maria Gomez Caro (E)
Juan Carlos Cortes Delgado</t>
  </si>
  <si>
    <t>Mabel Ochoa Amaya</t>
  </si>
  <si>
    <t>Gestión de Contratación</t>
  </si>
  <si>
    <t>Secretario General
Director Administrativo</t>
  </si>
  <si>
    <t>Adriana Maria Gomez Caro (E)
Adriana Maria Gomez Caro</t>
  </si>
  <si>
    <t>Gloria Amparo Montealegre Ibañez</t>
  </si>
  <si>
    <t>GDIR-2.3</t>
  </si>
  <si>
    <t>Gestión de la Seguridad y Salud en el Trabajo</t>
  </si>
  <si>
    <t>Secretario General
Director de Talento Humano
Coordinador Grupo de Gestión de Seguridad y Salud en el Trabajo</t>
  </si>
  <si>
    <t xml:space="preserve">Adriana Maria Gomez Caro (E)
Ana Elizabeth Hernandez Botia
Diana Stella Perez Velasco </t>
  </si>
  <si>
    <t>Adriana del Socorro Martinez España
Luis Gabriel Avella Mesa</t>
  </si>
  <si>
    <t>Gestión Documental y de Archivo</t>
  </si>
  <si>
    <t>Secretario General
Coordinador Grupo de Archivo</t>
  </si>
  <si>
    <t>Adriana Maria Gomez Caro (E)
Uriel Bedoya</t>
  </si>
  <si>
    <t xml:space="preserve">Uriel bedoya </t>
  </si>
  <si>
    <t>GCON-2.0</t>
  </si>
  <si>
    <t>Gestión Adquisición de Bienes Inmuebles</t>
  </si>
  <si>
    <t>Secretario General 
Coordinador Grupo Administración de Inmuebles</t>
  </si>
  <si>
    <t>Adriana Maria Gomez Caro (E)
Luz Marina Jaiquel de Rodriguez</t>
  </si>
  <si>
    <t xml:space="preserve">Diana Patricia Aragón Ramos </t>
  </si>
  <si>
    <t>GDIR-2.2</t>
  </si>
  <si>
    <t>Gestión de Investigaciones Disciplinarias</t>
  </si>
  <si>
    <t xml:space="preserve">
Coordinador Grupo investigaciones Disciplinarias 
</t>
  </si>
  <si>
    <t>Adriana Maria Gomez Caro (E)
Camilo Andres Garcia Gil</t>
  </si>
  <si>
    <t>Camilo Andrés Garcia Gil
Blanca Ines Cubides Chacon</t>
  </si>
  <si>
    <t>Demetrio Capador Sanchez 
(JEVV)</t>
  </si>
  <si>
    <t>Administración de Bienes</t>
  </si>
  <si>
    <t>Secretario General
Coordinador Grupo Almacén y Activos Fijos</t>
  </si>
  <si>
    <t xml:space="preserve">Adriana Maria Gomez Caro (E)
Anselmo Cañon Perez </t>
  </si>
  <si>
    <t xml:space="preserve">Anselmo Cañon
Candelaria Eljach
Dario Alexander Cárdenas </t>
  </si>
  <si>
    <t>Gestión Información Sectorial</t>
  </si>
  <si>
    <t>Jefe Oficina de Transporte Aéreo
Coordinador Grupo Estudios Sectoriales</t>
  </si>
  <si>
    <t>Lucas Rodriguez Gomez 
Jorge Alonso Quintana Cristancho</t>
  </si>
  <si>
    <t>Sara Alexandra Ospina Marin</t>
  </si>
  <si>
    <t>AEGR-1.0</t>
  </si>
  <si>
    <t>Jefe Oficina de Control Interno</t>
  </si>
  <si>
    <t>Sonia Maritza Machado Cruz</t>
  </si>
  <si>
    <t>Isleny Lopez Chaquea</t>
  </si>
  <si>
    <t>Magda Yanneth Garcia Sanabria 
(JEVV)</t>
  </si>
  <si>
    <t>MAPA DE RIESGOS DE GESTIÓN</t>
  </si>
  <si>
    <t>VALORACIÓN DEL RIESGO DE GESTIÓN</t>
  </si>
  <si>
    <t>TIPOLOGÍA DE RIESGOS</t>
  </si>
  <si>
    <t>CONTROLES AYUDAN A DISMINUIR IMPACTO</t>
  </si>
  <si>
    <t>Riesgos gerenciales</t>
  </si>
  <si>
    <t>Coordinador del Grupo Organización y Calidad Aeronáutica y funcionarios del grupo</t>
  </si>
  <si>
    <t>Anual</t>
  </si>
  <si>
    <t>Correo Electrónico, Listados de asistentes. Actas de reuniones.</t>
  </si>
  <si>
    <t>Coordinador del Grupo Organización y Calidad Aeronáutica (Administrador del Sistema o Lideres Funcionales)</t>
  </si>
  <si>
    <t>Riesgo de imagen o reputacional</t>
  </si>
  <si>
    <t>Insuficiente capacitación de los servidores públicos, con debilidades en las competencias requeridas y no comprometidos para la adecuada prestación del servicio</t>
  </si>
  <si>
    <t xml:space="preserve">Pérdida de Imagen Institucional
Pérdida de confianza  en la Entidad. 
Reprocesos y desgaste administrativo 
Sanciones administrativas </t>
  </si>
  <si>
    <t>Coordinador Grupo Atención al Ciudadano</t>
  </si>
  <si>
    <t>En caso de presentarse una falla técnica  en el sistema o inconvenientes en la red se  implementa un plan de contingencia, con el fin de evitar la interrupción del servicio brindado al ciudadano, teniendo en cuenta la responsabilidad de radicar la documentación recibida.</t>
  </si>
  <si>
    <t>Formular políticas aerocomerciales, considerando los criterios políticos, económicos y jurídicos y gestionar oportunamente las solicitudes y trámites para el desarrollo ordenado del transporte aéreo nacional e internacional.</t>
  </si>
  <si>
    <t>Riesgos estratégicos</t>
  </si>
  <si>
    <t>Gestionar inoportunamente las solicitudes y trámites para el desarrollo ordenado del transporte aéreo nacional e internacional.</t>
  </si>
  <si>
    <t>Riesgos de cumplimiento</t>
  </si>
  <si>
    <t>Riesgos operativos</t>
  </si>
  <si>
    <t>Falta de capacitación normativa.</t>
  </si>
  <si>
    <t xml:space="preserve">Coordinador Grupo Licencias al personal/ servidor público y/o contratista asignado por el Despacho de la SSOAC </t>
  </si>
  <si>
    <t xml:space="preserve">Coordinador Grupo Licencias al personal </t>
  </si>
  <si>
    <t xml:space="preserve">Oficios </t>
  </si>
  <si>
    <t xml:space="preserve">Solicitud de personal competente a la Dirección de Talento Humano o área de pasantías al CEA  </t>
  </si>
  <si>
    <t>Coordinador Grupo Servicios Aerocomerciales</t>
  </si>
  <si>
    <t>No exigencia de todos los documentos requeridos para expedir el permiso y certificado</t>
  </si>
  <si>
    <t xml:space="preserve">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</si>
  <si>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 xml:space="preserve">Desconocimiento de los requisitos establecidos en los Reglamentos Aeronáuticos Colombianos </t>
  </si>
  <si>
    <t>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t>
  </si>
  <si>
    <t>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t>
  </si>
  <si>
    <t>Afectación en la elaboración de cartas aeronáuticas por limitación en la planificación de las operaciones aéreas relativas a las fases de vuelo.</t>
  </si>
  <si>
    <t>INDICADOR "GESTION SOLICITUDES PARA MODIFICACIÓN DE ESPACIO AÉREO".
INDICADOR "CONFORMIDAD EN MATERIAL CARTOGRAFIA AERONAUTICA ENTREGADA".
INDICADOR MATERIAL CARTOGRAFÍA AERONÁUTICA ENTREGADA CONFORME FECHAS AIRAC (CUMPLIMIENTO ANEXO 15 OACI)</t>
  </si>
  <si>
    <t>Elaborar, recopilar, publicar y distribuir la información meteorológica aeronáutica, de manera oportuna, veraz y confiable, con el propósito de contribuir en la seguridad operacional y eficiencia de la navegación aérea.</t>
  </si>
  <si>
    <t>Posibilidad de peligro operacional por distribuir la información alfanumérica meteorológica aeronáutica de manera inconsistente</t>
  </si>
  <si>
    <t>La información alfanumérica meteorológica no es distribuida correctamente (de manera oportuna, veraz y confiable, con el propósito de contribuir en la seguridad operacional y eficiencia de la navegación aérea) - BANCO OPMET</t>
  </si>
  <si>
    <t xml:space="preserve">Posición Calidad de Dato Meteorológico CDMET </t>
  </si>
  <si>
    <t>Registro virtual Seguimiento sensores METCONSOLE</t>
  </si>
  <si>
    <t>El Servicio de Meteorología Aeronáutica en Colombia es prestado de forma inadecuada</t>
  </si>
  <si>
    <t>Afectación en la operación e itinerarios de los usuarios de los servicios de Transito Aéreo.</t>
  </si>
  <si>
    <t>Que exista deficiencia en el entrenamiento (OJT)</t>
  </si>
  <si>
    <t>Cumplimiento de Evaluaciones de Competencia</t>
  </si>
  <si>
    <t xml:space="preserve">Debilidad al planear la asignación de controladores que suplan las necesidades del servicio. </t>
  </si>
  <si>
    <t>Debilidad al planear la prestación del servicio</t>
  </si>
  <si>
    <t>El coordinador SAR Nacional trimestralmente verifica con base en los informes suministrados por el coordinador regional y los líderes funcionales de cada una de las bases, el cumplimiento de los procedimientos y directrices que rigen la prestación del servicio, en el caso de detectar alguna inconsistencia en los informes, el coordinador cita a reunión a los intervinientes para subsanar la inconsistencia. Como evidencia queda acta de la reunión y acuse de recibido de los informes.</t>
  </si>
  <si>
    <t>Coordinador SAR Nacional</t>
  </si>
  <si>
    <t>Acta
Correo Electrónico</t>
  </si>
  <si>
    <t>En el caso de detectar alguna inconsistencia en los informes, el coordinador cita a reunión a los intervinientes para subsanar la inconsistencia</t>
  </si>
  <si>
    <t>En caso de no aprobar el cronograma de capacitación, este se ajusta.</t>
  </si>
  <si>
    <t xml:space="preserve"> Adquirir / contratar bienes o servicios  de forma tardía o que no  corresponden a lo requerido por la operación</t>
  </si>
  <si>
    <t>Posibilidad de ocurrencia de eventos que afecten los procesos misionales de la Entidad.</t>
  </si>
  <si>
    <t xml:space="preserve"> Inadecuada definición de las necesidades de contratación y/o demoras en la solicitud</t>
  </si>
  <si>
    <t xml:space="preserve"> Inconsistencias en la elaboración del Estudio de Sector o los Estudios Previos</t>
  </si>
  <si>
    <t xml:space="preserve">Directora Administrativa </t>
  </si>
  <si>
    <t xml:space="preserve">Si los lineamientos no  se emite con oportunidad y claridad, es posible que el PAA no cumpla con las especificaciones  de registro adecuadas para consolidar y publicarlo, como lo define la Ley y en los términos definidos. </t>
  </si>
  <si>
    <t>Comité de Contratación- Dirección Administrativa</t>
  </si>
  <si>
    <t>Actas de Comité</t>
  </si>
  <si>
    <t xml:space="preserve">Si no se efectúan los Comités de Contratación no se  pueden iniciar  proceso de selección o modificaciones  según su tipo a los contratos en la Entidad. Lo anterior afectaría considerablemente el avance  de ejecución presupuestal de la Entidad y el cumplimento del PAA, y por consiguiente podría afectar así mismo las operaciones al no contar con los servicios o productos requeridos para desarrollar las actividades en la Aerocivil . </t>
  </si>
  <si>
    <t>Incumplimiento del adecuado proceso y  términos legales  en las etapas de gestión precontractual y contractual</t>
  </si>
  <si>
    <t xml:space="preserve"> Implementación parcial del Sistema de Gestión de la Seguridad y Salud en el Trabajo SG-SST.</t>
  </si>
  <si>
    <t>Coordinador del SG-SST y Directores Regionales</t>
  </si>
  <si>
    <t>La Alta Dirección de la Entidad (Secretaria General, Dirección de Talento Humano, Director Regional)</t>
  </si>
  <si>
    <t>Documento de la Revisión Gerencial</t>
  </si>
  <si>
    <t>El Coordinador de Seguridad y Salud en el Trabajo de Nivel Central y Direcciones Regionales</t>
  </si>
  <si>
    <t>Documentos de los Planes de Trabajo del SG-SST</t>
  </si>
  <si>
    <t>Coordinador del SG</t>
  </si>
  <si>
    <t>En caso que no se implementen se  presentan en la Revisión Gerencial del Sistema de Gestión de Seguridad y Salud en el Trabajo del siguiente año.</t>
  </si>
  <si>
    <t xml:space="preserve">Coordinadora grupo Inmuebles </t>
  </si>
  <si>
    <t xml:space="preserve">
Gestionar de manera inoportuna las novedades encaminadas a la vinculación, permanencia  y retiro del servidor público</t>
  </si>
  <si>
    <t>1. Reclamaciones o quejas de los servidores públicos que podrían implicar una denuncia ante los entes reguladores o una demanda de largo alcance para la entidad.
2. Reproceso de actividades y aumento de carga operativa. 
3. Imagen institucional afectada en el orden nacional o regional por retrasos en la prestación del servicio a los usuarios o ciudadanos. 
4. Investigaciones penales, fiscales o disciplinarias.</t>
  </si>
  <si>
    <t>Riesgos tecnológicos</t>
  </si>
  <si>
    <t>Director de Informática</t>
  </si>
  <si>
    <t>Dificultad en el cumplimiento de las actividades asociadas a la Gestión de Seguridad de la Información.</t>
  </si>
  <si>
    <t>Coordinador del Grupo Seguridad de la Información</t>
  </si>
  <si>
    <t>MSPI implementado en los procesos de la Entidad</t>
  </si>
  <si>
    <t xml:space="preserve">No asegurar la Confidencialidad, Integridad, Privacidad y Disponibilidad de la Información. </t>
  </si>
  <si>
    <t>Coordinador del Grupo Soporte Informático</t>
  </si>
  <si>
    <t>Matriz actualizada de escalamiento para servicios de TI con sus responsables asignados</t>
  </si>
  <si>
    <t xml:space="preserve">No se podrá garantizar el adecuado soporte a los usuarios de las soluciones tecnológicas y sistemas de información </t>
  </si>
  <si>
    <t>Plan de Capacitación Aprobado</t>
  </si>
  <si>
    <t>Coordinador del Grupo Proyectos de TI
Coordinador del Grupo Soporte Informático</t>
  </si>
  <si>
    <t>Acta de Comité de AE</t>
  </si>
  <si>
    <t>Medición de disponibilidad realizada
Formato de control de cambios aprobado</t>
  </si>
  <si>
    <t>No se podrá medir la disponibilidad de los servicios ofrecidos por la Dirección de Informática y de los sistemas de información</t>
  </si>
  <si>
    <t>Coordinador del Grupo Proyectos de TI</t>
  </si>
  <si>
    <t>Coordinador Grupo Administración  Inmuebles</t>
  </si>
  <si>
    <t xml:space="preserve">Acta de recibo final, acta de liquidación, copia del contrato, planos-  formatos  - Registros del sistema de información - Requerimientos al supervisor - correos - oficios. </t>
  </si>
  <si>
    <t>Gestión de Talento Humano</t>
  </si>
  <si>
    <t>Gestión de Tecnologías de Información</t>
  </si>
  <si>
    <t>Gestión de Evaluación y Asesoría al Sistema de Control Interno</t>
  </si>
  <si>
    <t>RIESGOS DE GESTIÓN
(Info tomada de BOGH carpeta 1012 /028.1/Riesgos)</t>
  </si>
  <si>
    <t>Secretario de Seguridad Aérea
Jefe Oficina de Transporte Aéreo
Director de Estándares de Vuelo
Director de Estándares de Servicios a la Navegación Aérea y Servicios Aeroportuarios</t>
  </si>
  <si>
    <t>Secretario de Sistemas Operacionales
Director de Servicios a la Navegación Aérea
Coordinador Grupo Servicios de Información Aeronáutica AIM</t>
  </si>
  <si>
    <t>Secretario de Sistemas Operacionales
Director de Servicios a la Navegación Aérea
Coordinador Grupo Servicios de Búsqueda y Salvamento - SAR</t>
  </si>
  <si>
    <t>Secretario de Sistemas Operacionales
Director de Servicios Aeroportuarios</t>
  </si>
  <si>
    <t>¿Es riesgo de Corrupción?</t>
  </si>
  <si>
    <t>En caso que alguno de los funcionarios del grupo de organización y calidad no pueda atender alguna solicitud, esta es trasladada a través del coordinador del grupo a otro gestor de calidad</t>
  </si>
  <si>
    <t>No obtener retroalimentación de los usuarios sobre los servicios para establecer oportunidades de mejora en los mismos</t>
  </si>
  <si>
    <t>El coordinador del Grupo de Atención al Ciudadano trimestralmente realiza una encuesta de satisfacción sobre los servicios prestados por la entidad,  aplicando el formato GDIR-4-2-12-014, con el fin de generar acciones de mejora en el servicio. La encuesta se realiza a través de la página web de la Entidad y de manera presencial en el punto de atención al ciudadano.  En caso, de que en el tiempo establecido no se cuente con el número de repuestas adecuadas, se envía mediante correo electrónico el link de la encuesta a las base de ciudadanos que han accedido al servicio evaluado. La evidencia se encuentra en los informes trimestrales publicados en la página web de la entidad, las respuestas obtenidas por parte de los ciudadanos y los  correos electrónicos enviados</t>
  </si>
  <si>
    <t>Capacitación y entrenamientos deficientes para tener certeza de la idoneidad de los servidores públicos que integran el proceso.</t>
  </si>
  <si>
    <t>El coordinador Sar Nacional, coordinador de capacitación y experto académico conforman el comité de área, semestralmente se reúnen para diseñar, proponer, revisar y avalar los programas de capacitación, entrenamiento y el calendario (PIC), en caso de no aprobar el cronograma de capacitación, este se ajusta. Como evidencia queda el acta de comité de área y el cronograma con los ajustes pertinentes.</t>
  </si>
  <si>
    <t>1.Calidad (oportunidad, integridad y confiabilidad) de los productos meteorológicos alfanuméricos meteorológicos (METAR/SPECI/SIGMET) gestionados en Colombia según la distribución de las tablas del Documento de implementación de facilidades y servicios en inglés Facilities and Services Implementación Documento por sus siglas FASID, verificados. 
2. Calidad (oportunidad, integridad y confiabilidad) de los productos meteorológicos alfanuméricos meteorológicos (METAR/SPECI) gestionados en Colombia según la distribución de cumplimiento nacional Aerocivil, verificados. 
3. Integridad de la Información de los medios Tecnológicos  (Banco OPMET meteorológico/Metconsole) del Servicio meteorológico a la navegación, verificados.</t>
  </si>
  <si>
    <t>Indisponibilidad de los sensores del sistema que integra el METCONSOLE</t>
  </si>
  <si>
    <t>Posibilidad de peligro operacional por desconfianza de los  usuarios frente a la prestación del Servicio y Productos de Meteorología Aeronáutica en Colombia</t>
  </si>
  <si>
    <t xml:space="preserve">4. Exactitud de las predicciones alfanuméricas meteorológicas emitidas (TAF) gestionados en Colombia según la distribución de las tablas del Documento de implementación de facilidades y servicios en inglés Facilities and Services Implementación Documento por sus siglas FASID, verificadas. 
5. Grado de satisfacción de los  usuarios frente a la prestación del Servicio y Productos de Meteorología Aeronáutica en Colombia, identificado.  </t>
  </si>
  <si>
    <t>Las predicciones alfanuméricos meteorológicas aeronáuticas no tienen un grado de exactitud adecuado para el Servicio de Navegación Aérea</t>
  </si>
  <si>
    <t>Directora Administrativa y Coordinadores de la Dirección</t>
  </si>
  <si>
    <t>Falta de compromiso de los Directivos y servidores públicos con la Implementación de las actividades del Sistema de Gestión de la Seguridad y Salud en el Trabajo  desde sus funciones y responsabilidades .</t>
  </si>
  <si>
    <t>En caso de que no se cumplan los compromisos pactados se reagenda la tarea hasta darle cumplimiento al 100%.</t>
  </si>
  <si>
    <t>En el momento que alguna actividad no es desarrollada se reprograma dentro del mismo plan de trabajo describiendo la razón o justificación.</t>
  </si>
  <si>
    <t xml:space="preserve"> 1) No registro de la novedad en el aplicativo 
2) no  oportunidad en el pago diferencial al servidor  público
3) no recobro oportuno de la prestación económica. 
4) Impacto en los indicadores reales de ausentismo laboral por enfermedad.  </t>
  </si>
  <si>
    <t>Posibilidad de que la información respecto a los inventarios este desactualizada o no sea consistente.</t>
  </si>
  <si>
    <t>Plan Anual de Adquisiciones de la Dirección de informática</t>
  </si>
  <si>
    <t>Deficiencias en los criterios de selección de las tecnologías de la información y de su evaluación periódica que garantice la satisfacción de las necesidades y el logro de los beneficios esperados.</t>
  </si>
  <si>
    <t>Falta de personal para realizar la actividad de inspección, vigilancia y control</t>
  </si>
  <si>
    <t>Comunicaciones y/o correo de asignación de funciones especificas y plan de vigilancia a desarrollar</t>
  </si>
  <si>
    <t>En caso de sobre carga laboral, el inspector involucrado informará a traves de correo electronico para que se revise dicha asignacion y se ajuste el plan de vigilancia con la capacidad instalada del área en materia de recurso humano.</t>
  </si>
  <si>
    <t>Coordinador Grupo Inspección a la  Seguridad  de Aviacion Civil y Facilitación</t>
  </si>
  <si>
    <t xml:space="preserve">Comunicados mediante correo electrónico de la asignación de las actividades a realizar de acuerdo plan de vigilancia aprobado.
Plan de vigilancia aprobado.
</t>
  </si>
  <si>
    <t xml:space="preserve">En el caso de que las actividades programadas de acuerdo con el plan de vigilancia no se puedan realizar por diferentes situaciones que se puedan presentar ( limitación de recursos, carga laboral, el aeropuerto no pueda atender la visita, atención a la capacitación etc), se informará a través de correo electrónico para el respectivo ajuste al cronograma del plan de vigilancia.     </t>
  </si>
  <si>
    <t xml:space="preserve"> Cambios no planificados en la formulación de la planeación </t>
  </si>
  <si>
    <t>Coordinador Grupo de Factores Humanos, certificación y educación aeromédica</t>
  </si>
  <si>
    <t>Al finalizar la vigencia anual, no se da cumplimiento a la totalidad del plan de vigilancia proyectado para el año.</t>
  </si>
  <si>
    <t>Secretario de Seguridad Operacional y Aviacion Civil</t>
  </si>
  <si>
    <t xml:space="preserve">Falta de recursos financieros para cumplir el cronograma de actividades. </t>
  </si>
  <si>
    <t>Por acción, omisión o  uso del poder se direccione en beneficio propio o de un tercero, el proceso de adquisición de bienes inmuebles  en cualquiera de sus etapas.</t>
  </si>
  <si>
    <t>Ingenieros y topógrafos del Grupo Administración de Inmuebles</t>
  </si>
  <si>
    <t xml:space="preserve">Incremento de la Cartera </t>
  </si>
  <si>
    <t>Riesgos financieros</t>
  </si>
  <si>
    <t xml:space="preserve">Vencimiento de las garantías respecto a tiempo y monto
</t>
  </si>
  <si>
    <t xml:space="preserve">Pérdida de recursos.                               
Estados de Cuenta innexactos/erroneos. 
Desgaste administrativo.
 Detrimento Patrimonial.
Disminución ingresos para la entidad. </t>
  </si>
  <si>
    <t>En el evento en que la deuda supere el monto del valor la garantìa, se notificará al cliente y a la compañia aseguradora para iniciar los tramites a que haya lugar.</t>
  </si>
  <si>
    <t>Cobro inoportuno</t>
  </si>
  <si>
    <t xml:space="preserve">Una vez agotada la etapa de cobro persuasivo, se remite a cobro coactivo. </t>
  </si>
  <si>
    <t>Omisiones, incoherencias o inconsistencias de los hechos económicos.</t>
  </si>
  <si>
    <t>Definición inadecuada de políticas contables</t>
  </si>
  <si>
    <t>Estados contables no razonables
Mala imagen institucional
No fenecimiento de la cuenta</t>
  </si>
  <si>
    <t>Coordinador Grupo Contabilidad</t>
  </si>
  <si>
    <t>Utilización inadecuada de cuentas y subcuentas</t>
  </si>
  <si>
    <t>En caso de presentarse utilización inadecuada de cuentas y subcuentas se realizarán los ajustes en el periodo contable abierto a través de comprobantes contables manuales.</t>
  </si>
  <si>
    <t>Registro inoportuno y omisión de hechos económicos</t>
  </si>
  <si>
    <t xml:space="preserve">Cierre mensual   conciliacion modulos </t>
  </si>
  <si>
    <t>Omisión de los criterios de reconocimiento, medición, revelación y presentación de conformidad con el Manual de Políticas Contables con base en el Regimen de Contabilidad Pública y su posterior medición.</t>
  </si>
  <si>
    <t>Pagos errados</t>
  </si>
  <si>
    <t xml:space="preserve">Detrimento patrimonial
Procesos administrativos, fiscales, penales
Desgaste administrativo
Mala imagen institucional
PQRS por parte de los de teceros beneficiarios del pago
</t>
  </si>
  <si>
    <t>Pérdida de dinero o títulos valores</t>
  </si>
  <si>
    <t>Operaciones realizadas manualmente</t>
  </si>
  <si>
    <t xml:space="preserve">Desviar los ingresos recaudados para otros destinos </t>
  </si>
  <si>
    <t xml:space="preserve">Coordinador Administrativo y Financiero de las Direcciones Regionales 
Coordinador Grupo de Tesorería
Funcionario con rol de cajero
</t>
  </si>
  <si>
    <t>Demoras en los pagos</t>
  </si>
  <si>
    <t xml:space="preserve">
Mala imagen institucional
PQRS por parte de los de teceros beneficiarios del pago
Detrimento patrimonial
Procesos administrativos, fiscales, penales
Desgaste administrativo
</t>
  </si>
  <si>
    <t>La no incorporacion de registros presupuestales dentro de la vigencia</t>
  </si>
  <si>
    <t>El volumen de solicitudes para expedición de documentos presupuestales se concentra en el ultimo mes del año</t>
  </si>
  <si>
    <t xml:space="preserve">No perfeccionamiento presupuestal de procesos contractuales con terceros
Demandas contra la entidad
Investigacion discilplinaria, penal y fiscal
Desgaste administrativo
Detrimento patrimonial
</t>
  </si>
  <si>
    <t>Anulación indebida de CDP y RP</t>
  </si>
  <si>
    <t>Debilidades de las áreas ordenadoras de gasto y del grupo de presupuesto en la revisión y verificación de los CDP y RP frente a los procesos de contratación y afectación de gastos.</t>
  </si>
  <si>
    <t xml:space="preserve">Afectación de procesos contractuales y administrativos
Investigacion discilplinaria fiscal penal y patrimonial
Demandas contractuales
Desgaste administrativo
Sanciones pecuniarias
Detrimento patrimonial
</t>
  </si>
  <si>
    <t>En caso de presentar inconsistencias se devuelve al área ordenadora correspondiente mediante correo electrónico.</t>
  </si>
  <si>
    <t>Asignacion de perfil presupuestal de gastos a funcionarios de áreas diferentes al grupo de presupuesto.</t>
  </si>
  <si>
    <t>Coordinador Grupo de Investigaciones Disciplinarias</t>
  </si>
  <si>
    <t>Servidor Público asignado</t>
  </si>
  <si>
    <t>DEFINICIÓN DE CONTROLES</t>
  </si>
  <si>
    <t>BOG - Oportunidad en la medición de indicadores de gestión
Bog - Porcentaje de cumplimiento de procesos del SIG</t>
  </si>
  <si>
    <t>ISOLUCIÓN contempla la herramienta "Bitácora" que registra las acciones que realizan los usuarios del aplicativo y permite detectar cambios a la información documental. Cada vez que se presente un requerimiento interno o externo de validación de información, en el que se desconozcan los motivos de alteración o cambios de la documentación en el aplicativo ISOLUCIÓN, el coordinador del Grupo Organización y Calidad Aeronáutica en su rol de administrador del sistema,  a través de la bitácora (modulo de configuración del aplicativo ISOLUCIÓN)  revisara los cambios presentados en la información y los funcionarios responsables de los cambios, en caso de observar cualquier alteración se realizara un análisis del motivos de los cambios, y de considerarlo grave, pondrá en conocimiento de las respectivas dependencia para su investigación. La evidencia  son los reportes generados de la Bitácora del aplicativo ISOLUCIÓN</t>
  </si>
  <si>
    <t>Debilidad  en la asignación de roles otorgando perfiles que no corresponden a los servidores públicos.</t>
  </si>
  <si>
    <t>BOG- Porcentaje Atención Oportuna de Consultas
BOG- Porcentaje de Difusion Normas Aeronáuticas
BOG- Proyectos Concluidos</t>
  </si>
  <si>
    <t xml:space="preserve">
Secretario de Seguridad Operacional y de la Aviación Civil</t>
  </si>
  <si>
    <t>BOG - % CUMPLIMIENTO PIC- PLAN  INSTITUCIONAL DE  CAPACITACIÓN Y OFERTA ACADÉMICA
BOG - % Evaluación calidad docente
BOG - % Nivel de deserción</t>
  </si>
  <si>
    <t>GESTIÓN DE LAS COMPRAS Y CONTRATACIONES PÚBLICAS</t>
  </si>
  <si>
    <t>Por acción, omisión, o uso indebido del poder se extraiga información confidencial de clientes internos y externos para obtener beneficios personales o de un tercero de la entidad</t>
  </si>
  <si>
    <t>Facilidad en la consulta de la información financiera de los terceros de la entidad</t>
  </si>
  <si>
    <t>Director Financiero
Coordinadores grupos financieros</t>
  </si>
  <si>
    <t>Reportes y autorizaciones firmadas
Conciliaciones</t>
  </si>
  <si>
    <t>No contar con la infraestructura y mecanismos adecuados para la protección de dineros y títulos valores</t>
  </si>
  <si>
    <t>Director Financiero
Administradores aeropuertos</t>
  </si>
  <si>
    <t>Cada administrador de componentes tecnológicos, diariamente es responsable registrar la gestión de las solicitudes recibidas y de generar y actualizar mensualmente la bitácora del componente asignado con el propósito de tener registrado todas las actividades realizadas en el área.
Cada solicitud es recibida a través de la Línea 3000 (telefónica, web, correo) por cada uno de los funcionarios de la Entidad, son registradas en la herramienta ARANDA, la cual tiene opción de generar el reporte (bitácora) y se almacena en la carpeta de la documentación en BOG7
Cuando no se efectúa el control automático o las solicitudes no ingresan por Línea 3000, cada administrador de componentes tecnológico  registra la solicitud a través de un archivo de Excel manualmente que reposa en BOG 7.
Las evidencias son el reporte generado en ARANDA y el archivo de Excel en BOG7</t>
  </si>
  <si>
    <t>Administradores de componentes
Coordinador de Soporte Informático</t>
  </si>
  <si>
    <t>Bitácora del sistema  ARANDA 
Archivo de Excel en BOG7</t>
  </si>
  <si>
    <t>Cuando no se efectúa el control automático o las solicitudes no ingresan por Línea 3000 son registradas a través de un archivo de Excel manualmente que reposa en BOG 7.</t>
  </si>
  <si>
    <t>BOG- % avance de Gestión de Proyectos de Tecnologías de la Información
BOG- Aplicación del Modelo de Seguridad de la Información
BOG- Conocimiento de los usuarios en Seguridad de la Información
BOG- Cumplimiento atención de servicios de soporte a Sistemas de Información
BOG- Cumplimiento en atención de servicios de soporte informático en Línea 3000.
BOG- Disponibilidad de plataforma
BOG- Satisfacción de servicio</t>
  </si>
  <si>
    <t>Gestión de las Compras y Contrataciones Públicas</t>
  </si>
  <si>
    <t>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t>
  </si>
  <si>
    <t>Probabilidad de que por acción, omisión,  uso del poder y desviación de la gestión de lo público, se direccione el proceso de contratación en cualquiera de sus etapas para un beneficio privado.</t>
  </si>
  <si>
    <t>Actas de comité
soportes del proyecto de contratación o de la modificación contractual.</t>
  </si>
  <si>
    <t>En caso de que no se realicen comités de contratación, se puede presentar contratos sin previa revisión y recomendaciones del mismo generando la posible materialización del riesgo.</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</si>
  <si>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libro de control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 Este control se aplica con el objeto de mitigar la materialización del riesgo de corrupción  identificado, evitando la manipulación de las gestiones que se derivan en la contratación,  favoreciendo a terceros o desconociendo las normas vigentes. En caso de que el abogado identifique anomalías o información incompleta en el proyecto de proceso de contratación o la elaboración del contrato, este es devuelto a las áreas pertinentes con el objeto de que se realicen las correcciones necesarias. En caso de que las modificaciones contractuales no se encuentren debidamente justificadas hasta pasar por recomendaciones por el comité de contratación.</t>
  </si>
  <si>
    <t>Libro de control de asignaciones
Correos electrónicos, actas de mesas de trabajo y oficios de verificación por parte de los abogados
Vistos buenos en las minutas o modificaciones de los asesores como control a las revisiones</t>
  </si>
  <si>
    <t>En caso de evidenciar desviaciones en la ejecución del control se realiza requerimiento del cumplimiento de las funciones al supervisor,  se impulsan y gestionan las actuaciones sancionatorias para el contrato que vigilan y da traslados a las instancias y órganos de control cuando corresponda.</t>
  </si>
  <si>
    <t xml:space="preserve">Probabilidad de que por acción u omisión, uso del poder, desviación de la gestión de lo público y para un beneficio particular o de un tercero. el Servidor público con incapacidad de origen común y/o su jefe inmediato, no reporten la novedad a la Dirección Regional o el área de Seguridad y Salud en el trabajo, para que no incluya la novedad en el SITAH. </t>
  </si>
  <si>
    <t>El no cumplimiento de la normatividad aplicable por concepto de novedades de incapacidad médica de origen común, establecido por el Ministerio de trabajo y el régimen contributivo de seguridad social.</t>
  </si>
  <si>
    <t>El no cumplimiento de la normatividad interna establecida por la Entidad frente a las novedades de seguridad social.</t>
  </si>
  <si>
    <t xml:space="preserve">No aplicación del procedimiento de levamantamiento de información tecnica para la adquisición de Inmuebles. </t>
  </si>
  <si>
    <t xml:space="preserve"> se procederá a informar a la parte tecnica por medio de correo electronico o reunión, con el fin de realizar los ajuste a que haya lugar.</t>
  </si>
  <si>
    <t>BOG- % de ejecución presupuestal
BOG- Porcentaje de adquisición de inmuebles en negociacion voluntaria.
BOG- Porcentaje de inmuebles en procesos de expropiación</t>
  </si>
  <si>
    <t xml:space="preserve">No aplicación del procedimiento del estudio juridico de la información para la adquisición de Inmuebles. </t>
  </si>
  <si>
    <t>Los abogados, auxiliares  y la coordinadora del grupo de inmuebles</t>
  </si>
  <si>
    <t xml:space="preserve">Posibilidad de que por acción u omisión,  uso del poder no se administren los bienes muebles conforme a los lineamientos definidos en la Entidad con el fin de apropiarse o beneficiar a un tercero </t>
  </si>
  <si>
    <t>Como evidencia de la ejecución de este control se generan : Comprobantes de ingresos, egresos, traslados, reintegros, concesiones y bajas y los documentos asociados a cada uno de los movimientos.</t>
  </si>
  <si>
    <t>en caso de que se encuentre una inconsistencia se regresa el movimiento para que se realicen las correcciones necesarias en los reportes.</t>
  </si>
  <si>
    <t xml:space="preserve">Gestores del almacen (nivel central y regional) </t>
  </si>
  <si>
    <t>Como evidencias de la ejecicón del control se generan: correos electronicos, oficios, reportes de ingresos, Egresos, Traslados, Reintegros, Bajas en el aplicativo JDEdwards</t>
  </si>
  <si>
    <t>En caso de que se presenten inconsistencias en el procedimiento se realiza el proceso de reversion en el aplicativo con las debidas autrizaciones de los procesos afectados y realizar nuevamente el proceso con la calidad de la información del nuevo registro.</t>
  </si>
  <si>
    <t>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t>
  </si>
  <si>
    <r>
      <rPr>
        <b/>
        <sz val="10"/>
        <color theme="1"/>
        <rFont val="Arial"/>
        <family val="2"/>
      </rPr>
      <t xml:space="preserve">Principio de Procedencia: </t>
    </r>
    <r>
      <rPr>
        <sz val="10"/>
        <color theme="1"/>
        <rFont val="Arial"/>
        <family val="2"/>
      </rPr>
      <t xml:space="preserve">
1012.028.1</t>
    </r>
  </si>
  <si>
    <t>Clave: GDIR-3.0-12-031</t>
  </si>
  <si>
    <t>Versión: 03</t>
  </si>
  <si>
    <t>Fecha: 02/ABRIL/2020</t>
  </si>
  <si>
    <t>Página: 1 de 1</t>
  </si>
  <si>
    <t>Fecha de revisión y/o actualización del riesgo:</t>
  </si>
  <si>
    <t>Clave del Proceso:</t>
  </si>
  <si>
    <r>
      <t xml:space="preserve">DEFINICIÓN DEL RIESGO
</t>
    </r>
    <r>
      <rPr>
        <sz val="8"/>
        <color theme="0"/>
        <rFont val="Arial"/>
        <family val="2"/>
      </rPr>
      <t>(posibilidad de que suceda algún evento que tendrá un impacto sobre el cumplimiento de los objetivos. Se expresa en términos de probabilidad y consecuencias.)</t>
    </r>
  </si>
  <si>
    <r>
      <t xml:space="preserve">CAUSAS
</t>
    </r>
    <r>
      <rPr>
        <sz val="8"/>
        <color theme="0"/>
        <rFont val="Arial"/>
        <family val="2"/>
      </rPr>
      <t>(todos aquellos factores internos y externos que solos o en combinación con otros, pueden producir la materialización de un riesgo.)</t>
    </r>
  </si>
  <si>
    <r>
      <t xml:space="preserve">CONSECUENCIA
</t>
    </r>
    <r>
      <rPr>
        <sz val="8"/>
        <color theme="0"/>
        <rFont val="Arial"/>
        <family val="2"/>
      </rPr>
      <t>(Son los efectos ocasionados por la ocurrencia de un riesgo que afecta los objetivos o procesos de la entidad.)</t>
    </r>
  </si>
  <si>
    <r>
      <t xml:space="preserve">Descripción del Control
</t>
    </r>
    <r>
      <rPr>
        <sz val="8"/>
        <color theme="0"/>
        <rFont val="Arial"/>
        <family val="2"/>
      </rPr>
      <t>(Las actividades de control, independiente de la tipología de riesgo a tratar, deben tener una adecuada combinación para prevenir que la situación de riesgo se origine, o en caso de que la situación de riesgos se presente, esta sea detectada de manera oportuna.)</t>
    </r>
  </si>
  <si>
    <t>1. Responsable</t>
  </si>
  <si>
    <t>2. Periodicidad</t>
  </si>
  <si>
    <t>3. Propósito del Control</t>
  </si>
  <si>
    <t>4. Como se realiza la actividad</t>
  </si>
  <si>
    <t>5. Observaciones o desviaciones</t>
  </si>
  <si>
    <t>6. Evidencias</t>
  </si>
  <si>
    <t>El control se ejecuta de manera consistente por los responsables (EJECUCIÓN)</t>
  </si>
  <si>
    <t>SOLIDEZ INDIVIDUAL 
de cada control</t>
  </si>
  <si>
    <t>NIVEL</t>
  </si>
  <si>
    <t>DESCRIPCIÓN</t>
  </si>
  <si>
    <t>FRECUENCIA</t>
  </si>
  <si>
    <t>Escoger un proceso de la lista desplegable</t>
  </si>
  <si>
    <t>Definir el riesgo</t>
  </si>
  <si>
    <t>Escoger un dato de la lista desplegable</t>
  </si>
  <si>
    <t>Espacio para describir la o las posibles causas  
(Cada causa debe tener un control)</t>
  </si>
  <si>
    <t>REDACTAR CONTROL#1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</si>
  <si>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t>REDACTAR CONTROL#2
(cada causa identificada debe tener un control)</t>
  </si>
  <si>
    <t>REDACTAR CONTROL#3
(cada causa identificada debe tener un control)</t>
  </si>
  <si>
    <t>REDACTAR CONTROL#4
(cada causa identificada debe tener un control)</t>
  </si>
  <si>
    <t>REDACTAR CONTROL#5
(cada causa identificada debe tener un control)</t>
  </si>
  <si>
    <t>REDACTAR CONTROL#6
(cada causa identificada debe tener un control)</t>
  </si>
  <si>
    <t>REDACTAR CONTROL#7
(cada causa identificada debe tener un control)</t>
  </si>
  <si>
    <t>REDACTAR CONTROL#8
(cada causa identificada debe tener un control)</t>
  </si>
  <si>
    <t>REDACTAR CONTROL#9
(cada causa identificada debe tener un control)</t>
  </si>
  <si>
    <t>REDACTAR CONTROL#10
(cada causa identificada debe tener un control)</t>
  </si>
  <si>
    <t>Espacio para describir las consecuencias que puede ocasionar el riesgo. 
Como apoyo, guiarse de la hoja de datos columnas "Impacto (consecuencias) Cuantitativo y/o cuantitativo)</t>
  </si>
  <si>
    <t>Nivel</t>
  </si>
  <si>
    <t>Descriptor</t>
  </si>
  <si>
    <t>Impacto (consecuencias) Cuantitativo</t>
  </si>
  <si>
    <t>Impacto (consecuencias) Cualitativo</t>
  </si>
  <si>
    <t>Casi seguro</t>
  </si>
  <si>
    <t>Se espera que el evento ocurra en la mayoría de las circunstancias.</t>
  </si>
  <si>
    <t>Más de 1 vez al año.</t>
  </si>
  <si>
    <t>Catastrófico</t>
  </si>
  <si>
    <t xml:space="preserve"> -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</si>
  <si>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 xml:space="preserve"> -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comprobados.</t>
  </si>
  <si>
    <t>Probable</t>
  </si>
  <si>
    <t>Es viable que el evento ocurra en la mayoría de las circunstancias</t>
  </si>
  <si>
    <t>Al menos 1 vez en el último año.</t>
  </si>
  <si>
    <t>Mayor</t>
  </si>
  <si>
    <t xml:space="preserve"> -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</si>
  <si>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 xml:space="preserve"> -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</si>
  <si>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Posible</t>
  </si>
  <si>
    <t>El evento podrá ocurrir en algún momento</t>
  </si>
  <si>
    <t>Al menos 1 vez en los últimos 2 años.</t>
  </si>
  <si>
    <t xml:space="preserve"> -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</si>
  <si>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</si>
  <si>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Improbable</t>
  </si>
  <si>
    <t>El evento puede ocurrir en algún momento.</t>
  </si>
  <si>
    <t>Al menos 1 vez en los últimos 5 años.</t>
  </si>
  <si>
    <t>Menor</t>
  </si>
  <si>
    <t xml:space="preserve"> -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</si>
  <si>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 xml:space="preserve"> -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</si>
  <si>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Rara vez</t>
  </si>
  <si>
    <t>El evento puede ocurrir solo en circunstancias excepcionales (poco comunes o anormales).</t>
  </si>
  <si>
    <t>No se ha presentado en los últimos 5 años.</t>
  </si>
  <si>
    <t>Insignificante</t>
  </si>
  <si>
    <t xml:space="preserve"> -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</si>
  <si>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 xml:space="preserve"> - No hay interrupción de las operaciones de la entidad.
 - No se generan sanciones económicas o administrativas.
 - No se afecta la imagen institucional de forma significativa.</t>
  </si>
  <si>
    <r>
      <rPr>
        <sz val="10"/>
        <color rgb="FFFF0000"/>
        <rFont val="Arial"/>
        <family val="2"/>
      </rPr>
      <t>IMPORTANTE</t>
    </r>
    <r>
      <rPr>
        <sz val="10"/>
        <color theme="1"/>
        <rFont val="Arial"/>
        <family val="2"/>
      </rPr>
      <t xml:space="preserve">
Cada entidad deberá adaptar los criterios de acuerdo a su complejidad.</t>
    </r>
  </si>
  <si>
    <t>Promover, divulgar y orientar la difusión de la información generada por la Aeronáutica Civil, previo a una investigación y documentación, permitiendo la retroalimentación por parte de los usuarios para la mejora continua.</t>
  </si>
  <si>
    <t>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t>
  </si>
  <si>
    <t>Prestar los servicios de información / Datos Aeronáuticos a las partes interesadas del proceso para asegurar el cumplimiento de los estándares de seguridad requeridos para la navegación aérea.</t>
  </si>
  <si>
    <t>Conducir técnicamente con independencia y autonomía las investigaciones de accidentes, incidentes graves e incidentes de la aviación civil, con el fin de determinar los factores causantes y emitir recomendaciones para prevenir la repetición y mejorar la seguridad operacional.</t>
  </si>
  <si>
    <t>Investigar y decidir sobre la eventual responsabilidad derivada de la conducta de los servidores públicos de conformidad con el articulo 94 de la Ley 734 de 2002, en armonía con el articulo 3 del Código Contencioso Administrativo y la Ley 1474 de 2011.</t>
  </si>
  <si>
    <t>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t>
  </si>
  <si>
    <t>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t>
  </si>
  <si>
    <t>Administrar, controlar y conservar la información documental de la Entidad, a través de la planificación, manejo y organización de la documentación producida y recibida, desde su origen hasta su disposición final, con el fin de facilitar su utilización y conservación.</t>
  </si>
  <si>
    <t>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t>
  </si>
  <si>
    <t>Casilla formulada</t>
  </si>
  <si>
    <t>Posibilidad de ocurrencia de eventos que afecten los objetivos estratégicos de la organización pública y por tanto impactan toda la Entidad</t>
  </si>
  <si>
    <t>Posibilidad de ocurrencia de eventos que afecten los procesos gerenciales y/o la alta dirección.</t>
  </si>
  <si>
    <t>Posibilidad de ocurrencia de eventos que afecten los estados financieros y todas aquellas áreas involucradas con el proceso financiero como presupuesto, tesorería, contabilidad, cartera, central de cuentas, costos, etc.</t>
  </si>
  <si>
    <t>Posibilidad de ocurrencia de eventos que afecten la totalidad o parte de la infraestructura tecnológica (hardware, software, redes, etc.) de la Entidad.</t>
  </si>
  <si>
    <t>Posibilidad de ocurrencia de eventos que afecten la situación jurídica o contractual de la organización debido a su incumplimiento o desacato a la normatividad legal y las obligaciones contractuales</t>
  </si>
  <si>
    <t>Posibilidad de ocurrencia de un evento que afecte la imagen, buen nombre o reputación de una organización, ante sus clientes y partes interesadas</t>
  </si>
  <si>
    <t>Aceptar el riesgo
No se adopta ninguna medida que afecte la probabilidad o el impacto del riesgo. (Ningún riesgo de corrupción podrá ser aceptado).</t>
  </si>
  <si>
    <t>Desarticulación de la planeación institucional con las metas de gobierno y del sector.</t>
  </si>
  <si>
    <t>Desarticulación de la gestión institucional con las políticas de gestión y desempeño emitidas por el gobierno.</t>
  </si>
  <si>
    <t>la Oficina Asesora de Planeación, anualmente, planifica y elabora el Plan de Acción - PA con el objeto de realizar seguimiento al cumplimiento de las metas y objetivos plasmadas en el Plan Estratégico Institucional PEI que a su vez se encuentra articulado con las metas de gobierno y las del sector. Para la Construcción del Plan la oficina debe:
- Recopilar y analizar la información del Plan de Acción del año anterior y la información contenida en el PEI con el objeto de realizar un primer borrador del PA
- Reunirse con cada una de las dependencias con el objeto de presentar el primer borrador y concertar las actividades y  metas que se deben cumplir en el año en curso. 
- Presentar a la Dirección General, en Comité directivo, el Plan de acción para que sea revisado y aprobado. 
- Publicar el Plan de Acción en la Pagina WEB de la Aerocivil.
Todas las observaciones o desviaciones presentadas en la elaboración del plan son realizadas por los responsables de las actividades en primera instancia y son corregidas de manera inmediata. Cuando las observaciones son realizadas por el comité directivo, se atienden y se presenta nuevamente en el siguiente comité hasta su aprobación. Como evidencias de la  ejecución de este control se obtiene: Registros de asistencias de las reuniones realizadas, actas de comités directivos y Plan de Acción aprobado y publicado en la pagina WEB.</t>
  </si>
  <si>
    <t>Alta Dirección</t>
  </si>
  <si>
    <t xml:space="preserve"> realizar seguimiento al cumplimiento de las metas y objetivos plasmadas en el Plan Estratégico Institucional PEI que a su vez se encuentra articulado con las metas de gobierno y las del sector</t>
  </si>
  <si>
    <t xml:space="preserve"> - Recopilar y analizar la información del Plan de Acción del año anterior y la información contenida en el PEI con el objeto de realizar un primer borrador del PA
 - Reunirse con cada una de las dependencias con el objeto de presentar el primer borrador y concertar las actividades y  metas que se deben cumplir en el año en curso. 
 - Presentar a la Dirección General, en Comité directivo, el Plan de acción para que sea revisado y aprobado. 
 - Publicar el Plan de Acción en la Pagina WEB de la Aerocivil.</t>
  </si>
  <si>
    <t xml:space="preserve">Todas las observaciones o desviaciones presentadas en la elaboración del plan son realizadas por los responsables de las actividades en primera instancia y son corregidas de manera inmediata. Cuando las observaciones son realizadas por el comité directivo, se atienden y se presenta nuevamente en el siguiente comité hasta su aprobación. </t>
  </si>
  <si>
    <t>Registros de asistencias de las reuniones realizadas, actas de comités directivos y Plan de Acción aprobado y publicado en la pagina WEB.</t>
  </si>
  <si>
    <t xml:space="preserve">La Oficina Asesora de Planeación, en su rol de Secretario Técnico del Comité Directivo, semanalmente, con el objeto de realizar seguimiento a las metas y objetivos de los planes institucionales, debe: 
- Citar semanalmente a la reunión de  comité a los Directivos de la Aerocivil y enviar la programación de los puntos a revisar con los responsables de su ejecución. Dichos puntos estarán enfocados al seguimiento de los planes, programas, proyectos e inversión de la Entidad.
- En Comité Directivo, orientar y guiar la reunión de acuerdo con la programación enviada, anotar las observaciones, comentarios y recomendaciones emitidas para lograr el cumplimiento de las actividades.
- Elaborar acta de comité directivo, compartirla a los participantes de la reunión para su revisión y aprobación y  finalmente subirla al Sistema de Gestión.
- Hacer seguimiento al cumplimiento de las actividades y responsabilidades para presentarlas en la siguiente reunión de comité.
Todas las observaciones y recomendaciones de mejora son dadas por la dirección general o cada uno de los participantes de la reunión y deben ser acatadas por el responsable y cumplidas para presentarlas en próximos comités. Como resultado de la ejecución del control se obtienen, listados de asistentes y actas de comité en el Sistema de Gestión y sus respectivos soportes. </t>
  </si>
  <si>
    <t>La Oficina Asesora de Planeación, en su rol de Secretario Técnico del Comité Directivo</t>
  </si>
  <si>
    <t>Realizar seguimiento a las metas y objetivos de los planes institucionales</t>
  </si>
  <si>
    <t xml:space="preserve">
- Citar semanalmente a la reunión de  comité a los Directivos de la Aerocivil y enviar la programación de los puntos a revisar con los responsables de su ejecución. Dichos puntos estarán enfocados al seguimiento de los planes, programas, proyectos e inversión de la Entidad.
- En Comité Directivo, orientar y guiar la reunión de acuerdo con la programación enviada, anotar las observaciones, comentarios y recomendaciones emitidas para lograr el cumplimiento de las actividades.
- Elaborar acta de comité directivo, compartirla a los participantes de la reunión para su revisión y aprobación y  finalmente subirla al Sistema de Gestión.
- Hacer seguimiento al cumplimiento de las actividades y responsabilidades para presentarlas en la siguiente reunión de comité.</t>
  </si>
  <si>
    <t>Todas las observaciones y recomendaciones de mejora son dadas por la dirección general o cada uno de los participantes de la reunión y deben ser acatadas por el responsable y cumplidas para presentarlas en próximos comités</t>
  </si>
  <si>
    <t xml:space="preserve">Listados de asistentes y actas de comité en el Sistema de Gestión y sus respectivos soportes. </t>
  </si>
  <si>
    <t xml:space="preserve">Con el objeto de recoger información para fortalecer la toma de decisiones en materia de gestión y desempeño y la formulación o ajustes de las políticas de gestión y desempeño institucional, la Oficina Asesora de Planeación  (OAP) anualmente coordinara el diligenciamiento del FURAG II con las áreas responsables, para esto debe:
- Recibida la notificación de Función Publica de elaboración del FURAG II, la OAP revisa y remite a las áreas responsables a través de una circular las preguntas que deben ser contestadas y las fechas programadas para consolidar la información. 
- Las áreas responsables deben responder las preguntas y reunir las evidencias que demuestran el cumplimiento de la actividad. (dichas evidencias deben ser de la gestión del año inmediatamente anterior)
- En reunión entre la OAP y los responsables, se realiza revisión de las preguntas, respuestas y cada una de las evidencias.
- La OAP Compila la información de todas las áreas y subir las respuestas y las evidencias en la pagina del FURAG.
Todas las observaciones se presentan en la reunión de consolidación y se corrigen de manera inmediata. Después de haber cargado la información del FURAG en la pagina correspondiente, Función Publica podrá realizar observaciones y correcciones las cuales deben ser atendidas por la OAP y los responsables dependiendo de la recomendación y realizar las correcciones respectivas en la pagina del FURAG. Después realizada las correcciones Función Publica emite una calificación y un certificado de elaboración de la evaluación. También como evidencias se obtienen listados de asistencias de las reuniones realizadas y las evidencias de las actividades realizadas por los responsables. </t>
  </si>
  <si>
    <t xml:space="preserve">Oficina Asesora de Planeación </t>
  </si>
  <si>
    <t>Recoger información para fortalecer la toma de decisiones en materia de gestión y desempeño y la formulación o ajustes de las políticas de gestión y desempeño institucional</t>
  </si>
  <si>
    <t>la Oficina Asesora de Planeación  (OAP) anualmente coordinara el diligenciamiento del FURAG II con las áreas responsables, para esto debe:
 - Recibida la notificación de Función Publica de elaboración del FURAG II, la OAP revisa y remite a las áreas responsables a través de una circular las preguntas que deben ser contestadas y las fechas programadas para consolidar la información. 
 - Las áreas responsables deben responder las preguntas y reunir las evidencias que demuestran el cumplimiento de la actividad. (dichas evidencias deben ser de la gestión del año inmediatamente anterior)
- En reunión entre la OAP y los responsables, se realiza revisión de las preguntas, respuestas y cada una de las evidencias.
- La OAP Compila la información de todas las áreas y subir las respuestas y las evidencias en la pagina del FURAG.</t>
  </si>
  <si>
    <t>Todas las observaciones se presentan en la reunión de consolidación y se corrigen de manera inmediata. Después de haber cargado la información del FURAG en la pagina correspondiente, Función Publica podrá realizar observaciones y correcciones las cuales deben ser atendidas por la OAP y los responsables dependiendo de la recomendación y realizar las correcciones respectivas en la pagina del FURAG</t>
  </si>
  <si>
    <t xml:space="preserve">Calificación y un certificado de elaboración de la evaluación.
Listados de asistencias de las reuniones realizadas 
Evidencias de las actividades realizadas por los responsables. </t>
  </si>
  <si>
    <t xml:space="preserve">Indicadores de Sinergia. </t>
  </si>
  <si>
    <t>Administrar y gestionar el mantenimiento y actualización del Sistema de Gestión de la Entidad de manera inconsistente o inadecuada</t>
  </si>
  <si>
    <t xml:space="preserve"> Desconocimiento de la normatividad aplicable a la Entidad en lo que refiere Sistemas de Gestión o del aplicativo que lo administra</t>
  </si>
  <si>
    <t>Desconocimiento y/o mal manejo del aplicativo por medio del cual se administra el Sistema de Gestión de la Entidad, teniendo personal no calificado o con poca capacitación en el uso del aplicativo.</t>
  </si>
  <si>
    <t>Fallas en el aplicativo que administra el Sistema de Gestión</t>
  </si>
  <si>
    <t>1. Reclamaciones o quejas de los usuarios que podrían implicar una denuncia ante los entes reguladores o una demanda de largo alcance para la entidad.
2. Inoportunidad en la información ocasionando retrasos en la atención a los usuarios.
3. Reproceso de actividades y aumento de carga operativa.
4. Imagen institucional afectada en el orden nacional o regional.
5. No conformidades y/o Hallazgos en procesos de auditorias Internas y Externas.
6. Desactualización de la información registrada en los procesos</t>
  </si>
  <si>
    <t xml:space="preserve">El coordinador del Grupo Organización y Calidad Aeronáutica, con el propósito de fortalecer los conocimientos de los Servidores Públicos del Grupo,  anualmente diligencia el formato GDIR-2.0-12-085 "DIAGNÓSTICO DE NECESIDADES DE APRENDIZAJE ORGANIZACIONAL" reúne las necesidades de capacitación del Grupo de Organización y Calidad, envía por correo electrónico a la Dirección de Talento Humano para su evaluación y posterior inclusión al PIC "Plan Institucional de Capacitaciones". 
En caso que no se realicen las actividades académicas solicitadas, se busca en la agenda de la pagina web de la Función Publica charlas, talleres que estén relacionadas con el Modelo Integrado de Planeación y Gestión MiPG,  también se solicita a la firma contratista ISOLUCION capacitaciones enfocadas en el uso del aplicativo que administra el Sistema de Gestión, la invitación se extiende a todos los integrantes del grupo y a los gestores de procesos con el propósito de mejorar las capacidades del equipo de trabajo.
Durante la ejecución del control queda como evidencia: Listados de las asistencias a las capacitaciones realizadas, los correos de solicitud de capacitaciones, correos de las invitaciones realizadas a todos los gestores y el formato de diagnóstico de necesidades de aprendizaje organizacional. </t>
  </si>
  <si>
    <t>Fortalecer los conocimientos de los Servidores Públicos del Grupo</t>
  </si>
  <si>
    <t>Mediante el formato GDIR-2.0-12-085 "DIAGNÓSTICO DE NECESIDADES DE APRENDIZAJE ORGANIZACIONAL" reúne las necesidades de capacitación del Grupo de Organización y Calidad, envía por correo electrónico a la Dirección de Talento Humano para su evaluación y posterior inclusión al PIC "Plan Institucional de Capacitaciones"</t>
  </si>
  <si>
    <t>En caso que no se realicen las actividades académicas solicitadas, se busca en la agenda de la pagina web de la Función Publica charlas, talleres que estén relacionadas con el Modelo Integrado de Planeación y Gestión MiPG,  también se solicita a la firma contratista ISOLUCION capacitaciones enfocadas en el uso del aplicativo que administra el Sistema de Gestión, la invitación se extiende a todos los integrantes del grupo y a los gestores de procesos con el propósito de mejorar las capacidades del equipo de trabajo.</t>
  </si>
  <si>
    <t xml:space="preserve">Listados de las asistencias a las capacitaciones realizadas, los correos de solicitud de capacitaciones, correos de las invitaciones realizadas y el formato de diagnóstico de necesidades de aprendizaje organizacional. </t>
  </si>
  <si>
    <t>Los Funcionarios del  Grupo Organización y Calidad Aeronáutica, tienen disponibilidad diaria para atender las solicitudes de los diferentes procesos en cuanto se refiere al Sistema de Gestión (SG) y el Aplicativo que lo administra. Las solicitudes pueden ser para apoyo en el aplicativo que administra el Sistema de Gestión, en la identificación de riesgos y la actualización y mantenimiento de los procesos en general. Los Lideres o Gestores de procesos tienen contacto directo con los funcionarios del grupo Organización y Calidad Aeronáutica y a través de correos electrónicos o llamadas a por Microsoft Teams se realizan las solicitudes, cada una de estas, se soportan a través de listados de asistencias o actas de reuniones dependiendo la complejidad del requerimiento por parte del área solicitante. Este control tiene el propósito de agilizar las gestiones de los procesos del SG y su aplicativo y mejorar los conocimientos de los gestores. En caso que alguno de los funcionarios del grupo de organización y calidad no pueda atender alguna solicitud, esta es trasladada a través del coordinador del grupo a otro gestor de calidad</t>
  </si>
  <si>
    <t>Este control tiene el propósito de agilizar las gestiones de los procesos del SG y su aplicativo y mejorar los conocimientos de los gestores</t>
  </si>
  <si>
    <t>Los Lideres o Gestores de procesos tienen contacto directo con los funcionarios del grupo Organización y Calidad Aeronáutica y a través de correos electrónicos o llamadas a por Microsoft Teams se realizan las solicitudes, cada una de estas, se soportan a través de listados de asistencias o actas de reuniones dependiendo la complejidad del requerimiento por parte del área solicitante</t>
  </si>
  <si>
    <t>Evitar uso inadecuado del aplicativo que administra el Sistema de Gestión</t>
  </si>
  <si>
    <t>Solucionar los inconvenientes presentados.</t>
  </si>
  <si>
    <t xml:space="preserve">En caso de que no exista contrato de mantenimiento, los inconvenientes se registran en el archivo de Excel y se reportan directamente con la Dirección de Informática, quien evaluara, dependiendo de la necesidad y urgencia del caso, si se utilizan horas golden para solucionar el problema, sino se mantendrá </t>
  </si>
  <si>
    <t xml:space="preserve">Durante la ejecución del control se registran los casos en correo electrónico y se guarda el registro en Excel de cada uno de los casos presentados. </t>
  </si>
  <si>
    <t xml:space="preserve"> Posibilidad que el servicio ofrecido al ciudadano y partes interesadas no se preste en condiciones de calidad y eficacia requeridas, afectando la imagen institucional         </t>
  </si>
  <si>
    <t>Deficiencias en las herramientas tecnológicas que interrumpan la prestación del servicio y el cumplimiento de los requerimientos de efectividad, confiabilidad, transparencia y control respecto del servicio prestado</t>
  </si>
  <si>
    <t>El Coordinador del Grupo de Atención al Ciudadano organiza capacitaciones al interior del grupo sobre los temas  o situaciones sensibles que se presentan en el desarrollo de la función de atención al ciudadano, a través de correos electrónicos recordando tipos sobre el manejo de los documentos, el servicio y orientación al ciudadano. De igual forma, se organizan  reuniones con el equipo de trabajo sobre estos temas, con el objeto  de mejorar las capacidades de los servidores públicos y brindar una adecuada atención a los ciudadanos y partes interesadas. De otra parte, ante las capacitaciones dictadas por entidades como: Función pública, DNP, Ministerio de Transporte, Archivo General, entre otros, se delegan funcionarios para que asistan y retroalimenten a los demás compañeros de trabajo . La evidencia son los listados de asistencia, los correos electrónicos enviados a los servidores públicos y  las certificaciones emitidas. En caso de que la Dirección de Talento Humano o el CEA no tenga disponibilidad de capacitación para el grupo acudimos a los cursos virtuales del DNP o Función pública, y a las capacitaciones organizadas al interior del grupo para subsanar las deficiencias identificadas y fortalecer los aspectos positivos.</t>
  </si>
  <si>
    <t>Realizar seguimientos y retroalimentaciones en las capacitaciones para que no se configure el riesgo.</t>
  </si>
  <si>
    <t>participando activamente en las capacitaciones y retroalimentaciones ofrecidas para la atención al ciudadano.</t>
  </si>
  <si>
    <t>En caso de presentarse una queja o Reclamo por mal servicio se procede a direccionar la novedad al área pertinente para su gestión, corrección o investigación disciplinaria si es del caso</t>
  </si>
  <si>
    <t xml:space="preserve">Actas - Listas de asistencia- Correos electrónicos. 
Evaluación del desempeño 
Certificados de los cursos realizados
</t>
  </si>
  <si>
    <t>El Coordinador  del Grupo de Atención al Ciudadano a través del  Sistema de Gestion Documental radica, controla y evidencia las peticiones que presenten los ciudadanos o partes interesadas, asegurando la trazabilidad y oportunidad en la gestión de las mismas. En caso de presentarse una falla técnica  en el sistema o inconvenientes en la red, se implementa un plan de contingencia para evitar la interrupción del servicio brindado al ciudadano, teniendo en cuenta la responsabilidad de atender con calidad y oportunidad al ciudadano o parte interesada.</t>
  </si>
  <si>
    <t>Aplicar los correctivos inmediatos para que la prestacion del servicio no se vea afectada</t>
  </si>
  <si>
    <t xml:space="preserve">Aplicando el plan de contingencia </t>
  </si>
  <si>
    <t xml:space="preserve">Registros en formato GDIR-4-2-12-027.
Informes y estadísticas 
</t>
  </si>
  <si>
    <t>Conocer la percepción del ciudadano frente a los servicios prestados por la Entidad.</t>
  </si>
  <si>
    <t xml:space="preserve">Aplicación de encuestas de percepción </t>
  </si>
  <si>
    <t>En caso de que en el tiempo establecido no se cuente con un número determinado de encuestas,  se envía un correo electrónico a la base de datos de ciudadanos, que han accedido a los servicios, que se evaluan</t>
  </si>
  <si>
    <t>Encuestas 
Informe de los resultados de la encuesta  de satisfacción
Publicación en la página Web.</t>
  </si>
  <si>
    <t>BOG-  % de peticiones de documentos respondidas en menos de 10 días hábiles
BOG- % de peticiones de consulta en relación con las materias a cargo de la UAEAC respondidas en menos de 30 días hábiles
BOG- % de PQRSD respondidas en menos de 15 días hábiles</t>
  </si>
  <si>
    <t>Promover y divulgar de manera inadecuada o no divulgar la información generada por la Aeronáutica Civil</t>
  </si>
  <si>
    <t xml:space="preserve">La  no adecuada planificación del plan de comunicación enfocada a las necesidades de cada situación. </t>
  </si>
  <si>
    <t xml:space="preserve">No cumplir con los lineamientos de comunicación establecidos en el plan de comunicaciones de la Entidad. </t>
  </si>
  <si>
    <t xml:space="preserve">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t>
  </si>
  <si>
    <t xml:space="preserve">El Coordinador del Grupo de Comunicación y Prensa y el Asesor del área anualmente elaboran el Plan de Comunicaciones con el objeto de establecer las actividades que se van a realizar por el grupo alineados los objetivos de la Entidad, de la siguiente manera: 
1- Se solicita a la Oficina Asesora de Planeación el Plan de accion del año en curso y el Plan Estrategico Institucional vigente.
2- Se reunen el Coordinador del Grupo con el Asesor y elaboran el borrador del Plan de Comunicaciones enfocado en cada una de las actividades del plan de accion con el objeto de dar cumplimiento a los objetivos estrategicos. 
3- El borrador del plan de comunicaciones se envia a la Direccion General para su revision y aprobación. 
4- Si hay correciones por parte de la direccion general se realizan correcciones y se envia nuevamente para revision y aprobacion. 
5- Se envia a Ministerio de Transporte para revision y aprobacion y si existen correcciones se realizan y se envia a Ministerio de Transporte hasta su aprobación. 
6- Se publica en el aplicativo del Sistema de Gestión.  
Las observaciones  son realizadas por la Direccion General y el Ministerio de Transpote y son tratadas hasta que el plan sea aprobado como evidencias de la ejecucion del control queda el plan de comunicaciones aprobado, listados de asistencia, actas de reuniones internas y correos de revision y aprobacion del Ministerio de Transporte. </t>
  </si>
  <si>
    <t xml:space="preserve">Coordinación Grupo de Comunicación y Prensa
Asesor  de comunicaciones. </t>
  </si>
  <si>
    <t xml:space="preserve">Establecer las actividades que se van a realizar por el Grupo de Comunicación y Prensa con base a los objetivos de la Entidad. </t>
  </si>
  <si>
    <t xml:space="preserve">1- Se solicita a la Oficina Asesora de Planeación el Plan de accion del año en curso y el Plan Estrategico Institucional vigente.
2- Se reunen el Coordinador del Grupo con el Asesor y elaboran el borrador del Plan de Comunicaciones enfocado en cada una de las actividades del plan de accion con el objeto de dar cumplimiento a los objetivos estrategicos. 
3- El borrador del plan de comunicaciones se envia a la Direccion General para su revision y aprobación. 
4- Si hay correciones por parte de la direccion general se realizan correcciones y se envia nuevamente para revision y aprobacion. 
5- Se envia a Ministerio de Transporte para revision y aprobacion y si existen correcciones se realizan y se envia a Ministerio de Transporte hasta su aprobación. 
6- Se publica en el aplicativo del Sistema de Gestión. </t>
  </si>
  <si>
    <t xml:space="preserve">Las observaciones  realizadas al plan de comunionces son realizadas por la Direccion General y el Ministerio de Transpote y son tratadas hasta que el plan sea aprobado. </t>
  </si>
  <si>
    <t xml:space="preserve">Plan de comunicaciones aprobado.
Listados de asistencia y actas de reuniones internas. 
Correos de revision y aprobacion del Ministerio de Transporte. </t>
  </si>
  <si>
    <t xml:space="preserve">La Coordinación Grupo de Comunicación y Prensa y su grupo elaboran mensualmente un plan de trabajo en donde se establece las actividades a realizar por el grupo alineados los objetivos de la Entidad y al plan de comunicaciones, de la siguiente manera:                                                                                                                                                                                                                                                                 
1 -Se realiza reunión con el Coordinador del Grupo de Comunicación y Prensa y se estable quien solicita, que tema y a quien va dirigida la campaña, pieza, informe, comunicado o demás actividades del Grupo.
2-A partir de dicha información se construyen los objetivos y se definen las estrategias de dichas piezas, comunicados, informativos y demás actividades.
3-Una vez analizada dicha información y objetivos, se realiza el producto, este es enviado a revisión a la coordinadora de grupo y de área respectiva para revisión y aprobación, si necesita una modificación se realiza y vuelve a coordinación para la aprobación. 
4-Si la campaña, pieza comunicado o demás actividades deben ser aprobadas por Dirección General, Misterio de Transporte o Presidencia  (si aplica) se realiza el mismo proceso como con la coordinación de Prensa hasta que esta sea aprobada.
5-Una vez publicado el producto se realiza un seguimiento de cómo fue recibida y se realiza analisus, si hay que hacer mejoras o no, y si el tiempo de realización del producto fue el que se estableció y el adecuado.
Las observaciones  realizadas al plan de comunicacionces son realizadas por la Coordinador del Grupo y si es necesario por la actividad por la Direccion General o el Ministerio de Transpote y son tratadas hasta que el plan sea aprobado. 
Como resultados de la ejecución del control quedan los siguientes soportes: Plan de comunicaciones aprobado, Listados de asistencia y actas de reuniones internas y Correos de revision del Coodinador y aprobacion y si es necesario del Director General o  del Ministerio de Transporte. </t>
  </si>
  <si>
    <t>Coordinación Grupo de Comunicación y Prensa y funcioanrio o contratista a cargo de la actividad</t>
  </si>
  <si>
    <t>Realizar un seguimiento y mejoramiento de la informacion de dichas actividades</t>
  </si>
  <si>
    <t>1 -Se realiza reunión con el Coordinador del Grupo de Comunicación y Prensa y se estable quien solicita, que tema y a quien va dirigida la campaña, pieza, informe, comunicado o demás actividades del Grupo.
2-A partir de dicha información se construyen los objetivos y se definen las estrategias de dichas piezas, comunicados, informativos y demás actividades.
3-Una vez analizada dicha información y objetivos, se realiza el producto, este es enviado a revisión a la coordinadora de grupo y de área respectiva para revisión y aprobación, si necesita una modificación se realiza y vuelve a coordinación para la aprobación. 
4-Si la campaña, pieza comunicado o demás actividades deben ser aprobadas por Dirección General, Misterio de Transporte o Presidencia  (si aplica) se realiza el mismo proceso como con la coordinación de Prensa hasta que esta sea aprobada.
5-Una vez publicado el producto se realiza un seguimiento de cómo fue recibida y se realiza analisus, si hay que hacer mejoras o no, y si el tiempo de realización del producto fue el que se estableció y el adecuado.</t>
  </si>
  <si>
    <t xml:space="preserve">Las observaciones realizadas al plan de comunicacionces son realizadas por la Coordinador del Grupo y si es necesario por la actividad por la Direccion General o el Ministerio de Transpote y son tratadas hasta que el plan sea aprobado. </t>
  </si>
  <si>
    <t xml:space="preserve">Plan de comunicaciones aprobado.
Listados de asistencia y actas de reuniones internas. 
Correos de revision del Coodinador y aprobacion y si es necesario del Director General o  del Ministerio de Transporte. </t>
  </si>
  <si>
    <t>EFECTIVIDAD EN LA IMPLEMENTACIÓN D ELAS ESTRATEGIAS DEFINIDAS</t>
  </si>
  <si>
    <t>El Coordinador del Grupo de Cartera, semanalmente, genera del Sistema JDEdwards el Reporte de Garantías constituidas de las empresas de transporte aéreo, para que cada analista realice el respectivo estudio que permita verificar que la facturación vencida o proxima a vencerse no supere el valor o tiempo de la Garantía. En el evento en que la deuda supere el monto del valor la garantìa, se notificará al cliente y a la compañia aseguradora para iniciar los tramites a que haya lugar. Las evidencias generadas son los reportes de garantías del Sistema JDEdwards y las notificaciones enviadas a las empresas de transporte aéreo y a las aseguradoras.</t>
  </si>
  <si>
    <t xml:space="preserve">Coordinador de Grupo de Cartera
Equipo de trabajo Grupo Cartera </t>
  </si>
  <si>
    <t>Verificar que la facturación vencida o proxima a vencerse no supere el valor o tiempo de la Garantía</t>
  </si>
  <si>
    <t xml:space="preserve">Generar del Sistema JDE reporte de garantías de las Empresas de Transporte Aéreo para que cada analista realice el respectivo estudio </t>
  </si>
  <si>
    <t>Reporte de garantias  de JDEdwards
Notificaciones enviadas a las empresas de transporte aéreo y a las aseguradoras.</t>
  </si>
  <si>
    <t>El Coordinador del Grupo de Cartera, y su equipo de trabajo,diariamente generan del Sistema JDE el reporte de estado de cuenta de las Empresas de Transporte Aéreo para que cada analista realice el respectivo estudio, con el fin de verificar el estado de cuenta de las empresas de transporte aéreo para determinar si se requiere establecer restricciones a sus operaciones aéreas. En caso que la empresa se encuentre en deuda superior al tiempo y monto limite establecido, el coordinador del grupo restringe el  permiso de operacion (Plan de Vuelo) a traves del modulo ALDIA de JDEdwards. 
Una vez se efectue el pago por parte del deudor, se levanta la restriccion y queda nuevamente habilitada la aeronave para operar como se evidencia en el sistema. Las evidencias genradas son los reportes de Estado de cuenta de JDEdwards, y las restricciones aplicadas en Modulo ALDIA - JDEdwards.</t>
  </si>
  <si>
    <t>Verificar el estado de cuenta de las empresas de transporte aéreo para determinar si se requiere establecer restricciones a sus operaciones aéreas</t>
  </si>
  <si>
    <t xml:space="preserve">Generar del Sistema JDE reporte de estado de cuenta de las Empresas de Transporte Aéreo para que cada analista realice el respectivo estudio </t>
  </si>
  <si>
    <t>En caso que la empresa se encuentre en deuda superior al tiempo y monto limite establecido, el coordinador del grupo restringe el  permiso de operacion (Plan de Vuelo) a traves del modulo ALDIA de JDEdwards. 
Una vez se efectue el pago por parte del deudor, se levanta la restriccion y queda nuevamente habilitada la aeronave para operar como se evidencia en el sistema.</t>
  </si>
  <si>
    <t>Reporte de Estado de cuenta de JDEdwards.
Restricciones aplicadas en Modulo ALDIA - JDEdwards</t>
  </si>
  <si>
    <t xml:space="preserve">El coordinador del Grupo de Cartera, y su equipo de trabajo, generan del Sistema JDE reporte de cartera total de las Empresas de Transporte Aéreo para que cada analista notifique a las Empresas de Transporte Aéreo su estado de cuenta, con el fin de realizar las gestiones de cobro persuasivo. Una vez agotada la etapa de cobro persuasivo, se remite a cobro coactivo. </t>
  </si>
  <si>
    <t>Realizar la gestión de cobro persuasivo</t>
  </si>
  <si>
    <t xml:space="preserve">Generar del Sistema JDE reporte de cartera total de las Empresas de Transporte Aéreo para que cada analista notifique a las Empresas de Transporte Aéreo su estado de cuenta </t>
  </si>
  <si>
    <t>Reportes de Cartera Estados de Cuenta
Notificaciones enviadas a Empresas de Transporte Aéreo sobre su estado de cuenta</t>
  </si>
  <si>
    <t>El coordinador del Grupo de Contabilidad, teniendo en cuenta los lineamientos que establece periódicamente la Contaduría General de la Nación, socializa al interior de la Entidad estos lineamientos, con el propósito de mantener informadas a las diferentes áreas de la Entidad, y de actualizar el Manual de Políticas Contables. En caso de no realizarse y socializarse oportunamente dicha información podrán ocurrir errores en el registro de los hechos económicos. Las evidencias generadas son el Manual de Política Contable, y las circulares o correos electrónicos a través del cual se socializa la información.</t>
  </si>
  <si>
    <t>Mantener informadas a las diferentes áreas de la Entidad y actualizar el Manual de Política Contables acorde a los lineamientos establecidos por la Contaduría General de la Nación</t>
  </si>
  <si>
    <t>Socializar al interior de la Entidad las políticas y lineamientos establecidos por la Contaduría General de la Nación</t>
  </si>
  <si>
    <t>En caso de no realizarse y socializarse oportunamente dicha información podrán ocurrir errores en el registro de los hechos económicos, por lo cual será necesario registrar comprobantes contables de ajuste.</t>
  </si>
  <si>
    <t xml:space="preserve">Manual de Politicas Contables
Circular
Correo electrónico
</t>
  </si>
  <si>
    <t>El equipo de trabajo del Grupo de Contabilidad realiza mensualmente la revisión, través de los reportes generados de SIIF Nación y JDEdwards, la calidad y consistencia de la información de los saldos y movimientos de los diferentes elementos que conforman los estados financieros, antes de cada cierre mensual, con el fin de asegurar que la información financiera y contable sea acorde a la realidad económica de la Entidad. En caso de presentarse utilización inadecuada de cuentas y subcuentas se realizarán los ajustes en el periodo contable abierto a través de comprobantes contables manuales. Las evidencias generadas son los reportes contables de SIIF Nación, JDEdwards, la matriz de analisis de consistencia de la información y comprobantes de ajustes o reclasificaciones.</t>
  </si>
  <si>
    <t>Equipo de trabajo del Grupo Contabilidad</t>
  </si>
  <si>
    <t>Asegurar que la información financiera y contable sea acorde a la realidad económica de la Entidad</t>
  </si>
  <si>
    <t>Revisar, través de los reportes generados de SIIF Nación y JDEdwards, la calidad y consistencia de la información de los saldos y movimientos de los diferentes elementos que conforman los estados financieros, antes de cada cierre mensual.</t>
  </si>
  <si>
    <t>Reportes contables SIIF Nación y JDEdwards
Matriz de analisis de consistencia de la información y comprobantes de ajustes o reclasificaciones</t>
  </si>
  <si>
    <t>El equipo de trabajo del Grupo de Contabilidad, mensualmente, realiza la conciliación de la  información financiera y contable, con las diferentes áreas de le Entidad y con los responsables de los módulos de los Sistemas SIIF Nación y JDEdwards, con el fin de identificar las inconsitencias que pueda presentar la información contable para corregirlas oportunamente. En caso de presentarse diferencias con los modulos se realizara los ajustes en el periodo contable abierto dejando la anotacion en las conciliaciones. Las evidencias generadas son las conciliaciones de los módulos al cierre mensual.</t>
  </si>
  <si>
    <t>Identificar las inconsitencias que pueda presentar la información contable para corregirlas oportunamente</t>
  </si>
  <si>
    <t>Realizar la conciliación de la  información financiera y contable, con las diferentes áreas de le Entidad y con los responsables de los módulos de los Sistemas SIIF Nación y JDEdwards</t>
  </si>
  <si>
    <t xml:space="preserve"> En caso de presentarse diferencias con los modulos se realizara los ajustes en el periodo contable abierto dejando la anotacion en las conciliaciones</t>
  </si>
  <si>
    <t>BOG - CONTROL DE RECLAMACIONES
BOG - EJECUCION DEL PLAN ANUAL DE CAJA FUNCIONAMIENTO
BOG - EJECUCION DEL PLAN ANUAL DE CAJA INVERSIÓN
BOG - PRESUPUESTO COMPROMETIDO FUNCIONAMIENTO
BOG - PRESUPUESTO COMPROMETIDO INVERSIÓN
BOG - PRESUPUESTO OBLIGADO FUNCIONAMIENTO
BOG - PRESUPUESTO OBLIGADO INVERSION
BOG - RECAUDO DE CARTERA POR COBRO PERSUASIVO</t>
  </si>
  <si>
    <t>Errores en la revisión de los soportes y/o en el registro de la información de pago</t>
  </si>
  <si>
    <t>Incosistencias en la información enviada por parte de los supervisores u ordenadores de gasto</t>
  </si>
  <si>
    <t>Los equipos de trabajo del Grupo de Cuentas por Pagar y de Tesorería, diariamente, verifican los documentos allegados para el trámite de pago, así como la infomación de: valor, periodo de causación, concepto, tercero y afectación de registro presupuestal, con el fin de identificar oportunamente las inconsitencias en la información registrada para pago y/o los errores de los documentos allegados. En caso de presentarse inconsitencias se devuelve la documentación a al respectivo supervisor u ordenador de gasto. Las evidencias generadas son los soportes de pago radicados y los reportes SIIF de obligación y orden de pago.</t>
  </si>
  <si>
    <t>Equipo de Trabajo Grupo de Cuentas por Pagar
Equipo de Trabajo Grupo de Tesorería</t>
  </si>
  <si>
    <t>Identificar oportunamente las inconsitencias en la información registrada para pago y/o los errores de los documentos allegados</t>
  </si>
  <si>
    <t>Verificar los documentos allegados para el trámite de pago, así como la infomación de: valor, periodo de causación, concepto, tercero y afectación de registro presupuestal</t>
  </si>
  <si>
    <t>En caso de presentarse inconsitencias se devuelve la documentación al respectivo supervisor u ordenador de gasto.</t>
  </si>
  <si>
    <t>Soportes de pago
Reportes SIIF de obligación y orden de pago</t>
  </si>
  <si>
    <t>La Dirección Financiera, junto con los coordinadores de los Grupos de Cuentas por Pagar y Tesorería, periódicamente establecen y comunican a todos los servidores y contratistas de la Entidad los requisitos establecidos para radicar los soportes para trámite de pago, con el fin de evitar inconsistencias en la información radicada por los supervisores u ordenadores de gasto. Cuando los documentos radicados para pago presentan inconsistencias, estos se devuelven al respectivo supervisor u ordenador de gasto. Las evidencias generadas son los soporte e pago radicados.</t>
  </si>
  <si>
    <t>Dirección Financiera 
Coordinador Grupo de Cuentas por Pagar
Coordinador Grupo de Tesorería</t>
  </si>
  <si>
    <t>Evitar inconsistencias en la información radicada por los supervisores u ordenadores de pagos</t>
  </si>
  <si>
    <t>Establecer y comunicar a todos los servidores y contratistas de la Entidad los requisitos para radicar los soportes para trámite de pago</t>
  </si>
  <si>
    <t>Cuando los documentos radicados para pago presentan inconsistencias, estos se devuelven al respectivo supervisor u ordenador de gasto.</t>
  </si>
  <si>
    <t>Soportes de pago</t>
  </si>
  <si>
    <t>El Coordinador Administrativo y Financiero de las Direccion Regional, diariamente, verifica la información remitida por el cajero, al realizar el cierre manual de caja, con los respectivos recibos de caja registrados en JDEdwards, y las consignaciones bancarias, con el fin de identificar oportunamente inconsistencias en la información registrada o diferencias con las consignaciones bancarias. En caso de encontrarse novedades se deberá reportar a las áreas respectivas para establecer la responsabilidad del administrador del Aeropuerto en el manejo del dinero recaudado. Las evidencias generadas son los reportes de JDEdwards: cierre de caja, libro auxiliar de caja, y los movivientos contables: así como los soportes de consignación bancaria.</t>
  </si>
  <si>
    <t xml:space="preserve">Identificar oportunamente inconsistencias en la información registrada en JDEdwards o diferencias con las consignaciones bancarias </t>
  </si>
  <si>
    <t>Verificar la información remitida por el cajero, al realizar el cierre manual de caja, con los respectivos recibos de caja registrados en JDEdwards, y las consignaciones bancarias</t>
  </si>
  <si>
    <t>En caso de encontrarse novedades se deberá reportar a las áreas respectivas para establecer la responsabilidad del administrador del Aeropuerto en el manejo del dinero recaudado.</t>
  </si>
  <si>
    <t>Reportes JDEdwards: cierre de caja, libro auxiliar de caja, movimientos contables
Consignaciones bancarias</t>
  </si>
  <si>
    <t>El Coordindor del Grupo de Tesorería y su equipo de trabajo, diariamente, verifica la consistencia de la información correspondiente a los recaudos electrónicos recibidos por el canal PSE y la información registrada en JDEdwards, con el fin de conciliar y ajustar la información en estos sistemas. En caso de encontrarse novedades en la conciliacion de los aplicativos, se notifica a quien corresponda (contabilidad - libro de direcciones aerocivil; entidad bancaria; operador realtech, administrador JDEdwars, entre otros), para realizar los ajustes respectivos. Las evidencias generadas son los reportes de JDEdwards y Realtech.</t>
  </si>
  <si>
    <t>Coordinador Grupo de Tesorería
Equipo de trabajo Grupo de Tesorería</t>
  </si>
  <si>
    <t>Conciliar y ajustar la información de los recaudos percibidos a través del canal PSE y los registros en JDEdwards</t>
  </si>
  <si>
    <t>Verificar la consistencia de la información correspondiente a los recaudos electrónicos recibidos por el canal PSE y la información registrada en JDEdwards</t>
  </si>
  <si>
    <t>En caso de encontrarse novedades en la conciliacion de los aplicativos, se notifica a quien corresponda (contabilidad - libro de direcciones aerocivil; entidad bancaria; operador realtech, administrador JDEdwars, entre otros), por correo electónico, para realizar los ajustes respectivos</t>
  </si>
  <si>
    <t>Reportes JDEdwards y Realtech</t>
  </si>
  <si>
    <t>No cumplimiento de las directrices trazadas por la administración y la Dirección financiera, en cuanto al tramite de radicación y pago de cuentas por parte de los supervisores y ordenadores de gasto</t>
  </si>
  <si>
    <t xml:space="preserve">La Dirección Financiera, con el aval de la Secretaria General, al final de la vigencia, socializa al interior de la Entidad, las directrices para el cierre financiero de la vigencia de acuerdo con los lineamientos establecidos por el Ministerio de Hacienda, con el fin de informar a funcionarios y contratistas de la Entidad los requisitos y fechas definidos para el registro oportuno de la información presupuestal. En caso de no cumplirse con las fechas y requisitos establecidos, se devolverá la documentación respectiva al área correspondiente dejando constancia en el libro de radicación. Las evidencias generadas son: libro de radicación Grupo de Presupuesto, circulares de cierre y actos administrativos. </t>
  </si>
  <si>
    <t>Secretaria General
Dirección Financiera</t>
  </si>
  <si>
    <t>Informar a funcionarios y contratistas de la Entidad los requisitos y fechas definidos para el registro oportuno de la información presupuestal</t>
  </si>
  <si>
    <t>Socializa al interior de la Entidad, las directrices para el cierre financiero de la vigencia de acuerdo con los lineamientos establecidos por el Ministerio de Hacienda</t>
  </si>
  <si>
    <t>En caso de no cumplirse con las fechas y requisitos establecidos, se devolverá la documentación respectiva al área correspondiente</t>
  </si>
  <si>
    <t>Libro de radicación Grupo de Presupuesto
Circulares de cierre y actos administrativos</t>
  </si>
  <si>
    <t>El equipo de trabajo del Grupo de Presupuesto, por cada trámite de modificación o anulación de CDP o RP, corrobora que dentro de los documentos allegados se incluya el Reporte SIIF original correspondiente, y verifica la información consultando los saldos en SIIF Nación, con el fin de asegurar que la información radicada sea consistente. En caso de presentar inconsistencias se devuelve al área ordenadora correspondiente mediante correo electrónico. Las evidencias generadas son los reportes de SIIF y los correos electrónicos.</t>
  </si>
  <si>
    <t>Equipo de trabajo Grupo Presupuesto</t>
  </si>
  <si>
    <t>Asegurar que la información radicada sea consistente</t>
  </si>
  <si>
    <t>Corroborar que dentro de los documentos allegados se incluya el Reporte SIIF original correspondiente y verificar la información consultando los saldos en SIIF Nación</t>
  </si>
  <si>
    <t>Reportes SIIF
Correo electrónico</t>
  </si>
  <si>
    <t>La Dirección Financiera, por solicitud, realiza y controla la creación de usuarios SIIF y la asignación de perfiles de acuerdo a las funciones que va a desarrollar el usuario y al área en que éste se encuentra, con el fin de asegurar que las personas autorizadas para el ingreso, consulta y registro de las operaciones financieras en la Entidad estén autorizadas por el Coordinador SIIF de la Entidad. En caso de existir usuarios que no cumplan con los requisitos establecidos, no se tramitará su creación de usuario o se modificará su acceso al Sistema. Las evidencias generadas son el formato de creación de cuenta de usuario SIIF (Administración SIIF) y el reportes SIIF de Estado Usuario.</t>
  </si>
  <si>
    <t>Dirección Financiera</t>
  </si>
  <si>
    <t>Asegurar que las personas autorizadas para el ingreso, consulta y registro de las operaciones financieras en la Entidad estén autorizadas por el Coordinador SIIF de la Entidad</t>
  </si>
  <si>
    <t>Realizar y controlar la creación de usuarios SIIF y la asignación de perfiles de acuerdo a las funciones que va a desarrollar el usuario y al área en que éste se encuentra</t>
  </si>
  <si>
    <t>En caso de existir usuarios que no cumplan con los requisitos establecidos, no se tramitará su creación de usuario o se modificará su acceso al Sistema</t>
  </si>
  <si>
    <t>Formato de creacion de cuenta usuario SIIF (Administración SIIF)
Reporte SIIF Estado Usuario</t>
  </si>
  <si>
    <t>Prestar servicios de información / datos aeronáuticos que no cuenten con la calidad, integridad, oportunidad, efectividad requerida para asegurar el cumplimiento de los estándares de seguridad para la navegación aérea.</t>
  </si>
  <si>
    <t>Falta de observancia de Catalogo de Datos
(Guía detallada de todos los asuntos y propiedades referidas a  los
requisitos de calidad de los datos aeronáuticos a publicar)</t>
  </si>
  <si>
    <t>Falta de acuerdos de nivel de servicios (SLA) suscritos, firmados y aceptados por las partes</t>
  </si>
  <si>
    <t xml:space="preserve">Falta de cumplimiento del ciclo AIRAC, por parte de los iniciadores / proveedores de datos  para la publicación de productos de información aeronáutica en Colombia </t>
  </si>
  <si>
    <t>Falta de una Base de Datos de Información Aeronáutica dinámica e Integrada (DB-AIM) conforme a los lineamientos descritos en la fase 2 de la hoja de ruta del AIS al AIM (P-06).</t>
  </si>
  <si>
    <t>Normatividad interna (Resoluciones, Circulares, reglamentación, entre otros) que contravienen las premisas del SGC. (Resol.1450 ALDIA vs Resol 2457 SIGA).</t>
  </si>
  <si>
    <t xml:space="preserve">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
- Seguridad Operacional afectada por falta de integridad en la calidad de la información / datos aeronáuticos publicados</t>
  </si>
  <si>
    <t>El coordinador del Grupo de Servicios de Información Aeronáutica - AIM cada vez que se deba dar cumplimiento normatividad descrita en documento 10066 PANS AIM, 8126 y Anexo 15 OACI debe ajustar y actualizar el catalogo de datos en la pagina WEB, el Sistema de Gestión y en la documentación inherente (AIC) para el cumplimiento por parte de los proveedores o iniciadores de información / datos aeronáuticos
En caso que no se actualice el catalogo de datos los proveedores no tendrían una guía u orientación exacta de los niveles de integridad requeridos para preservar la calidad de los datos. Como evidencias de la ejecución del control se obtendrá el Catalogo de datos actualizados en el Sistema de Gestión, la Pagina Web y AIC</t>
  </si>
  <si>
    <t>Coordinadora Grupo Servicios de Información Aeronáutica - AIM</t>
  </si>
  <si>
    <t>Dar cumplimiento normatividad descrita en documento 10066 PANS AIM, 8126 y Anexo 15 OACI</t>
  </si>
  <si>
    <t xml:space="preserve">Se debe ajustar y actualizar el catalogo de datos en la pagina WEB, el Sistema de Gestión y en la documentación inherente (AIC) para el cumplimiento por parte de los proveedores o iniciadores de información / datos aeronáuticos
</t>
  </si>
  <si>
    <t>En caso que no se actualice el catalogo de datos los proveedores no tendrían una guía u orientación exacta de los niveles de integridad requeridos para preservar la calidad de los datos</t>
  </si>
  <si>
    <t>Catalogo de datos actualizados en el Sistema de Gestión, la Pagina Web y AIC</t>
  </si>
  <si>
    <t xml:space="preserve">El coordinador del Grupo de Servicios de Información Aeronáutica - AIM, periodicamente, con el objeto de respetar los requisitos de calidad de la información / datos aeronáuticos a suministrar al servicio AIM publicaciones  debe: 
1) Elaborar y suscribir los acuerdos de niveles de servicios. 
2) Realizar seguimiento y control al cumplimiento de los acuerdos.  
3) Efectuar revisión periódica a los acuerdos por lo menos una vez cada dos años.
las observaciones o diferencias que existan con los Catálogos de datos deben ser reportados por los originadores / proveedores y publicados a través de la AIP en la parte GEN 1.7. Como evidencias de la ejecución del control quedan los catálogos revisados y acuerdos de nivel de servicio aprobados. </t>
  </si>
  <si>
    <t xml:space="preserve">Coordinadora Grupo Servicios de Información Aeronáutica - AIM </t>
  </si>
  <si>
    <t xml:space="preserve">Respetar los requisitos de calidad de la información / datos aeronáuticos a suministrar al servicio AIM publicaciones </t>
  </si>
  <si>
    <t>1) Elaborar y suscribir los acuerdos de niveles de servicios. 
2) Realizar seguimiento y control al cumplimiento de los acuerdos.  
3) Efectuar revisión periódica a los acuerdos por lo menos una vez cada dos años</t>
  </si>
  <si>
    <t>las observaciones o diferencias que existan con los Catálogos de datos deben ser reportados por los originadores / proveedores y publicados a través de la AIP en la parte GEN 1.7</t>
  </si>
  <si>
    <t xml:space="preserve">Acuerdos de niveles de servicios aprobados. </t>
  </si>
  <si>
    <t xml:space="preserve">Coordinadora Grupo Servicios de Información Aeronáutica - AIM, cada vez que se requiera, debe publicar circulares AIC, donde se describen las fechas de el ciclo AIRAC para las publicaciones en Colombia con el objeto de mantener el cumplimiento de las fechas del ciclo AIRAC con relación a la recepción, publicación y entrada en vigor de la información / datos aeronáuticos. para esto debe: 
1) Publicar circulares AIC en cumplimiento del Anexo 15 - capitulo 6, documento 8126 y 10066 PANS AIM.
2) Ejercer control a través de los envíos y solicitudes de publicación. 
3) Realizar medición del indicador de gestión "Justo a tiempo".
4) Remitir a las áreas involucradas la información referente a la falta de cumplimiento. 
En caso de que las áreas involucradas no cumplan con las fechas del ciclo AIRAC se incumpliría con la normatividad internacional relacionada con la promulgación anticipada de los productos de información aeronáutica (enmienda AIP y suplementos). Como resultado de la ejecución del control se obtendrán: Circulares AIC, Indicador Justo a tiempo medido y analizado. </t>
  </si>
  <si>
    <t xml:space="preserve">Mantener el cumplimiento de las fechas del ciclo AIRAC con relación a la recepción, publicación y entrada en vigor de la información / datos aeronáuticos. </t>
  </si>
  <si>
    <t xml:space="preserve">1) Publicar circulares AIC en cumplimiento del Anexo 15 - capitulo 6, documento 8126 y 10066 PANS AIM.
2) Ejercer control a través de los envíos y solicitudes de publicación. 
3) Realizar medición del indicador de gestión "Justo a tiempo".
4) Remitir a las áreas involucradas la información referente a la falta de cumplimiento. </t>
  </si>
  <si>
    <t xml:space="preserve">En caso de que las áreas involucradas no cumplan con las fechas del ciclo AIRAC se incumpliría con la normatividad internacional relacionada con la promulgación anticipada de los productos de información aeronáutica (enmienda AIP y suplementos). </t>
  </si>
  <si>
    <t xml:space="preserve">Circulares AIC
Indicador Justo a tiempo medido y analizado. </t>
  </si>
  <si>
    <t>El coordinador del Grupo de Servicios de Información Aeronáutica - AIM, con el objeto de dar cumplimiento a la transición de la hoja de ruta del AIS al AIM - fase 2, realiza seguimiento periódico al proyecto de adquisición de los módulos dinámicos requeridos para el AIM el cual es impulsado a través de la Secretaria de Sistemas Operacionales. En caso de no cumplir con la transición del AIS al AIM, Colombia sufriría de un retraso incumpliendo con los lineamientos del GANP (Plan de Navegación Aérea Global) determinados por la OACI
Las observaciones en el proyecto son emitidas por el Comité de Contratación de la Dirección Administrativa y son corregidas de manera inmediata. 
Como resultados de la actividad se obtiene el proyecto que cursa actualmente para la adquisición de la solución tecnología AIM ante la Secretaria de Sistemas Operacionales.</t>
  </si>
  <si>
    <t>Dar cumplimiento a la transición de la hoja de ruta del AIS al AIM - fase 2</t>
  </si>
  <si>
    <t xml:space="preserve">Se elaboro el proyecto de adquisición de los módulos dinámicos requeridos para el AIM y actualmente el proyecto se impulsa a través de la Secretaria de Sistemas Operacionales </t>
  </si>
  <si>
    <t xml:space="preserve"> En caso de no cumplir con la transición del AIS al AIM, Colombia sufriría de un retraso incumpliendo con los lineamientos del GANP (Plan de Navegación Aérea Global) determinados por la OACI
Las observaciones en el proyecto son emitidas por el Comité de Contratación de la Dirección Administrativa y son corregidas de manera inmediata</t>
  </si>
  <si>
    <t>Proyecto que cursa actualmente para la adquisición de la solución tecnología AIM ante la Secretaria de Sistemas Operacionales.</t>
  </si>
  <si>
    <t>Los Funcionarios del Grupo Servicios de Información Aeronáutica - AIM, cada vez que se recibe la información de un plan de vuelo presentado en medio físico o a través de la web, deben convalidar por los aplicativos SIGA y ALDIA la información suministrada a fin de tomar una adoptar una determinación con respecto a la aprobación o no del plan de vuelo. En caso de que la aprobación del vuelo sea incorrecta se podrían generar investigaciones por parte de los entes de control internos y externos. Como resultado de la ejecución del control se obtendrá el plan de vuelos aprobados en los sistemas SIGA o ALDIA</t>
  </si>
  <si>
    <t>Funcionarios del Grupo Servicios de Información Aeronáutica - AIM</t>
  </si>
  <si>
    <t xml:space="preserve">Con el propósito de convalidar la información y cumplimiento de requisitos consignados en los planes de vuelo con respecto al personal aeronáutico </t>
  </si>
  <si>
    <t>1) convalidar por los aplicativos SIGA y ALDIA la información suministrada a fin de tomar una adoptar una determinación con respecto a la aprobación o no del plan de vuelo.</t>
  </si>
  <si>
    <t>En caso de que la aprobación del vuelo sea incorrecta se podrían generar investigaciones por parte de los entes de control internos y externos</t>
  </si>
  <si>
    <t>Como resultado de la ejecución del control se obtendrá el plan de vuelos aprobados en los sistemas SIGA o ALDIA</t>
  </si>
  <si>
    <t>Justo a tiempo
APTOS - Cumplimiento de Normas en FPLS
DR - SVC CORRECCIÓN EN EL FDP</t>
  </si>
  <si>
    <t xml:space="preserve">
 - Pérdida de recursos
- Incumplimiento en el plan de Adquisición de Bienes y Servicios
 - Reclamaciones o quejas de los usuarios que podrían implicar una denuncia ante los entes reguladores o una demanda de largo alcance para la entidad.
 - Reproceso de actividades y aumento de carga operativa en la etapa precontractual. 
- Imagen institucional afectada en el orden nacional o regional por retrasos en la prestación del servicio a los usuarios o ciudadanos.
 - Investigaciones penales, fiscales o disciplinarias.</t>
  </si>
  <si>
    <t>La Dirección Administrativa, anualmente, con el propósito de orientar la adecuada identificación de las necesidades de contratación y minimizar la demora en las solicitudes, establece y comunica a través de circular o memorando los lineamientos frente a la definición de las necesidades de contratación en la Entidad; en los cuales se describen y explican los campos a diligenciar en el PAA, así como también los plazos para remitir la información consolidada a la Dirección Administrativa. Si lo anterior no se emite con oportunidad y claridad, es posible que el PAA no cumpla con las especificaciones  de registro adecuadas para consolidar y publicarlo, como lo define la Ley y en los términos definidos. 
Como evidencia de la ejecución del control quedan las Comunicaciones oficiales y el PAA  aprobado.</t>
  </si>
  <si>
    <t>El propósito de orientar la adecuada identificación de las necesidades de contratación y minimizar la demora en las solicitudes</t>
  </si>
  <si>
    <t>1.Se establecen y comunican a través de circular o memorando los lineamientos frente a la definición de las necesidades de contratación en la Entidad.
2. Se recepcionan las necesidades identificadas y se analizan y se verifcan de acuerdo con los lineamientos impartidos.
3. Se consolidan las necesidades en la matriz del PAA
4. Se procede a la aprobación correspondiente.</t>
  </si>
  <si>
    <t>Comunicaciones oficiales
PAA  aprobado</t>
  </si>
  <si>
    <t>La Dirección Administrativa, las dependecias ejecutoras y Secretaría General, mensualmente con el proposito de minimizar la demora en la radicación de proyectos,  programan seguimientos al PAA, realizan la verificación de cumplimiento de la programación de proyectos allí establecidos y se revisan los resultados de su cumplimiento dcon las areas ejecutoras, donde se establecen compromisos. En caso de que no se cumplan las actividades de seguimiento mensual, no se tendrían datos oportunos sobre la  ejecución del PAA,  y se afectaría la ejecución presupuestal de la Entidad, ocasionando generación de reservas inducidas o perdidas de recursos; en este caso las reuniones se reprograman, se envia la información analizada a las dependecias ejecutoras o se exponen los resultados en otras reuniones como el Comité Directivo. De la aplicación del control quedan como evidencia información analizada y registros de reunión con los compromisos generados.</t>
  </si>
  <si>
    <t>Directora Administrativa
Dependencia ejecutora
Secretario General</t>
  </si>
  <si>
    <t>Minimizar la demora en la radicación de proyectos</t>
  </si>
  <si>
    <t>1. Se programan los seguimientos a realizar.
2. Se realiza la verificación de cumplimiento de la programación de proyectos en el PAA.
3. Se revisan los resultados del cumplimiento del PAA con las areas ejeuctoras, donde se establecen compromisos.</t>
  </si>
  <si>
    <t>En caso de que no se cumplan las actividades de seguimiento mensual, no se tendrían datos oportunos sobre la  ejecución del PAA,  y se afectaría la ejecución presupuestal de la Entidad, ocasionando generación de reservas inducidas o perdidas de recursos, en este caso las reuniones se reprograman, se envia la información analizada a las dependecias ejecutoras o se exponen los resultados en otras reuniones como el Comité Directivo.</t>
  </si>
  <si>
    <t>Información analizada y registros de reunión con los compromisos generados.</t>
  </si>
  <si>
    <t xml:space="preserve">El Grupo de procesos precontractuales lidera las mesas de trabajo, cada vez que se requiera por parte de las dependencias ejecutoras, con el proposito de evitar que se contraten bienes o servicios  que no  corresponden a lo requerido por la operación,  orientar sobre la adecuada modalidad de contratación,estudios del mercado y del sector y el cumplimiento de los requisitos establecidos de acuerdo con la modalidad de selección, como tambien evitar el fraccionamiento de contratos o que se contraten dos veces lo mismo por diferentes dependecias, disminuyendo reprocesos por devoluciones del proyecto en su etapa precontractual. Para lo cual la dependencia solicita por correo electrónico la mesa de trabajo, posteriormente el Grupo de procesos precontractuales la programa y agenda,para revisar y analizar el proyecto conjuntamente con el area ejecutora, asesores de la Dirección Administrativa, abogado asignado y la Coordinadora del Grupo o quien ella designe, y se registran compromisos de ajuste al proyecto. En caso de que no se realicen las mesas de trabajo, aumenta la probabilidad que el proyecto tenga deficiencias en su estructuración y por consiguiente sea devuelto. Como resultado de aplicación del control quedan los registros de mesa de trabajo.
</t>
  </si>
  <si>
    <t>Grupo de procesos precontractuales</t>
  </si>
  <si>
    <t>Evitar que se contraten bienes o servicios  que no  corresponden a lo requerido por la operación, como tambien  orientar sobre la adecuada modalidad de contratación, estudios del mercado y del sector y el cumplimiento de los requisitos establecidos de acuerdo con la modalidad de selección, disminuyendo reprocesos por devoluciones del proyecto en su etapa precontractual.</t>
  </si>
  <si>
    <t>1. La dependencia solicita por correo electrónico  la mesa de trabajo.
2. El Grupo de procesos precontractuales programa y agenda la mesa de trabajo.
3. Se realiza la mesa de trabajo donde se revisa y analiza el proyecto conjuntamente con el area ejecutora, asesores de la Dirección Administrativa, abogado asignado y la Coordinadora del Grupo, como resultado se registran compromisos de ajuste al proyecto.</t>
  </si>
  <si>
    <t>En caso de que no se realicen las mesas de trabajo, aumenta la probabilidad que el proyecto tenga deficiencias en su estructuración y por consiguiente sea devuelto.</t>
  </si>
  <si>
    <t>Registro de las mesa de trabajo</t>
  </si>
  <si>
    <t>EFICIENCIA EN PUBLICACIÓN DE PROCESOS DE LA ETAPA PRECONTRACTUAL
EFECTIVIDAD  EN LA RADICACIÓN DE PROCESOS A CARGO DE LAS DEPENDENCIAS
EFICIENCIA EN LA  LEGALIZACIÓN CONTRATO
OPORTUNIDAD EN ELABORACIÓN  Y APROBACIÓN DE MODIFICATORIOS</t>
  </si>
  <si>
    <t>Inadecuada aplicación de las modalidades de contratación.</t>
  </si>
  <si>
    <t xml:space="preserve">Inconsistencias en la verificación y evaluación de propuestas </t>
  </si>
  <si>
    <t>Adjudicatario erroneo para la ejecución del contrato.</t>
  </si>
  <si>
    <t xml:space="preserve"> Iniciar la ejecución contrato, sin el total cumplimiento de las condiciones legales.</t>
  </si>
  <si>
    <t>Establecer condiciones contractuales en contravia de la Ley (Adicionar por más del 50% del valor del contrato, modificar el objeto contractual, establecer pólizas insuficientes e inadecuadas, entre otros)</t>
  </si>
  <si>
    <t>Ausencia de control durante el proceso en etapas precontractual, contractual, sancionatorio y liquidación.</t>
  </si>
  <si>
    <t xml:space="preserve"> - Pérdida de recursos
- Incumplimiento en el plan de Adquisición de Bienes y Servicios
 - Reclamaciones o quejas de los usuarios que podrían implicar una denuncia ante los entes reguladores o una demanda de largo alcance para la entidad.
 - Reproceso de actividades y aumento de carga operativa 
- Imagen institucional afectada en el orden nacional o regional por retrasos en la prestación del servicio a los usuarios o ciudadanos.
 - Investigaciones penales, fiscales o disciplinarias.</t>
  </si>
  <si>
    <t>Cada vez que se presente, con el propósito de lograr efectividad en las evaluaciones, una adjudicación objetiva en igualdad de condiciones y evitar reprocesos en la etapa de publicación de los informes de evaluación, desde la apertura del proceso la Dirección Administrativa comunica  la designación del equipo evaluador con el fin de que conozcan los lineamientos y requisitos que deben tener en cuenta al momento de realizar la  evaluación de las ofertas presentadas; posteriormente se realiza por parte del abogado encargado del proceso la verificación de las evaluaciones realizadas, y finalmente se presentan los informes de evaluación a los miembros del Comité de Contratación, en el cual se recomienda o no la publicación del mismo. Si no se efectúa una adecuada verificación de propuestas, se puede incurrir en una  inadecuada selección de proveedor, o generar una revocación del proceso, así como generar reprocesos en la etapa de adjudicación, afectando el cumplimento del avance del PAA. Como evidencia de la ejecución del control quedan la comunicación de desiganción del comite evaluador, el informe de evaluación,las ficha del proceso y las  actas de Comité de Contratación.</t>
  </si>
  <si>
    <t xml:space="preserve"> Equipo evaluador-Abogados de la Dirección
Comité de Contratación</t>
  </si>
  <si>
    <t>El propósito es lograr efectividad en las evaluaciones, logrando una adjudicación objetiva en igualdad de condiciones y evitar reprocesos en la etapa de publicación de los informes de evaluación.</t>
  </si>
  <si>
    <t>1. Desde la apertura del proceso la Dirección Administrativa comunica  la designación del equipo evaluador, con el fin de que conozcan los lineamientos y requisitos que deben tener en cuenta la momento de realizar la  evaluación de las ofertas presentadas. 
2. Realizar verificación de las evaluaciones realizadas por el equipo evaluador,  por parte del abogado encargado del proceso. 
3. Presentación de los informes de evaluación a los miembros del Comité de Contratación, en el cual se recomienda o no la publicación del mismo.</t>
  </si>
  <si>
    <t xml:space="preserve">Si no se efectúa una adecuada verificación de propuestas, se puede incurrir en una   inadecuada selección de proveedor, o generar una revocación  del proceso, así mismo generar reprocesos en la etapa de adjudicación, afectando el cumplimento del avance del PAA. </t>
  </si>
  <si>
    <t>Comunicación de desiganción
Remisón Informe de evaluación
Ficha del proceso
Actas de Comité</t>
  </si>
  <si>
    <t xml:space="preserve">Cada vez que se presente, con el fin de verificar y controlar que los diferentes aspectos legales en el marco del proceso de gestión de compra y contratación pública, en todas sus etapas sean adecuadamente aplicados y se cumplan; se intervienen y revisan según corresponda por parte de los abogados, Coordinadores y asesores de la Dirección Administrativa,  los documentos que se generan en todas las etapas del proceso, verificando la aplicación y cumplimiento de los requisitos legales, para su aprobación y publicación.Si las revisiones durante el proceso de selección,contratación o ejecución no se aplican,se generia incumplimiento del adecuado proceso y  términos legales  en las etapas de gestión precontractual y contractual, tales como  presentar retrasos en la culminación del proceso,incumplimiento en el cronograma de los procesos, afectación en los plazos de ejecución, violación del principio de anualidad, entre otros. Como evidenica de la ejecución del control quedan los vistos buenos en los documentos y comunicaciones oficiales.  </t>
  </si>
  <si>
    <t>Directora Administrativa, asesores, coordinadores del grupo y abogados asignados</t>
  </si>
  <si>
    <t>Verificar y controlar que los diferentes aspectos legales en el marco del proceso de gestión de compra y contratción pública, en todas sus etapas sean adecuadamente aplicados y se cumplan.</t>
  </si>
  <si>
    <t>1. Se intervienen y revisan según corresponda por parte de los abogados, Coordinadores y asesores de la Dirección Administrativa,  los documentos que se generan en todas las etapa del proceso, verificando la aplicación y cumplimiento de los requisitos legales, para su aprobación y publicación.</t>
  </si>
  <si>
    <t xml:space="preserve">Si las revisiones durante el proceso de selección,contratación o ejecución no se aplican,se generia incumplimiento del adecuado proceso y  términos legales  en las etapas de gestión precontractual y contractual, tales como  presentar retrasos en la culminación del proceso,incumplimiento en el cronograma de los procesos, afectación en los plazos de ejecución, violación del principio de anualidad, entre otros.  </t>
  </si>
  <si>
    <t xml:space="preserve">Visto bueno en los Documentos
Comunicaciones oficiales </t>
  </si>
  <si>
    <t>El Comité de Contratación se realiza semanalmente, el cual es convocado por la Dirección Administrativa, es así que esté ejerce sus funciones de verificación y control a tráves de las recomendaciones a los procesos de gestión  de compra y contratación publica en sus diferentes etapas,  con el propósito de minimizar adjudicaciones erróneas,establecimiento de condiciones contractuales en contravia de la Ley, favorecimiento de contratistas,entre otros. Si no se efectúan los Comités de Contratación no se  podrian iniciar procesos, realizar modificaciones a los contratos en la Entidad, o diferentes publicaciónes que requieran los procesos, entre otros. Lo anterior afectaría considerablemente el avance  de ejecución presupuestal de la Entidad y el cumplimento del PAA, y por consiguiente podría afectar así mismo las operaciones al no contar con los servicios o productos requeridos para desarrollar las actividades en la Aerocivil . Como evidencia de ejecución del control quedan las actas y anexos del Comité de Contratación.</t>
  </si>
  <si>
    <t>Minimizar adjudicaciones erróneas,establecimiento de condiciones contractuales en contravia de la Ley, favorecimiento de contratistas,entre otros.</t>
  </si>
  <si>
    <t xml:space="preserve">1. Se programan las sesiones semanalas, se envia  orden del dia y citación a los miembros y participantes del comité.
2.  Se realizan las sesiones del comité, en las cuales se exponen las fichas y solicitudes respecto a los procesos de contratación en cualquiera de sus etapas, el comitpe luego del analisi en sesión recomienda la gestión a aseguir.
3. Se realiza el acta del comité de contratación, la cual es socializada entre los miembros y suscrita por la secretaría técnica y presidnete del comité.
</t>
  </si>
  <si>
    <t xml:space="preserve">Cada vez que se requiera, con el propósito de contar con  la trazabilidad de los procesos de contratación en todas sus etapas y con el fin de hacer seguimiento y controlar  en tiempo real el estado y avance de los mismos, como tambien generar informes para la toma de decisiones y seguimiento directivo; los abogados y secretarias de los Grupos pre y contractual realizan el registro de los procesos en la base de datos desde su inicio hasta su liquidación , en tiempo real según el avance de los mismos, posteriormente se realizan seguimientos semanales y consolidados mensuaesl por parte de asesores de la D irección Administratiiva y los Coordinadores del grupo, sobre el avance de publicación de los procesos de contratación, ccomo tambien la asignación por abogado, actuaciones, fechas de cierre, estados de los procesos, entre otros aspectos que conforman los informes de gestión emitidos, expuestos en comites de gerencia en los cuales participa todo el equipo de la Dirección Administrativa, o en comites directivos donde participa la Directora Administrativa. En caso de no registrarse la trazabilidad de los procesos de contratación en bases de datos,  no se podría generar informes de gestión y avance de los mismos en tiempo real, y se generaría alto riesgo de inexactitud y completitud de información para tomar decisiones y generar informes para la alta dirección. Como evidencia de la ejecución del control quedan las bases de datos, actas de comites o equipos de gerencia e  informes de gestión. </t>
  </si>
  <si>
    <t xml:space="preserve">Directora Administrativa, asesores, coordinadores del grupo y abogados </t>
  </si>
  <si>
    <t>Contar con  la trazabilidad de los procesos de contratación en todas sus etapas, con el fin de hacer seguimiento y controlar  en tiempo real el estado y avance de los mismos, como tambien permite generar informes para la toma de decisiones y seguimiento directivo.</t>
  </si>
  <si>
    <t xml:space="preserve">1. Los abogados y secretarias de los Grupos pre y contractual realizan el registro de los procesos en la base de datos desde su inicio hasta su liquidación , en tiempo real según el avance de los mismos.
2. Se realiza seguimiento semanal y consolidado mensual por parte de asesores de la D irección Administratiiva y los Coordinadores del grupo, sobre el avance de publicación de los procesos de contratación, ccomo tambien la asignación por abogado, actuaciones, fechas de cierre, estados de los procesos, entre otros aspectos que conforman los informes de gestión emitidos, expuestos en comites de gerencia en lso cuales participa todo el equipo de la Dirección Administrativa, o en comites directivos donde participa la Dircetora Administartiva. 
</t>
  </si>
  <si>
    <t>En caso de no registrarse la trazabilidad de los procesos de contratación en bases de datos,  no se podría generar informes de gestión y avance de los mismos en tiempo real, y se generaría alto riesgo de inexactitud y completitud de información para tomar decisiones y generar informes para la alta dirección.</t>
  </si>
  <si>
    <t xml:space="preserve">Bases de datos
actas de comites o equipos de gerencia
informes de gestión </t>
  </si>
  <si>
    <t>Aumento de los índices de accidentalidad y enfermedades laborales en la Entidad. 
Sanción por parte del ente de control u otro ente regulador. 
Incumplimiento en las metas y objetivos del SG-SST e institucionales.
Imagen institucional afectada en el orden nacional o regional por incumplimientos en la prestación del servicio a los usuarios o ciudadanos.</t>
  </si>
  <si>
    <t>El Coordinador del Grupo de Seguridad y Salud en el Trabajo o los Directores Regionales Aeronáuticos, citan trimestralmente el equipo de gerencia del proceso de gestión de SST, con el objeto de hacerle seguimiento a las actividades y compromisos establecidos en el Plan Anual de Trabajo del SGSST. Dicha reunión se agenda a través de correo electrónico a cada uno de los involucrados en las regionales y el grupo del nivel central, revisado las actividades del plan anual, se procede a realizar el acta de equipo de gerencia con cada uno de los compromisos pactados y se toma finalmente el listado de asistentes de la reunión, el acta es enviado a través de correo electrónico o en el aplicativo del Sistema de Gestión para previa revisión, aprobación de cada las actividades a ejecutar por cada responsable, estos enviaran el soporte de acuerdo con las fechas pactadas y quedaran registrados en el aplicativo en caso de no cumplir el compromiso bajo las fechas pactadas, el coordinador o el directivo reiterara el cumplimiento del compromiso hasta que sea ejecutado al 100%</t>
  </si>
  <si>
    <t>Hacer seguimiento a las actividades y compromisos establecidos en el Plan Anual de Trabajo del SGSST</t>
  </si>
  <si>
    <t>Se agendan reuniones a través de correo electrónico invitando a cada uno de los involucrados en las regionales y el grupo del nivel central, revisado las actividades del plan anual, se procede a realizar el acta de equipo de gerencia con cada uno de los compromisos pactados y se toma finalmente el listado de asistentes de la reunión, el acta es enviado a través de correo electrónico o en el aplicativo del Sistema de Gestión para previa revisión, aprobación de cada las actividades a ejecutar por cada responsable, estos enviaran el soporte de acuerdo con las fechas pactadas y quedaran registrados en el aplicativo.</t>
  </si>
  <si>
    <t>Actas de equipos de gerencia en el aplicativo, Listados de asistencias  y registros de las compromisos de las actividades asignadas en el equipo de gerencia</t>
  </si>
  <si>
    <t>La Alta Dirección de la Entidad (Secretaria General, Dirección de Talento Humano, Director Regional) anualmente lideran la Revisión Gerencial del Sistema de Gestión de Seguridad y Salud en el Trabajo  de conformidad con el Decreto 1072 de 2015 del Ministerio de Trabajo, con el objetivo de revisar la gestión del sistema del año inmediatamente anterior y establecer los respectivos  planes de acción de mejora. Esta actividad se desarrolla bajo una de las siguientes modalidades, la primera donde se hace un único encuentro donde asisten todos los directores Regionales y Nivel Central, la segunda se programan encuentros por regional donde asiste el Director Regional con  sus Administradores de los Aeropuertos de la Regional y su equipo de trabajo de seguridad y salud o se realizan virtualmente; el documento resultante de la Revisión Gerencial es socializado al Comité Paritario de Seguridad y se archiva en el aplicativo del Sistema del Gestion, el grupo de seguridad realiza seguimiento al desarrollo de los planes de acción y en caso que no se implementen se genera una no conformidad en el aplicativo.</t>
  </si>
  <si>
    <t>Revisar la gestión del sistema del año inmediatamente anterior y establecer los respectivos  planes de acción de mejora</t>
  </si>
  <si>
    <t>Esta actividad se desarrolla bajo una de las siguientes modalidades, la primera donde se hace un único encuentro donde asisten todos los directores Regionales y Nivel Central, la segunda se programan encuentros por regional donde asiste el Director Regional con  sus Administradores de los Aeropuertos de la Regional y su equipo de trabajo de seguridad y salud o se realizan virtualmente</t>
  </si>
  <si>
    <t>En caso que no se implementen se genera una no conformidad en el aplicativo del Sistema de Gestión.</t>
  </si>
  <si>
    <t>El Coordinador de Seguridad y Salud en el Trabajo de Nivel Central y Direcciones Regionales, anualmente  elaboran el plan de trabajo del Sistema de Gestión de Seguridad y Salud en el Trabajo de los centros de trabajo (Nivel Central, Direcciones Regionales y Aeropuertos) de conformidad con el Decreto 1072 de 2015 del Ministerio de Trabajo. Esta actividad se realiza de manera independiente en cada uno de los centros de trabajo y se toma como elementos de entradad las inspecciones, reportes de condiciones peligrosas, informe de identificacion de peligros, informe de condiciones de salud, resultados de la investigacion de los accidentes de trabajos, entre otros; una vez elaborado es revisado por los directores regionales y la Directora de Talento Humano en el nivel central y posteriormente es socializado a los integrantes del COPASST. Este control tiene el proposito de definir e implementar las actividades de prevención y promoción orientadas a prevenir accidentes de trabajo y enfermedades de origen laboral,  en el momento que alguna actividad no es desarrollada se reprograma dentro del mismo plan de trabajo describiendo la razón o justificación (el seguimiento esta contemplado dentro de un indicador del sistema), en el momento que se desarrolla cada actividad las evidencias son archivadas de acuerdo al control de registros (medio físico, magnético o ambas).</t>
  </si>
  <si>
    <t>Definir e implementar las actividades de prevención y promoción orientadas a prevenir accidentes de trabajo y enfermedades de origen laboral</t>
  </si>
  <si>
    <t>Esta actividad se realiza de manera independiente en cada uno de los centros de trabajo y se toma como elementos de entradad las inspecciones, reportes de condiciones peligrosas, informe de identificacion de peligros, informe de condiciones de salud, resultados de la investigacion de los accidentes de trabajos, entre otros; una vez elaborado es revisado por los directores regionales y la Directora de Talento Humano en el nivel central y posteriormente es socializado a los integrantes del COPASST</t>
  </si>
  <si>
    <t>El Coordinador de Seguridad y Salud en el Trabajo, anualmente lidera y gestiona la auditoria interna del  Sistema de Gestión de Seguridad y Salud en el Trabajo  de conformidad con el Decreto 1072 de 2015 del Ministerio de Trabajo, con el objetivo de verificar la implementación del   SGSST. Esta actividad se desarrolla bajo una de las siguientes modalidades, en forma documental o presencial, el informe de la auditoria se remite a la Oficina de Control Interno para su seguimiento y se archiva en el aplicativo del Sistema de Gestión. Las no conformidades y observaciones de la auditoria se registran en el  aplicativo y se direccionan a cada área responsable para su tratamiento y  el grupo de seguridad y salud en el trabajo realiza seguimiento al desarrollo de los planes de acción y en caso que no se implementen se  presentan en la Revisión Gerencial del Sistema de Gestión de Seguridad y Salud en el Trabajo del siguiente año.</t>
  </si>
  <si>
    <t>Verificar la implementación del   SGSST</t>
  </si>
  <si>
    <t>Esta actividad se desarrolla bajo una de las siguientes modalidades, en forma documental o presencial, el informe de la auditoria se remite a la Oficina de Control Interno para su seguimiento y se archiva en el aplicativo del Sistema de Gestión. Las no conformidades y observaciones de la auditoria se registran en el  aplicativo y se direccionan a cada área responsable para su tratamiento y  el grupo de seguridad y salud en el trabajo realiza seguimiento al desarrollo de los planes de acción</t>
  </si>
  <si>
    <t xml:space="preserve">Informes de Auditoria Interna del SG-SST
No conformidades registradas en el aplicativo del Sistema de Gestión </t>
  </si>
  <si>
    <t xml:space="preserve"> Índice de lesiones incapacitantes ILI
% de cumplimiento de la actividades en seguridad y salud ocupacional</t>
  </si>
  <si>
    <t xml:space="preserve">Fortalecer de manera inaduecuada la capacidad de TI de la Aerocivil para soportar las necesidades que se demandan en materia de tecnologías de la información </t>
  </si>
  <si>
    <t>Falta de alineación de las estrategias de TI con la planeacion estrategica de la Entidad, orientadas al logro de la función social de la Entidad.</t>
  </si>
  <si>
    <t>Dificultad para prestar los servicios de TI</t>
  </si>
  <si>
    <t>No ejecucion optima de los proyectos TI</t>
  </si>
  <si>
    <t>No aseguramiento de la disponibilidad de los componentes tecnologicos.</t>
  </si>
  <si>
    <t xml:space="preserve"> -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</si>
  <si>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El Director de Informatica, con el objeto de verificar que el PETI este alineado con los objetivos y planes institucionales, anualmente cita a una reunion con los coordinadores de grupo para anlizar y ajustar los documentos del PETI, tomando como criterios los lineamientos de planeacion estrategica dada por la alta dirección. En caso de que no se realice la revision, se apliaria la brecha entre las estrategias de TI y las de la Entidad. Como evidencias de la ejecución del control permanecera la actualizacion del documento GINF-6.0-11-001 - Plan Estratégico de Tecnologías de la Información PETI.</t>
  </si>
  <si>
    <t>Verifica que el PETI este alineado con los objetivos y planes institucionales.</t>
  </si>
  <si>
    <t xml:space="preserve">Para análisis y verificación del documento PETI, el Director de informatic cita a una reunion con los coordinadores de grupo para anlizar y ajustar los documentos del PETI, tomando como criterios los lineamientos de planeacion estrategica dada por la alta dirección. </t>
  </si>
  <si>
    <t xml:space="preserve">En caso que no se actualice el PETI se amplia la brecha entre las estrategias de TI y las de la Entidad. 
</t>
  </si>
  <si>
    <t>Actualizacion del documento GINF-6.0-11-001 Plan Estratégico de Tecnologías de la Información - PETI</t>
  </si>
  <si>
    <t xml:space="preserve">El coordinador del grupo de Seguridad de la Información debe anualmente, con el proposito de asegurar la implementación del modelo de seguridad de la información, garantizando la confidencialidad, integridad, privacidad y disponibilidad de la información de la Entidad, ejecuta las acciones y/o proyectos de seguimiento, medición y mejora continua al Modelo de seguridad y privacidad de la Información- MSPI.  En caso de no ejecutar el control no se podra asegurar la confidencialidad, integridad, privacidad y disponibilidad de la información. Como evidencias de la ejecución el control queda el MSPI (Modelo de Seguridad y Privacidad de la Información) implementado en todos los procesos. </t>
  </si>
  <si>
    <t xml:space="preserve">Asegurar la implementación del modelo de seguridad de la información, garantizando la confidencialidad, integridad, privacidad y disponibilidad de la información de la Entidad. </t>
  </si>
  <si>
    <t xml:space="preserve">Se planean y ejecutan acciones y/o proyectos de seguimiento, medición y mejora continua al Modelo de seguridad y privacidad de la Información- MSPI </t>
  </si>
  <si>
    <t xml:space="preserve">El coordinador del grupo de soporte informático, anualmente, con el objeto de asegurar la prestación de los servicios y soporte T.I, realiza un control permanente de la asignación de un responsable a cada uno de los servicios T.I, mediante la validación del listado de servicios T.I frente a la planta de colaboradores activos asignados a la Dirección Informatica. En caso de no ejecutar el control no se podra ofrecer un soporte oportuno y adecuado a los usuarios de las soluciones tecnologicas, el Coordinador de soporte asumira las funciones y roles de apoyara el soporte del servicio. Como resultados de la ejcucion del control se mantiene una matriz actualizada de escalimiento para servicios de TI con responsables asignados. </t>
  </si>
  <si>
    <t xml:space="preserve">Asegurar la prestación de los servicios y soporte de T.I </t>
  </si>
  <si>
    <t xml:space="preserve">Control permanente de la asignación de un responsable a cada uno de los servicios T.I, mediante la validando el listado de servicios T.I frente a la planta de colaboradores activos asignados a la Dirección Informatica. </t>
  </si>
  <si>
    <t>No se pueda ofrecer soporte oportuno y adecuado a los usuarios de las soluciones tecnológicas, en caso de no ejecución del control el Coordinador de soporte asumira las funciones y roles de apoyara el soporte del servicio.</t>
  </si>
  <si>
    <t>El coordinador del grupo de soporte informático debe de manera trimestral velar por la optima planeacion y ejecución de los proceso de estructuración de los proyectos T.I garantizando continuidad en el soporte y/o mantenimiento de los proyectos T.I, mediante la citación a los colaboradores del grupo de soporte, donde se analiza el cronograma de trabajo y finalizacion de contratos, definiendo asi los tiempos a solicitar incluir en el PAA de la Entidad. Este control se establece con el propósito de prevenir de que no se pueda garantizar el adecuado soporte a los usuarios de las soluciones tecnológicas y sistemas de información. Como evidencias de la ejecución del control quedan los proyectos revisados y actualizaods de la Dirección Informatica en el PAA.</t>
  </si>
  <si>
    <t xml:space="preserve">Aseguramiento de soporte y mantenimiento a los servicios T.I </t>
  </si>
  <si>
    <t xml:space="preserve">Velar por la optima planeacion y ejecución de los proceso de estructuración de los proyectos T.I garantizando continuidad en el soporte y/o mantenimiento de los proyectos T.I, mediante la citación a los colaboradores del grupo de soporte, donde se analiza el cronograma de trabajo y finalizacion de contratos, definiendo asi los tiempos a solicitar incluir en el PAA de la Entidad. </t>
  </si>
  <si>
    <t>Los coordinadores de la Direccion de Informatica, anualmente, con el propósito de fortalecer los conocimientos de los colaboradores que usan las herramientas TIC, determinan los servicios que requieren trasmision del conocimiento y su grupo objetivo, diligencia el formato GDIR-2.0-12-085 "DIAGNÓSTICO DE NECESIDADES DE APRENDIZAJE ORGANIZACIONAL" el cual reúne las necesidades del area, se envía por correo electrónico a la Dirección de Talento Humano para su evaluación y posterior inclusión al PIC "Plan Institucional de Capacitaciones". En caso de que no se cumplan las actividades del PIC, los coordinadores de la Direccion de Informatica evaluaran la inclusión de actividades de trasmision de conocimiento en las obligaciones de los contratos de soporte y/o mantenimiento de la Direccion. Este control se establece con el proposito de prevenir que no se ofrezca el adecuado soporte a los usuarios de las tecnologias y sistemas de informacion de la Entidad. Como evidencia de la ejecucipon del control queda el formato GDIR-2.0-12-085 "DIAGNOSTICO DE NECESIDADES DE APRENDIZAJE ORGANIZACIONAL</t>
  </si>
  <si>
    <t xml:space="preserve">Coordinador del Grupo Proyectos de TI
Coordinador del Grupo Soporte Informático
Coordinador del Grupor de Seguridad de la Información. </t>
  </si>
  <si>
    <t>Aunar esfuerzos por el correcto funcionamiento y soporte de los servicios T.I.</t>
  </si>
  <si>
    <t>determinan los servicios que requieren trasmision del conocimiento y su grupo objetivo, diligencia el formato GDIR-2.0-12-085 "DIAGNÓSTICO DE NECESIDADES DE APRENDIZAJE ORGANIZACIONAL" el cual reúne las necesidades del area, se envía por correo electrónico a la Dirección de Talento Humano para su evaluación y posterior inclusión al PIC "Plan Institucional de Capacitaciones".</t>
  </si>
  <si>
    <t xml:space="preserve">No ofrezca el adecuado soporte a los usuarios de las tecnologías y sistema de información de la Entidad. </t>
  </si>
  <si>
    <t>El coordinador del grupo de proyectos T.I y el coordinador de grupo de soporte informática con el objeto satisfacer las necesidades T.I de la Entidad, identifica y analiza los criterios de seleccipon y requerimientos tecnicos minimos a tener en cuenta, para el posterior analisis tecnico del proyecto. Este control se establece con el proposito de que no se ofrezca el valor en la percepción de la solución tecnológica frente a la solución que se busca satisfacer. Como resultados de la ejecucion del control se obtendra las actas de comite AE.</t>
  </si>
  <si>
    <t xml:space="preserve">Comprobar que los criterios de selección garanticen la satisfacción y/o necesidades la Entidad y el grupo de interés objetivo de la solución T.I. Los criterios seran definidos mediante la identificacion de las necesidades del area funcional, para su posterior analisis a nivel tecnico de los requerimientos del proyecto. </t>
  </si>
  <si>
    <t>Identifican y analizan los criterios de seleccipon y requerimientos tecnicos minimos a tener en cuenta, para el posterior analisis tecnico del proyecto</t>
  </si>
  <si>
    <t xml:space="preserve">No se ofrezca el valor en la percepción de la solución tecnológica frente a la solución que se busca satisfacer. </t>
  </si>
  <si>
    <t>El Coordinador del Grupo Proyectos de TI trimestralmente, con el proposito de validar el cumplimiento del cronograma de ejecución de los proyectos de T.I, realiza el Seguimiento al cronograma de ejecución de los proyectos T.I, mediante reunion con el equipo del grupo de proyectos donde según la planeacion de cada supervisor de contrato identificara las acciones a correctivas y/o preventivas para el cumplimiento del proyecto.
En caso de no ejecutar el control no se podra satisfacer las necesidades de la Entidad, dado que la oportunidad de entrega del proyecta no se ajusta a lo planeado y esperado por la Entidad. Resultando en las acciones correctiva y/o preventivas a tomar. 
Como resultados de la ejecución del control permanecera el seguimiento de los proyectos en las actas de seguimiento a los Proyectos de TI actualizado</t>
  </si>
  <si>
    <t>Validación del cumplimiento del cronograma de ejecución de los proyectos de T.I.</t>
  </si>
  <si>
    <t>Seguimiento al cronograma de ejecución de los proyectos T.I, mediante reunion con el equipo del grupo de proyectos donde según la planeacion de cada supervisor de contrato identificara las acciones a correctivas y/o preventivas para el cumplimiento del proyecto.</t>
  </si>
  <si>
    <t xml:space="preserve">No se podra satisfacer las necesidades de la Entidad, dado que la oportunidad de entrega del proyecta no se ajusta a lo planeado y esperado por la Entidad. Resultando en las acciones correctiva y/o preventivas a tomar. </t>
  </si>
  <si>
    <t>Actas de seguimiento a los Proyectos de TI actualizado</t>
  </si>
  <si>
    <t>El coordinador del grupo de soporte informático mensualmente, con el objeto de velar por la disponibilidad de los componentes tecnológicos, efine las acciones de seguimiento y/o control del cumplimietno de los acuerdos de nivel de servicio de los proyectos T.I, identificando la medición de disponibilidady formato de control de cambios aprobado. En caso de no ejecutar el control no se podrá medir la disponibilidad de los servicios ofrecidos por la Dirección de Informática y de los sistemas de información.  Como evidencias de la ejecución del control permanecera  el resultado de la medición de disponibilidad realizada, además del formato de control de cambios aprobado</t>
  </si>
  <si>
    <t>Velar por la disponibilidad de los componentes tecnológicos</t>
  </si>
  <si>
    <t xml:space="preserve">Define las acciones de seguimiento y/o control del cumplimietno de los acuerdos de nivel de servicio de los proyectos T.I, identificando la medición de disponibilidady formato de control de cambios aprobado. </t>
  </si>
  <si>
    <t xml:space="preserve">
Gestionar información de baja calidad que conduzca análisis erróneos en la determinación de tomas de desciones de inversión, competitividad y otras.
 </t>
  </si>
  <si>
    <t xml:space="preserve">No recibir a tiempo por parte de las empresas el diligenciamiento y envió de los reportes de datos establecidas en los instructivos. </t>
  </si>
  <si>
    <t xml:space="preserve">No tener y/o no ejecutar los planes para mantener información estadistica sobre la actividad de Aviación Civil en Colombia. </t>
  </si>
  <si>
    <t>No realizar la actualización de las bases de datos cada vez que se requiera</t>
  </si>
  <si>
    <t xml:space="preserve">1. Reclamaciones o quejas de los usuarios y ciudadanos que podrían implicar una denuncia ante los entes reguladores.
2.Publicacion y entrega de información errónea 
3. Imagen institucional afectada localmente por retrasos en la prestación del servicio a los usuarios o ciudadanos.
4.Generación de procesos administrativos sancionatorios </t>
  </si>
  <si>
    <t xml:space="preserve">Coordinador del Grupo de Estudios Sectoriales y su grupo de trabajo, mensualmente,  con el objeto de que las empresas autorizadas reporten la informacion de su operación y financiera dentro de los plazos estipulados, debe: 
1- Tener publicada la informacion actualizada (instructivo manuales)
2-Generar avisos recordatorios de las fechas en que se debe dar cumplimiento al envio de la informacion.
En caso de que no se no lleguen los reportes al gurpo del estudios sectoriales se solicita a la empresa una aclaracion . Como evidencias de la ejecución del control se obtiene: 
- reportes de la informacion de la operación y financiera de las empresas autorizadas
- Mensajes electronicos recordando la obligación
- Instructivos y manuales actualizados </t>
  </si>
  <si>
    <t>Coordinador del Grupo de estudios Sectoriales y su grupo de trabajo</t>
  </si>
  <si>
    <t>con el objeto de que las empresas autorizadas reporten la informacion de su operación y financiera dentro de los plazos estipulados</t>
  </si>
  <si>
    <t>1- tener publicada la informacion actualizada (instructivo manuales)
2-Generar avisos recordatorios de las fechas en que se debe dar cumplimiento al envio de la informacion</t>
  </si>
  <si>
    <t xml:space="preserve">En caso de que no se no lleguen los reportes al gurpo del estudios sectoriales se solicita a la empresa una aclaracion </t>
  </si>
  <si>
    <t xml:space="preserve"> - reportes de la informacion de la operación y financiera de las empresas autorizadas
 - Mensajes electronicos recordando la obligación
- Instructivos y manuales actualizados </t>
  </si>
  <si>
    <t>El Coordinador del Grupo de Estudios Sectoriales y su grupo de trabajo, anualmente, con el objeto de definir informacion para construir indicadores que muestren el comportamiento de las actividades aeronauticas y permitan asignar recursos adecuados para su desarrollo, debe:
1- Detectar los cambios que se estan dando en el desarrollo de las actividades aeronauticas y en los sistemas de planeación y control de estas .
2- Establecer el impacto de estos cambios en el sector y en la economia.
3- Definir los indicadores que reflejen  el efecto de estos cambios
4- Construir nuevas operaciones estadisticas cuando la información no se tiene o es insuficiente.
En caso de existan cambios no se tendria información estadistica pertinente del comportamiento de las actividades aeronauticas. como evidencias de la ejecución del control se obtiene documentos de estudio y documentos de la oporacines estadisticas.</t>
  </si>
  <si>
    <t>El Coordinador del Grupo de Estudios Sectoriales y su grupo de trabajo</t>
  </si>
  <si>
    <t>con el objeto de definir informacion para construir indicadores que muestren el comportamiento de las actividades aeronauticas y permitan asignar recursos adecuados para su desarrollo</t>
  </si>
  <si>
    <t>1- Detectar los cambios que se estan dando en el desarrollo de las actividades aeronauticas y en los sistemas de planeación y control de estas .
2- Establecer el impacto de estos cambios en el sector y en la economia.
3- Definir los indicadores que reflejen  el efecto de estos cambios
4- Construir nuevas operaciones estadisticas cuando la información no se tiene o es insuficiente.</t>
  </si>
  <si>
    <t>En caso de existan cambios no se tendria información estadistica pertinente del comportamiento de las actividades aeronauticas</t>
  </si>
  <si>
    <t>documentos de estudio, documentos de la oporacines estadisticas</t>
  </si>
  <si>
    <t>BOG- Calidad: Relación entre los reportes recibidos que no requieren correcciones sobre el número de llegados (verificados conforme a la periodicidad establecida)
BOG- Cobertura: Relación que existe entre las empresas que han reportado la información que se encuentra en la base de datos sobre las empresas autorizadas para desarrollar la actividad.
BOG- Cumplimiento: Fecha en que se recibe el reporte  con relación al plazo establecido en la norma para su envío (numeral 3.81 y 3.9 de los RAC).
BOG- Oportunidad: Fecha de publicación del boletín, indicador  o base de datos sobre la fecha programada.</t>
  </si>
  <si>
    <t xml:space="preserve">Posibilidad de que los terrenos requeridos por las areas tecnicas no puedan ser adquiridos </t>
  </si>
  <si>
    <t>La combinación de factores tales como Situaciones jurídicas anormales (herencias . titulación de terrenos - el predio  presenta situaciones irregulares que no son posibles de sanear con procesos administrativos haciendo imposible la adquisición), Expectativas económicas diferente de los terceros  (valor ofertado no cumple cabalmente con las expectativas económicas de los posibles vendedores); Casos fortuitos o de fuerza mayor.</t>
  </si>
  <si>
    <t xml:space="preserve">
Pérdida de Recursos
Desgaste administrativo 
Posible impacto en la Seguridad Operacional 
Castigo presupuestal 
 Reproceso de actividades y aumento de carga operativa.</t>
  </si>
  <si>
    <t xml:space="preserve"> El coordinador del grupo de Inmuebles con su equipo de trabajo cada vez que inicia el proceso de adquisicion de inmueble se debe dar cumplimiento a las  normas, procedimientos, formatos, guías, manuales, listas de chequeo y verificación de planos.
Para ello se hacen los estudios legales de titularidad de predios a adquirir, visitas de campo, estudio y valoración comercial y tributario, dejando como evidencias, informes, avalúos catastrales y comerciales, planos, certificado de tradición, evidencias de pago de impuestos y  constancias de lo actuado en la  Carpeta de cada bien inmueble a adquirir, esta gestión previa de control se hace con el fin de asegurar la legalidad  del bien a adquirir .  
En caso de inconvenientes legales o de no aceptación del propietario a vender, se informa al área solicitante para que estudie la posibilidad de ubicar otros sitio , si es viable, en caso contrario y por necesidades de la seguridad Operacional , se procede de acuerdo con la Ley a expropiar el bien, reduciendo la disponibilidad presupuestal respectiva.  </t>
  </si>
  <si>
    <t xml:space="preserve">Asegurar la legalidad  del bien a adquirir .  </t>
  </si>
  <si>
    <t>Para ello se hacen los estudios legales de titularidad de predios a adquirir, visitas de campo, estudio y valoración comercial y tributario</t>
  </si>
  <si>
    <t xml:space="preserve">En caso de inconvenientes legales o de no aceptación del propietario a vender, se informa al área solicitante para que estudie la posibilidad de ubicar otros sitio , si es viable, en caso contrario y por necesidades de la seguridad Operacional , se procede de acuerdo con la Ley a expropiar el bien, reduciendo la disponibilidad presupuestal respectiva.  </t>
  </si>
  <si>
    <t>Carpeta de cada bien a adquirir en donde se archivan los documentos soportes de  la gestión adelantada para la adquisición (Informes, Planos, Títulos de propiedad, avalúos, solicitudes, correos)</t>
  </si>
  <si>
    <t>BOG - % de ejecución presupuestal
BOG - Porcentaje de adquisición de inmuebles en negociacion voluntaria.
BOG - Porcentaje de inmuebles en procesos de expropiación</t>
  </si>
  <si>
    <t>Deficiente e inoportuno reporte de información de obras efectuadas sobre los inmuebles por parte de las áreas tecnicas (supervisores) y concesionarios para el registro en los sistemas de información</t>
  </si>
  <si>
    <t>Estados contables inexactos e inciertos 
No fenecer la cuenta por parte de los Entes de Control
Mala imagen institucional y pérdida de confianza en sus estados financieros 
Que no queden amparados todos los bienes por la póliza de seguros con posible detrimento patrimonial  
  Afectación del servicio en el caso de presentarse un siniestro y el bien no este amparado. 
Investigaciones disciplinarias , fiscales y/o penales 
No contar con un adecuado registro de información, control y trazabilidad de los bienes</t>
  </si>
  <si>
    <t xml:space="preserve">El Coordinador del grupo de inmuebles y su equipo de trabajo por cada tramite verifica que la documentación entregada por el area tecnica - supervisor (acta de recibo final, acta de liquidación, copia del contrato, planos y formatos definidos para tal fin) sea consistente con lo registros del sistema de información. Esto con el fin de asegurar la consistencia de las obras  y activos fijos  nuevos reportadas (físico) respecto a la información registrada en los sistemas de información y consecuentemente tener unos estados financieros reales y consistentes.
En caso de detectar inconsistencia de lo reportado por los supervisores respecto al contrato se hacen requerimientos al supervisor, mediante correo electrónico u oficios para ajustar las inconsistencias.
Igualmente la dirección financiera mensualmente en el cierre financiero contable ejecuta los procesos de conciliación pertinentes para asegurar la consistencia de la información, En caso de detectar inconsistencias en la concilización se procede a la revisión  e identificación de las inconsistencias, solicitando al responsable explicación  y ajuste pertinente, como prerrequisito para el cierre financiero . </t>
  </si>
  <si>
    <t>Esto con el fin de asegurar la consistencia de las obras  y activos fijos  nuevos reportadas (físico) respecto a la información registrada en los sistemas de información y consecuentemente tener unos estados financieros reales y consistentes.</t>
  </si>
  <si>
    <t>Verifica que la documentación entregada por el area tecnica - supervisor (acta de recibo final, acta de liquidación, copia del contrato, planos y formatos definidos para tal fin) sea consistente con lo registros del sistema de información</t>
  </si>
  <si>
    <t xml:space="preserve">En caso de detectar inconsistencia de lo reportado por los supervisores respecto al contrato se hacen requerimientos al supervisor, mediante correo electrónico u oficios para ajustar las inconsistencias.
Igualmente la dirección financiera mensualmente en el cierre financiero contable ejecuta los procesos de conciliación pertinentes para asegurar la consistencia de la información, En caso de detectar inconsistencias en la concilización se procede a la revisión  e identificación de las inconsistencias, solicitando al responsable explicación  y ajuste pertinente, como prerrequisito para el cierre financiero . </t>
  </si>
  <si>
    <t xml:space="preserve">Posibilidad de que prescriba la reclamación de un siniestro ante la aseguradora </t>
  </si>
  <si>
    <t xml:space="preserve">La combinación de factores tales como ausencia y desconocimiento de directrices, políticas de operación escritas, estandarizadas y divulgadas (manuales, procedimientos, guías, formatos) para dar aviso oportuno del siniestro y así  formalizar la reclamación </t>
  </si>
  <si>
    <t xml:space="preserve">Debilidad en el cumplimiento de la directriz por parte del servidor público que tiene a cargo el bien afectado objeto de reclamación </t>
  </si>
  <si>
    <t xml:space="preserve">
- Investigaciones  fiscales o disciplinarias.
.- Intervención por parte de un ente de control u otro ente regulador.
- Detrimento patrimonial por ineficiencia en el proceso de reclamacióno aseguramiento.
</t>
  </si>
  <si>
    <t>La Coordinación del Grupo de seguros trimestramente con el objeto Fortalecer el conocimiento del programa de seguros contratado por la Entidad, se define con los corredores el programa y posteriormente se aprueba el programa de capacitación al interior de la entidad; finalmente se inicia la implementación del programa ( tips sensibilización, capacitación virtual y presencial).En caso de que no se cumplan las actividades por ausencia de convocados, la Coordinadora del grupo, realizará un reporte de la inasistencia a la Dirección Administrativa. Cuando por factores  externos no se pueda dictar las capacitaciones, la Coordinadora del grupo enviará la informaición y soportes por correo electrónico a los convocados. Como evidencia de la ejecución del control quedan el Programa de capacitación, Controles de asistencias,Registros teams y Correo electrónico enviados.</t>
  </si>
  <si>
    <t>Coordinadora del Grupo de Seguros</t>
  </si>
  <si>
    <t>Fortalecer el conocimiento del programa de seguros contratado por la Entidad</t>
  </si>
  <si>
    <t>1. Se define y aprueba el programa de capacitación.
2. Iniciar implementación del programa ( tips sensibilización, capacitación virtual y presencial)</t>
  </si>
  <si>
    <t>En caso de que no se cumplan las actividades por ausencia de convocados, la Coordinación del grupo, realizará un reporte de la inasistencia a la Dirección Administrativa.
Cuando por factores  externos no se pueda dictar las capacitaciones, la Coordinadora del grupo enviará la informaición y soportes por correo electrónico a los convocados.</t>
  </si>
  <si>
    <t>Programa de capacitación
Controles de asistencias
Registros teams
Correo electrónico enviados</t>
  </si>
  <si>
    <t>La Coordinación del Grupo de seguros por trámite, con el objeto de fortalecer el cumplimiento  de la directriz por parte del servidor público que tiene a cargo el bien afectado objeto de reclamación, hace llamado  a la responsabilidad de este en el acto administrativo, le traslada los requerimientos  que genera la compañía de seguros y hace seguimiento de los traslados para dar cumplimiento al proceso de reclamación. En caso de que no se cumplan las directrices definidas para tramitar el siniestro y obtener la indemnización, la Coordinación del grupo procederá a informar la situación, al superior inmediato del servidor público que está presentando la reclamación.
Como evidencia de la ejecución del control quedan Acto administrativo y las comunicaciones oficiales.</t>
  </si>
  <si>
    <t>Coordinadora del Grupo de Seguros Y Servidor público que tiene a cargo el bien siniestrado</t>
  </si>
  <si>
    <t xml:space="preserve">Fortalecer el cumplimiento  de la directriz por parte del servidor público que tiene a cargo el bien afectado objeto de reclamación </t>
  </si>
  <si>
    <t xml:space="preserve">1. Definir la responsabilidad del servidor público que tiene a cargo el bien sinestrado a través acto administrativo.
2. Trasladar los requerimientos  que genera la compañía de seguros al servidor público  tiene a cargo el bien sinestrado.
3. Hacer seguimiento de los traslados de requerimientos al servidor público que tiene a cargo el bien sinestrado, para dar cumplimiento al proceso de reclamación. </t>
  </si>
  <si>
    <t>En caso de que no se cumplan las directrices definidas para tramitar el siniestro y obtener la indemnización, la Coordinación del grupo procederá a informar la situación, al superior inmediato del servidor público que está presentando la reclamación.</t>
  </si>
  <si>
    <t>Acto administrativo
Comunicaciones oficiales</t>
  </si>
  <si>
    <t>Oportunidad en el aviso del siniestro y recepción de la documentación para las reclamaciones</t>
  </si>
  <si>
    <t>Posibilidad de objetar la reclamación de un siniestro</t>
  </si>
  <si>
    <t>Se podría objetar por condiciones deducibles pactados en la póliza</t>
  </si>
  <si>
    <t xml:space="preserve"> Investigaciones  fiscales o disciplinarias.
 Intervención por parte de un ente de control u otro ente regulador.
Detrimento patrimonial por ineficiencia en el proceso de reclamacióno aseguramiento
Reprocesos en la gestión de la reclamación.</t>
  </si>
  <si>
    <t>La Coordinación del Grupo de seguros  y Servidor público que tiene a cargo el bien siniestrado, por cada trámite, con el objeto de Garantizar el adecuado proceso de reclamación del bien afectado evitando la objeción, se revisan y acuerdan las observaciones de condiciones a pactar con las aseguradoras durante en el proceso de contratación, de acuerdo con el mercado nacional e internacional, donde se tienen en cuenta los deducibles que se deberan aplicar en caso de siniestros, por otra parte durante el proceso de reclamación, desde la Coordinación del grupo y el corredor de seguros, se revisa la calidad de la información para reclamar, como tambien se procede a la confirmación de la reclamación por parte de la aseguradora, donde verifican la información suministrada.En caso de que no se efectuen las revisiones de la información suministrada en la reclamación por los diferentes actores, se reitera la solicitud o ajustes de la información para subsanar las deficiencias en la exactitud de la información en cualquier etapa de la reclamación.
Como evidencia de la ejecución del control quedan Pólizas de seguros, comunicaciones oficiales,
Liquidación del siniestro y firma de finiquito por parte del funcionario que tenga la delegación.</t>
  </si>
  <si>
    <t>Coordinadora del Grupo de Seguros y Servidor público que tiene a cargo el bien siniestrado</t>
  </si>
  <si>
    <t>Garantizar el adecuado proceso de reclamación del bien afectado evitando la objeción</t>
  </si>
  <si>
    <t>1. Se revisan y acuerdan las observaciones de condiciones a pactar con las aseguradoras durante en el proceso de contratación, de acuerdo con el mercado nacional e internacional, donde se tienen en cuenta los deducibles que se deberan aplicar en caso de siniestros.
2. Durante el proceso de reclamación, desde la Coordinación del grupo y el corredor de seguros, se revisa la calidad de la información para reclamar, como tambien se procede a la confirmación de la reclamación por parte de la aseguradora, donde verifican la información suministrada.</t>
  </si>
  <si>
    <t>En caso de que no se efectuen las revisiones de la información suministrada en la reclamación por los diferentes actores, se reitera la solicitud o ajustes de la información para subsanar las deficiencias en la exactitud de la información en cualquier etapa de la reclamación.</t>
  </si>
  <si>
    <t>Pólizas de seguros
Comunicaciones oficiales
Liquidación del siniestro y firma de finiquito por parte del funcionario que tenga la delegación.</t>
  </si>
  <si>
    <t>Posibilidad de perdida física de los bienes en servicio o en bodegas por hurto o indebida custodia.</t>
  </si>
  <si>
    <t xml:space="preserve">Deficiente infraestructura para salvaguardar los bienes   </t>
  </si>
  <si>
    <t>Debilidades en la identificación o titulación de bienes</t>
  </si>
  <si>
    <t>Debilidades en los sistemas de control de inventarios</t>
  </si>
  <si>
    <t xml:space="preserve">
- Investigaciones  fiscales o disciplinarias.
.- Intervención por parte de un ente de control u otro ente regulador.
-  Reproceso de actividades y aumento de carga operativa.
- Imagen institucional afectada localmente por retrasos en la prestación del servicio a los usuarios o ciudadanos.
</t>
  </si>
  <si>
    <t>La Secretaría General cada vez que se requiera con el proposito de garantizar adecuadas infraestructuras para  salvaguardar los bienes,  realizará la gestión respectiva para la Aprobación de recursos para adquisición  o mantenimiento de bodegas cuando se requiera,  luego la Coordinación de Almacén y Directores regionales verifican o solicitan la iImplementación de programa de mantenimiento  preventivo y correctivo de infraestructura de almacén, por potra parte se efectuaran por parte de la Coordinaicón de salud ocupacional inspecciones preventivas en la infraestrucrura de las bodegas. En caso de que no se cumplan las actividades por falta de recursos o por incumplimiento de plan de mantenimiento a la infraestructura, la Coordinación del Grupo del almacén o Director Regional,  reportará  al superior inmediato la situación de riesgo y toma acciones preventivas en sitio respecto al ingreso y vigilancia a las bodegas.
Por otra parte en caso de que no se apliquen las listas de inspección preventivas, la cooridnación de almacén realizará el requermiento al area respectiva. Como evidencia de la ejecución del control quedan el  PAA, Informes de mantenimientos realizados, Lista de inspección realizadas, Comunicaciones oficiales.</t>
  </si>
  <si>
    <t>Secretario General
Coordinación Grupo de almacén y activos fijos
Directores Regionales
Coordinación de salud ocupacional</t>
  </si>
  <si>
    <t>Garantizar adecuadas infraestructuras para  salvaguardar los bienes</t>
  </si>
  <si>
    <t xml:space="preserve">1. Aprobación de recursos para adquisición  o mantenimiento de bodegas cuando se requiera.
2. Implementación de programa de mantenimiento  preventivo y correctivo de infraestructura de almacén.
3. Inspecciones preventivas en la infraestrucrura de las bodegas
</t>
  </si>
  <si>
    <t>En caso de que no se cumplan las actividades por falta de recursos o por incumplimiento de plan de mantenimiento a la infraestructura, la Coordinación del Grupo reportará  al superior inmediato la situación de riesgo y toma acciones preventivas en sitio respecto al ingreso y vigilancia a las bodegas.
Por otra parte en caso de que no se apliquen las listas de inspección preventivas,la cooridnación de almacén realizará el requermiento al area respectiva.</t>
  </si>
  <si>
    <t>PAA
Informes de mantenimientos realizados
Lista deinspección realizadas
Comunicaciones oficiales.</t>
  </si>
  <si>
    <t xml:space="preserve">El Responsable de bodega cada vez que se requiera, con el fin de Garantizar la trazabilidad y control de los bienes en el almacenamiento y registro en el sistema, procede a   ubicar el bien en la bodega,  identificando el nombre y codigo del bien, en el lugar cuando se recibe en sitio, o en el espacio o estante respectivo de bodega, posteriormente se legalizan y registran los bienes en el sistema JDE.En caso de que no se cumplan las actividades por interrupción del sistema, por urgencia de entrega del los bienes o por falta de personal, se procede a ubicar en la bodega de forma ordenada y por tipo de bien, para posteriormente ingresar al sistema e identificarlo en sitio. Como evidencias del control quedan placas de inventario, nombre y codigos registrados en donde se almacena el bien y el registro en el sistema JDE. 
</t>
  </si>
  <si>
    <t>Responsables de bodega</t>
  </si>
  <si>
    <t>Garantizar la trazabilidad y control de los bienes en el almacenamiento y registro en el sistema</t>
  </si>
  <si>
    <t xml:space="preserve">
1.Al ubicar el bien en la bodega, se identifica el nombre y codigo del bien en el lugar cuando se recibe en sitio, o en el espacio o estante respectivo cuando se recibe en bodega. 
2. Legalizar y registrar los bienes en el sistema JDE.
</t>
  </si>
  <si>
    <t>En caso de que no se cumplan las actividades por interrupción del sistema, por urgencia de entrega del los bienes o por falta de personal, se procede a ubicar en la bodega de forma ordenada y por tipo de bien, para posteriormente ingresar la sistema e identificarlo en sitio.</t>
  </si>
  <si>
    <t xml:space="preserve">Placas de inventario Nombre y codigos registrados en donde se almacena el bien.
Registro en el sistema JDE.
</t>
  </si>
  <si>
    <t>La Coordinación del almacén trimestralmente (aleatorios) y anualmente( 100%) programa  y realiza la  planeación de los inventarios, definiendo bodega, alcance y responsables,  posteriormente el auxiliar de almacén genera los reportes de inventarios en el sistema JDE, se procede por parte de los responsables ne bodega la  verificación  y  realización del conteo de bienes en bodega o en sitio, para finalmente realizar informes y entrega a responsables de las acciones de mejora.En caso de que no se cumplan las actividades por falta de personal  o debilidad en el cumplimiento de la directriz  de inventarios, la Cordinación del almacén reporta la situación ante el superior inmediato y procede a reprogramar los inventarios. Como evidencia de la implementación del control quedan programación de inventarios, reportes del sistema JDE e Informes de inventario.</t>
  </si>
  <si>
    <t>Coordinación de almacén
Responsables de bodega</t>
  </si>
  <si>
    <t xml:space="preserve">Verificar la correspondencia de los bienes fisicos frente al sistema. </t>
  </si>
  <si>
    <t>1. Programación y planeación de los inventarios, definiendo bodega, alcance, responsables.
2. Generación de reportes de inventarios en el sistema JDE.
3. Verificación y conteo de bienes en bodega o en sitio
4. Realización de informes y entrega a responsables de las acciones de mejora.</t>
  </si>
  <si>
    <t>En caso de que no se cumplan las actividades por falta de personal  o debilidad en el cumplimiento de la directriz  de inventarios, la Cordinación del almacén reporta la situación ante el superior inmediato y procede a reprogramar los inventarios.</t>
  </si>
  <si>
    <t>Programación de inventarios
Reportes del sistema JDE
Informes de inventario</t>
  </si>
  <si>
    <t>Posibilidad de daño o deterioro físico de los bienes en bodegas o en servicio</t>
  </si>
  <si>
    <t xml:space="preserve">Acumulación de bienes en bodega por deficiencia en su ditribución o baja </t>
  </si>
  <si>
    <t xml:space="preserve">
-Investigaciones  fiscales o disciplinarias.
.- Intervención por parte de un ente de control u otro ente regulador.
-  Reproceso de actividades y aumento de carga operativa.
- Imagen institucional afectada localmente por retrasos en la prestación del servicio a los usuarios o ciudadanos.</t>
  </si>
  <si>
    <t>Los supervisores de los contratos cada vez que se requiera ingresar bienes a las boodegas, deben entregar la matriz de distribución como requisito para su ingreso,  Una vez recibidos los bienes con su respectiva matriz de distribución, la coordinación y los responsables asignados de bodega, coordinan la logistica de entrega a los puntos  de operación definidos de acuerdo con la matriz de distribución suministrada. Lo anterior con el proposito de Realizar distribución de los bienes en el menor tiempo posible .En caso de que no se cumplan las actividades de distribución, se generará a acumulación de bienes aumentado la probabilidad de daño a los mismos, en este caso,  si el supervisor no entrega la matriz de distribución, se emite oficio al jefe directo informando la situación para que sea subsanada.
Por parte en caso de que en bodega no se entreguen los bienes solicitados cuando son requeridos por los servidores publicos en sitio y estos cumplen los requisitos, los responsables del almacén asigandos serán objeto de investigación por no cumplir con su función. Cuando no se pueda realizar la distribución por falta de transporte disponible desde el almacén central, se coordina conjutamente con el supervisor para lograr disponibilidad del mismo, no obstante se informa dicha situación a la Dirección Administrativa para realizar la gestión correspondiente de suministro de transporte para el despacho de bienes. Como evidencia de la aplicación del control quedan la Matriz de distribución,
Comprobantes de egreso, Comunicaciones oficiales.</t>
  </si>
  <si>
    <t>Supervisores de contratos
Coordinación Grupo de almacén y activos fijos
Responsables asignados de bodega</t>
  </si>
  <si>
    <t>Realizar distribución de los bienes en el menor tiempo posible de acuerdo con la matriz de distribución</t>
  </si>
  <si>
    <t>1. Entrega de la matriz de distribución por parte de los supervisores de los contratos como requisito para el ingreso a bodega.
2. Se coordina la logistica de entrega a los puntos  de operación definidos de acuerdo con la matriz de distribución suministrada.</t>
  </si>
  <si>
    <t>En caso de que no se cumplan las actividades de distribución, se generará a acumulación de bienes aumentado la probabilidad de daño a los mismos, en este caso,  si el supervisor no entrega la matriz de distribución, se emite oficio al jefe directo informando la situación para que sea subsanada.
Por parte en caso de que en bodega no se entreguen los bienes solicitados cuando son requeridos por los servidores publicos en sitio y estos cumplen los requisitos, los responsables del almacén asigandos serán objeto de investigación por no cumplir con su función. Cuando no se pueda realizar la distribución por falta de trasnporte disponible desde el almacén central, se coordina conjutamente con el supervisor para lograr disponibilidad de transporte, no obstante se informa dicha situación a al Dirección Administrativa para realizar la gestión correspondiente de suministro de transporte para el despacho de bienes.</t>
  </si>
  <si>
    <t>Matriz de distribución
Comprobantes de egreso
Comunicaciones oficiales</t>
  </si>
  <si>
    <t>BOG- Comprobantes de egreso de almacén legalizados.</t>
  </si>
  <si>
    <t xml:space="preserve">
Inefectividad de la mejora continua del Sistema de Gestión </t>
  </si>
  <si>
    <t>Que no se realice una planeación con enfoque basado en riesgos</t>
  </si>
  <si>
    <t xml:space="preserve">
Falta de independencia y objetividad en la estructuración y ejecución del Plan Anual de Auditoría con enfoque en riesgos</t>
  </si>
  <si>
    <t xml:space="preserve">Limitantes de auditoria por falta de información y/o recursos requeridos para el desarrollo eficiente de la misma. </t>
  </si>
  <si>
    <t xml:space="preserve">Funcionarios sin perfil de auditor que no posean las competencias requeridas para la ejecución de auditorias con enfoque en riesgos. </t>
  </si>
  <si>
    <t xml:space="preserve">
Incumplimiento en las metas y objetivos institucionales afectando el cumplimiento en las metas de gobierno.
Sanción por parte del ente de control u otro ente regulador.
Imagen institucional afectada en el orden nacional o regional por incumplimientos en la prestación del servicio a los usuarios o ciudadanos.
Afectación  del fortalecimiento, mejoramiento y consolidación de los sistemas de gestión </t>
  </si>
  <si>
    <t xml:space="preserve"> Jefe de la oficina de Control de Interno</t>
  </si>
  <si>
    <t>Verificar que estén disponibles todos los insumos requeridos para  definir la totalidad de unidades auditables de la Entidad</t>
  </si>
  <si>
    <t>Priorizar de acuerdo a un análisis de riesgo las que deben ser incluidas en el plan de la vigencia, teniendo en cuenta el talento humano disponible</t>
  </si>
  <si>
    <t>En el caso de detectar que no hubo cobertura de todos los procesos de la entidad y/o se generen nuevos riesgos, se procede con la inclusión de nuevas unidades auditables y a ajustar el plan de auditoria.</t>
  </si>
  <si>
    <t>Plan de Auditoria ajustado
Acta del CICCI</t>
  </si>
  <si>
    <t>Verificar que el plan de auditoria esté fundamentado en análisis del riesgos y realizar seguimiento a labor objetiva e independiente de los auditores.</t>
  </si>
  <si>
    <t xml:space="preserve"> Verificar que se prioricen las unidades auditables a incluir en la vigencia y constatando en al aplicativo lo observado por el auditado con los soportes que se adjuntan y la defensa del auditor frente a lo evidenciado</t>
  </si>
  <si>
    <t xml:space="preserve"> En el caso de detectar, alguna deficiencia por parte del proceso o del ejercicio de la auditoria, deja en firme el hallazgo o decide eliminarlo. </t>
  </si>
  <si>
    <t>Registros en el módulo de auditoria - observaciones al inform preliminar.</t>
  </si>
  <si>
    <t xml:space="preserve"> Determinar si se cuentan con todos los insumos requeridos para llevar a cabo la auditoria.</t>
  </si>
  <si>
    <t>Solicitar formalmente la información y la disponibilidad del equipo auditor programado en el Plan de auditoia y solicita la asignación de viáticos para realizar las visitas en otras ciudades.</t>
  </si>
  <si>
    <t>En el caso de detectar, que no se cuenta con todos los recursos, se procede a reducir el alcance de la auditoria, se procede a reducir el alcance de la auditoria, paralelamente, si los procesos auditados no cumplen con la entrega oportuna de la información, se procede con la búsqueda en los repositorios oficiales y/o con el envio a investigaciones disciplinarias, por la obstrucción a la auditoria y se deja como limitante de auditoria.</t>
  </si>
  <si>
    <t xml:space="preserve"> 
Informe de auditoria. 
Comunicado a investigaciones disciplinarias.</t>
  </si>
  <si>
    <t>El Jefe de la Oficina de Control Interno cada vez que ingresa un funcionario nuevo a la oficina, solicita al CEA, entrenamiento en temas de auditoria, con el propósito de mejorar el perfil y competencias que requeridas para desarrollar el rol de auditor. En caso de que el CEA no disponga de cursos en esta linea de control interno, se incluye al funcionario en un equipo auditor, como acompañante, con la supervisión del lider del equipo, con mas experiencia. Como evidencia queda certificación de capacitación y resultado de las evaluaciones grupales.</t>
  </si>
  <si>
    <t xml:space="preserve"> Jefe de la oficina de Control de Interno
Servidor público Líder del equipo auditor.</t>
  </si>
  <si>
    <t>Mejorar el perfil y competencias que requeridas para desarrollar el rol de auditor.</t>
  </si>
  <si>
    <t>Solicita al CEA, entrenamiento en temas de auditoria.</t>
  </si>
  <si>
    <t xml:space="preserve"> En caso de que el CEA no disponga de cursos en esta linea de control interno, se incluye al funcionario en un equipo auditor, como acompañante, con la supervisión del lider del equipo, con mas experiencia.</t>
  </si>
  <si>
    <t>Certificación de capacitación.
Resultado de las evaluaciones grupales.</t>
  </si>
  <si>
    <t>BOG - Evaluación del sistema de Control Interno con enfoque en riesgos
BOG - Gestión de mejoramiento
BOG - Relación con entes externos
BOG- Calidad del proceso de auditoría
BOG- Cumplimiento del Plan de Auditoria de la vigencia</t>
  </si>
  <si>
    <t>El jefe de la oficina de Control de Interno, cuando realiza la planeación , verifica que estén disponibles todos los insumos requeridos para  definir la totalidad de unidades auditables de la Entidad y priorizar de acuerdo a un análisis de riesgo las que deben ser incluidas en el plan de la vigencia, teniendo en cuenta el talento humano disponible, en el caso de detectar que no hubo cobertura de todos los procesos de la entidad y/o se generen nuevos riesgos, se procede con la inclusión de nuevas unidades auditables y a ajustar el plan de auditoria. Como evidencia de este control queda Plan de Auditoria ajustado. Acta del CICCI</t>
  </si>
  <si>
    <t>El Jefe de la Oficina de Conrtol Interno, anualmente verifica que el plan de auditoria esté fundamentado en análisis del riesgos, sobre el cual se prioricen las unidades auditables a incluir en la vigencia, de forma adicional, trimestralmente realiza seguimiento a labor objetiva e independiente de los auditores, constatando en al aplicativo lo observado por el auditado con los soportes que se adjuntan y la defensa del auditor frente a lo evidenciado, en caso de detectar, alguna deficiencia por parte del proceso o del ejercicio de la auditoria, deja en firme el hallazgo o decide eliminarlo. Como evidencia queda registros en el módulo de auditoria - observaciones al inform preliminar.</t>
  </si>
  <si>
    <t>El jefe de la Oficina de Control interno, cada vez que se inicia una auditoria, solicita formalmente la información y la disponibilidad del equipo auditor programado en el Plan de auditoia y solicita la asignación de viáticos para realizar las visitas en otras ciudades, con el propósito de determinar si se cuentan con todos los insumos requeridos para llevar a cabo la auditoria, en el caso de detectar, que no se cuenta con todos los recursos, se procede a reducir el alcance de la auditoria, paralelamente, si los procesos auditados no cumplen con la entrega oportuna de la información, se procede con la búsqueda en los repositorios oficiales y/o con el envio a investigaciones disciplinarias, por la obstrucción a la auditoria y se deja como limitante de auditoria. Como evidencia queda el informe de auditoria. Comunicado a investigaciones disciplinarias.</t>
  </si>
  <si>
    <t>No ejecutar oportunamente cada una de las novedades del servidor público (Horas extras, Ubicaciones, Nombramientos, Designaciones, Retiros, Incapacidades, Vacaciones, Archivos planos (libranzas), Embargos, seguridad social).</t>
  </si>
  <si>
    <t>Coordinadores de la Direccion de Talento Humano
Directores Regionales
Administradores</t>
  </si>
  <si>
    <t>Generar la evidencia de entrega en tiempo establecido y  dar cumplimiento a cada una de las actividades delegadas al proceso</t>
  </si>
  <si>
    <t>Se verifica las novedades presentdas de acuerdo a la situación administrativa presentada-</t>
  </si>
  <si>
    <t>En caso de que no se reporte las novedad al área correspondiente se hará un llamado de atención a los servidores que no reportaron la novedad  (administradores, Directores regionales, coordinadores, servidores públicos), si hay lugar se eleva al área de control correspondiente, o grupo de investigaciones disciplinarias. Como evidencia de este control queda libro radicador, correo electrónico, comunicaciones internas, actas de seguimiento.</t>
  </si>
  <si>
    <t>Libro radicador, correo electrónico, comunicaciones internas, actas de seguimiento.</t>
  </si>
  <si>
    <t>El Director de Talento Humano mensualmente informa a las Direcciones Regionales, Aeropuertos, Nivel Central, la importancia del envio de las novedades de manera oportuna  y su comunicación a la Dirección de Talento Humano, con el propósito de garantizar que la nómina sea acorde con las novedades presentadas. En caso de detectar que las directrices informadas no se están cumpliendo, procede con  llamado de atención a los servidores que no reportaron la novedad  (administradores, Directores regionales, coordinadores, servidores públicos), si hay lugar se eleva al área de control correspondiente, o grupo de investigaciones disciplinarias. Como evidencia de este control queda los correos electrónicos.</t>
  </si>
  <si>
    <t>Director de Talento Humano</t>
  </si>
  <si>
    <t>Garantizar que la nómina sea acorde con las novedades presentadas</t>
  </si>
  <si>
    <t>Informar a las Direcciones Regionales, Aeropuertos, Nivel Central, la importancia del envio de las novedades de manera oportuna  y su comunicación a la Dirección de Talento Humano</t>
  </si>
  <si>
    <t>En caso de detectar que las directrices informadas no se están cumpliendo, procede con  llamado de atención a los servidores que no reportaron la novedad  (administradores, Directores regionales, coordinadores, servidores públicos), si hay lugar se eleva al área de control correspondiente, o grupo de investigaciones disciplinarias.</t>
  </si>
  <si>
    <t>Correos Electrónicos.</t>
  </si>
  <si>
    <t>BOG - % Eficacia en las evaluaciones de desempeño
BOG- % Cumplimiento de Presupuesto de Inversión
INDICE DE PROVISIÓN DE EMPLEOS
ROTACIÓN DE PERSONAL</t>
  </si>
  <si>
    <t>Cada Coordinador de la Dirección de Talento Humano tiene la responsabilidad de reportar las novedades mensualmente de acuerdo a la situación administrativa presentada, reportados mediante correo electrónico o libro radicador con el propósito de generar la evidencia de entrega en tiempo establecido y  dar cumplimiento a cada una de las actividades delegadas al proceso. En caso de que no se reporte las novedad al área correspondiente se hará un llamado de atención a los servidores que no reportaron la novedad  (administradores, Directores regionales, coordinadores, servidores públicos), si hay lugar se eleva al área de control correspondiente, o grupo de investigaciones disciplinarias. Como evidencia de este control queda libro radicador, correo electrónico, comunicaciones internas, actas de seguimiento.
Los Directores Regionales mensualmente deben reportar las novedades a la Dirección de Talento Humano, de acuerdo con la situación administrativa presentada, en caso de detectar que un servidor público no informó la novedad en el tiempo oportuno, procede con efectuar llamado de atención, si hay lugar se eleva al área de control correspondiente, o grupo de investigaciones disciplinarias, como evidencia generan correos, comunicaciones internas.
Los administradores de los aeropuertos mensualmente deben reportar a la Dirección de Talento Humano, las novedades, de acuerdo con la situación presentada,  en caso de detectar que un servidor público no informó la novedad en el tiempo oportuno, procede con efectuar llamado de atención, si hay lugar se eleva al área de control correspondiente, o grupo de investigaciones disciplinarias, como evidencia generan correos, comunicaciones internas</t>
  </si>
  <si>
    <t xml:space="preserve">Inoportunidad e ineptitud en la evaluación de quejas e informes que se ponen en conocimiento del Grupo de Investigaciones Disciplinarias </t>
  </si>
  <si>
    <t>Inoportunidad e ineptitud en el trámite de la actuación disciplinaria.</t>
  </si>
  <si>
    <t>Pérdida de expedientes o piezas procesales</t>
  </si>
  <si>
    <t>Vulneración de la reserva procesal</t>
  </si>
  <si>
    <t>Declaratoria de prescripción y/o caducidad de la actuación disciplinaria</t>
  </si>
  <si>
    <t>Negligencia en el reparto de quejas e informes, hechos de conocimiento de oficio, noticias relevantes, para la evaluación por parte de los abogados instructores</t>
  </si>
  <si>
    <t>Indebida evaluación de la queja o el informe concretada en la ineptitud del proyecto producto de la decisión a adoptar</t>
  </si>
  <si>
    <t>Negligencia o demora en la corrección de proyectos de decisión, producto de la evaluación de la queja o el informe presentados al Despacho</t>
  </si>
  <si>
    <t>1. No conocimiento del Despacho de hechos disciplinariamente relevantes.                                                                                                                                                                                                 2. Pérdida de la oportunidad procesal para el correcto ejercicio de la potestad sancionadora.                                                               3. Sanción por parte del ente de control u otro ente regulador.
4.  Incumplimiento en las metas y objetivos institucionales afectando el cumplimiento en las metas de gobierno.</t>
  </si>
  <si>
    <t xml:space="preserve"> Verificar que todos los medios de conocimiento se encuentren en análisis</t>
  </si>
  <si>
    <t xml:space="preserve"> Realiza seguimiento al reparto a los servidores públicos encargados mediante reuniones de trabajo</t>
  </si>
  <si>
    <t>En el caso de detectar que no se realizó el debido reparto, procede en requerir a los funcionarios a través de correo electrónico y/o de forma verbal, para atender el tramite de manera prioritaria</t>
  </si>
  <si>
    <t>Actas de seguimiento
Correos</t>
  </si>
  <si>
    <t>El coordinador del grupo de Investigaciones Disciplinarias, mensualmente, realiza el seguimiento de la evaluación de medios de conocimiento, a los funcionarios y contratistas responsables, en el que verifica si se ha dado trámite en término, en el caso de detectar que hay demora en el trámite, procede en requerir a los funcionarios y contratistas responsables a través de correo electrónico y/o verbal, para atender el trámite de manera prioritaria. Como evidencia queda el acta de seguimiento y correos.</t>
  </si>
  <si>
    <t>Verificar si se ha dado trámite en término</t>
  </si>
  <si>
    <t xml:space="preserve"> Realiza el seguimiento de la evaluación de medios de conocimiento, a los funcionarios y contratistas responsables</t>
  </si>
  <si>
    <t>En el caso de detectar que hay demora en el trámite, procede en requerir a los funcionarios y contratistas responsables a través de correo electrónico y/o verbal, para atender el trámite de manera prioritaria.</t>
  </si>
  <si>
    <t>Verificar si la decisión es adecuada</t>
  </si>
  <si>
    <t>Revisa la decisión proyectada.</t>
  </si>
  <si>
    <t>En el caso de evidenciar una indebida decisión, se reune con el funcionario o contratista instructor y procede a realizar las observaciones pertientes con el fin de modificar el proyecto</t>
  </si>
  <si>
    <t>Correos</t>
  </si>
  <si>
    <t>El coordinador del grupo de Investigaciones Disciplinarias mensualmente, realiza seguimiento a proyectos objeto de rectificación, verificando que estos hayan sido entregados al despacho con las debidas correcciones, en el caso de detectar, que no se realizaron los ajustes pertinentes, procede con requerir al funcionario o contratista, para que realice las debidas modificaciones. Como evidencia quedan los correos con el requerimiento.</t>
  </si>
  <si>
    <t>Verificar que las correcciones hayan sido entregadas.</t>
  </si>
  <si>
    <t xml:space="preserve"> Realiza seguimiento a proyectos objeto de rectificación</t>
  </si>
  <si>
    <t>En el caso de detectar, que no se realizaron los ajustes pertinentes, procede con requerir al funcionario o contratista, para que realice las debidas modificaciones.</t>
  </si>
  <si>
    <t>BOG - Porcentaje de evaluación de quejas, informes de servidor público y actuaciones de oficio
BOG - Porcentaje de expedientes evacuados</t>
  </si>
  <si>
    <t>El coordinador del grupo de Investigaciones Disciplinarias, cada vez que revisa  la decisión proyectada, verifica si esta es la adecuada, en el caso de evidenciar una indebida decisión, se reune con el funcionario o contratista instructor y procede a realizar las observaciones pertientes con el fin de modificar el proyecto. Como evidencia queda los correos electrónicos.</t>
  </si>
  <si>
    <t xml:space="preserve">El coordinador del grupo de Investigaciones Disciplinarias mensualmente realiza seguimiento al reparto a los servidores públicos encargados mediante reuniones de trabajo, en el que verifica que todos los medios de conocimiento se encuentren en análisis, en el caso de detectar que no se realizó el debido reparto, procede en requerir a los funcionarios a través de correo electrónico y/o de forma verbal, para atender el tramite de manera prioritaria. Como evidencia queda el acta de la reunión de seguimiento y correos. </t>
  </si>
  <si>
    <t>Negligencia y omisión en el decreto y/o práctica de pruebas</t>
  </si>
  <si>
    <t>Omisión en el saneamiento del proceso            (nulidades)</t>
  </si>
  <si>
    <t>Indebida formulación de la hipótesis investigativa o valoración del mérito de la actuación disciplinaria</t>
  </si>
  <si>
    <t>Indebida formulación de pliego de cargos, citación a audiencia o fallo de primera instancia.</t>
  </si>
  <si>
    <t>Archivo del proceso por falta de pruebas
Perdida de la oportunidad procesal para el correcto ejercicio de la potestad sancionadora.
Reclamaciones o quejas de los usuarios que podrían implicar una denuncia ante los entes reguladores o una demanda de largo alcance para la entidad
 Investigaciones penales, fiscales o disciplinarias.</t>
  </si>
  <si>
    <t>Los servidores públicos asignados del despacho, cada vez que se presente una decisión firmada, envian alertas de vencimiento de las etapas procesales, con el propósito de evitar que los procesos tengan carencias probatorias, y situaciones que conlleven a la declaratoria de nulidades, una vez le llega al abogado la alerta,  debe revisar el expediente y en el caso de detectar falencias, debe proyectar las decisiones pertinentes, asi como, realizar las prácticas probatorias que hagan falta. Como evidencia de las alertas quedan los correos, el expediente con decisiones ajustadas, oficios de practica de prueba.</t>
  </si>
  <si>
    <t xml:space="preserve"> Evitar que los procesos tengan carencias probatorias y situaciones que conlleven a la declaratoria de nulidades</t>
  </si>
  <si>
    <t>Cada vez que se presente una decisión firmada, envian alertas de vencimiento de las etapas procesales</t>
  </si>
  <si>
    <t xml:space="preserve">El abogado debe revisar el expediente y en el caso de detectar falencias, debe proyectar las decisiones pertinentes y realizar las prácticas probatorias que hagan falta. </t>
  </si>
  <si>
    <t>Correos
Expediente con decisiones ajustadas
Oficios de practica de prueba.</t>
  </si>
  <si>
    <t>El coordinador del grupo de Investigaciones Disciplinarias, mensualmente y de forma extraordinaria cuando se requierea,  efectua reuniones de seguimiento, con el fin de indagar por el estado de los expedientes, en el caso de detectar, expedientes que incumplen con la instrucción dada, procede con requerir al funcionario o contratista para que instruya la actuación procesal en el menor tiempo posible. Como evidencia queda actas de las reuniones con compromisos.</t>
  </si>
  <si>
    <t xml:space="preserve"> Indagar por el estado de los expedientes</t>
  </si>
  <si>
    <t>A través de reuniones de seguimiento</t>
  </si>
  <si>
    <t xml:space="preserve"> En el caso de detectar, expedientes que incumplen con la instrucción dada, procede con requerir al funcionario o contratista para que instruya la actuación procesal en el menor tiempo posible</t>
  </si>
  <si>
    <t>Actas de las reuniones con compromisos.</t>
  </si>
  <si>
    <t>El cooordinador del grupo de Investigaciones Disciplinarias, cada vez que recibe un proyecto dentro de la actuación, lo revisa con el propósito de verificar si la decisión se ajusta a lo obrante en el proceso, en el caso de detectar inconsistencias requiere al funcionario o contratista para que proceda con el ajuste de la desición. Como evidencia queda los correos.</t>
  </si>
  <si>
    <t>Verificar si la decisión se ajusta a lo obrante en el proceso</t>
  </si>
  <si>
    <t>Revisar el proyecto dentro de la actuación.</t>
  </si>
  <si>
    <t xml:space="preserve"> En el caso de detectar inconsistencias requiere al funcionario o contratista para que proceda con el ajuste de la desición.</t>
  </si>
  <si>
    <t xml:space="preserve">El servidor público encargado de adelantar los trámites de comunicación y notificación de las decisiones proferidas por el despacho, cada vez, que recibe un auto, procede con el registro en el libro de cada abogado, discriminándolo con el radicado, etapa del proceso, la actuación, la fecha de recibo, la fecha de entrega con su respectiva firma de recibo, con el fin de dar cumplimiento al auto que sale debidamente firmado de la coordinación, en el caso de encontrar que existen autos  pendientes por notificar o comunicar, el servidor público encargado de los trámites le informa al abogado que existen decisiones sin notificar. Como evidencia queda el registro en el libro.
</t>
  </si>
  <si>
    <t>Dar cumplimiento al auto que sale debidamente firmado de la coordinación</t>
  </si>
  <si>
    <t>Registrar en el libro de cada abogado, discriminándolo con el radicado, etapa del proceso, la actuación, la fecha de recibo, la fecha de entrega con su respectiva firma de recibo</t>
  </si>
  <si>
    <t>En el caso de encontrar que existen autos  pendientes por notificar o comunicar, el servidor público encargado de los trámites le informa al abogado que existen decisiones sin notificar.</t>
  </si>
  <si>
    <t>Libro de registro</t>
  </si>
  <si>
    <t xml:space="preserve">Los servidores públicos encargados del despacho, cada vez que reciben una solicitud proceden con el registro en el libro de correspondencia,con el propósito de controlar la entrega al respectivo abogado que lleva el proceso y que estas solicitudes no queden sin atender, en el caso de detectar  una solicitud no atendida por los sujetos procesales, se hace el seguimiento a través del libro de registro, y si se comprueba que el abogado no dió trámite oportuno, el coordinador del grupo hace el requerimiento por correo.  </t>
  </si>
  <si>
    <t>Servidor Público Asignado
Coordinador del grupo de Investigaciones Disciplinarias</t>
  </si>
  <si>
    <t xml:space="preserve"> Controlar la entrega al respectivo abogado que lleva el proceso y que estas solicitudes no queden sin atender</t>
  </si>
  <si>
    <t xml:space="preserve"> Registrar en el libro de correspondencia cada vez que se recibe una solicitud</t>
  </si>
  <si>
    <t xml:space="preserve"> En el caso de detectar  una solicitud no atendida por los sujetos procesales, se hace el seguimiento a través del libro de registro, y si se comprueba que el abogado no dió trámite oportuno</t>
  </si>
  <si>
    <t>Libro de Correspondencia
Correos</t>
  </si>
  <si>
    <t>Deficiencias en el manejo de documentos del proceso y/o en la custodia del expediente.</t>
  </si>
  <si>
    <t>Pérdida de información crítica que puede ser recuperada de forma parcial o incompleta.
Sanción por parte del ente de control u otro ente regulador.
Incumplimiento en las metas y objetivos institucionales afectando el cumplimiento en las metas de gobierno.</t>
  </si>
  <si>
    <t>El funcionario o abogado cada vez que recibe un expediente, procede a guardarlo en los espacios destinados para tal fin. Con el propósito de custodiar la información que es de reserva, en el caso de detectar la falta de un expediente o de una pieza procesal, el coordinador del grupo requiere al abogado o contratista para que brinde la declaración pertiente y si no aparece el expediente, se coloca en conocimiento de los entes competentes, se inicia actuación disciplinaria y se procede a reconstruir el expediente. Como evidencia queda correos de requerimiento y denuncia.</t>
  </si>
  <si>
    <t>Custodiar la información que es de reserva</t>
  </si>
  <si>
    <t>Guardar el expediente en los espacios destinados para tal fin .</t>
  </si>
  <si>
    <t>En el caso de detectar la falta de un expediente o de una pieza procesal, el coordinador del grupo requiere al abogado o contratista para que brinde la declaración pertiente y si no aparece el expediente, se coloca en conocimiento de los entes competentes, se inicia la actuación disciplinaria y se procede a reconstruir el expediente</t>
  </si>
  <si>
    <t>Correos
Denuncia</t>
  </si>
  <si>
    <t>Que los funcionarios o contratistas divulguen información sometida a reserva legal.</t>
  </si>
  <si>
    <t>Declaratoria de la nulidad del proceso 
Investigación por parte de un ente de control u otro ente regulador</t>
  </si>
  <si>
    <t xml:space="preserve">El coordinador de grupo de Investigaciones Disciplinarias, mensualmente, en cada reunión de seguimiento, reitera la instrucción de mantener la reserva de la información, con el propósito de evitar  la vulneración del debido proceso. En caso de detectar una situción al interior del grupo, procede con la investigación disciplinaria correspondiente. Como evidencia queda el acta de la reunión. </t>
  </si>
  <si>
    <t>Evitar  la vulneración del debido proceso</t>
  </si>
  <si>
    <t>En cada reunión de seguimiento, reitera la instrucción de mantener la reserva de la información.</t>
  </si>
  <si>
    <t>En caso de detectar una situción al interior del grupo, procede con la investigación disciplinaria correspondiente.</t>
  </si>
  <si>
    <t>Acta 
Expediente disciplinario</t>
  </si>
  <si>
    <t>Debilidad en los controles de los términos procesales</t>
  </si>
  <si>
    <t xml:space="preserve"> Sanción por parte del ente de control u otro ente regulador.
Incumplimiento en las metas y objetivos institucionales afectando el cumplimiento en las metas de gobierno.
 Pérdida de la oportunidad procesal para el correcto ejercicio de la potestad sancionadora.</t>
  </si>
  <si>
    <t>El coordinador del grupo de Investagión Disciplinaria, semestralmente, verifica los procesos que se encuentran ante el posible acaecimiento de la figura de la prescripción o caducidad, con el propósito de revisar que la acción disciplinaria se ejerza en término y no se pierda la potestad sancionatoria. En caso de detectar una prescripción o caducidad se requiere al funcionario o contratista solicitando explicación, si la respuesta no es satisfactoria se remite a investigación disciplinaria. Como evidencia queda correos y la actuación disciplinaria.</t>
  </si>
  <si>
    <t xml:space="preserve">Revisar que  que la acción disciplinaria se ejerza en término y no se pierda la potestad sancionatoria. </t>
  </si>
  <si>
    <t>Verificar los procesos que se encuentran ante el posible acaecimiento de la figura de la prescripción o caducidad.</t>
  </si>
  <si>
    <t>En caso de detectar una prescripción o caducidad se requiere al funcionario o contratista solicitando explicación, si la respuesta no es satisfactoria se remite a investigación disciplinaria.</t>
  </si>
  <si>
    <t>Correos
Actuación Disciplinaria.</t>
  </si>
  <si>
    <t>Declaratoria de prescripción y/o caducidad de los medios de control sin haber iniciado actuaciones</t>
  </si>
  <si>
    <t xml:space="preserve">Los hechos y circunstancias en razón de los cuales se deben adelantar procesos judiciales y/o administrativos por parte de la Entidad, no se ponen oportunamente en conocimiento de la Oficina Asesora Jurídica </t>
  </si>
  <si>
    <t xml:space="preserve">Descuido por parte de los abogados en adelantar las gestiones con que se interrumpe la caducidad de la acción </t>
  </si>
  <si>
    <t>Descuido por parte de los abogados en adelantar las actuaciones pertinentes dentro de los procesos en curso</t>
  </si>
  <si>
    <t>Falta de control a la gestión de los abogados respecto de las causas que les son asignadas</t>
  </si>
  <si>
    <t xml:space="preserve">1. Perdida de la oportunidad procesal para la defensa de los intereses de la entidad.      </t>
  </si>
  <si>
    <t xml:space="preserve">El jefe de la Oficina Asesora Jurídica semanalmente en comité directivo escucha las dificultades que exponen los jefes de las demás dependencias, y advierte que deben colocarlas a dispocisión de la Oficina jurídica para iniciar acción, con el propósito de identificar oportunamente las actuaciones a las que haya lugar. En el caso de detectar que ya no hay tiempo sufieciente para iniciar la acción e interrumpir la caducidad procede con ponerlo en conocimiento del área para que se tomen las medidas necesarias para mitigar el daño. Como evidencia queda acta comité, oficios, correos electrónico.
</t>
  </si>
  <si>
    <t xml:space="preserve"> Identificar oportunamente las actuaciones a las que haya lugar. En el caso de detectar que ya no hay tiempo sufieciente para iniciar la acción e interrumpir la caducidad</t>
  </si>
  <si>
    <t>En comité directivo escucha las dificultades que exponen los jefes de las demás dependencias, y advierte que deben colocarlas a dispocisión de la Oficina jurídica para iniciar acción</t>
  </si>
  <si>
    <t xml:space="preserve">En el caso de detectar que ya no hay tiempo sufieciente para iniciar la acción e interrumpir la caducidad procede con ponerlo en conocimiento del área para que se tomen las medidas necesarias para mitigar el daño. </t>
  </si>
  <si>
    <t>Actas de Comité Directivo
Oficios
Correos electrónico.</t>
  </si>
  <si>
    <t>El servidor público o contratista cada vez que le asignan un proceso debe identificar las posibilidades de que se presente la caducidad o prescripción, con el propósito de verificar las actividades que debe hacer y la oportunidad para desarrollarlas, de modo que se interrumpa la caducidad o prescripción. En el caso de detectar que las acciones propuestas no permitorán la interrupción de la caducidad o prescripción deberá replantear la estrategia a seguir. Como evidencia queda los correos electrónicos de reparto, oficios ante los despachos judiciales y administrativos.</t>
  </si>
  <si>
    <t>Servidor público o contratista</t>
  </si>
  <si>
    <t>Verificar las actividades que debe hacer y la oportunidad para desarrollarlas, de modo que se interrumpa la caducidad o prescripción.</t>
  </si>
  <si>
    <t>Se identifica las posibilidades de que se presente la caducidad o prescripción.</t>
  </si>
  <si>
    <t>En el caso de detectar que las acciones propuestas no permitorán la interrupción de la caducidad o prescripción deberá replantear la estrategia a seguir.</t>
  </si>
  <si>
    <t xml:space="preserve"> Correos electrónicos de reparto.
Oficios ante los despachos judiciales y administrativos.</t>
  </si>
  <si>
    <t>El servidor público o contratista cada vez que revisa un proceso a su cargo  debe identificar las posibilidades de que se presente la  prescripción, con el propósito de verificar las actividades que debe hacer y la oportunidad para desarrollarlas, de modo que se interrumpa la prescripción. En el caso de detectar que las acciones propuestas no permitorán la interrupción de la prescripción deberá replantear la estrategia a seguir. Como evidencia queda los correos electrónicos, oficios ante los despachos judiciales y administrativos.</t>
  </si>
  <si>
    <t>Verificar las actividades que debe hacer y la oportunidad para desarrollarlas, de modo que se interrumpa la prescripción</t>
  </si>
  <si>
    <t>Se identifica las posibilidades de que se presente la prescripción.</t>
  </si>
  <si>
    <t>En el caso de detectar que las acciones propuestas no permitorán la prescripción deberá replantear la estrategia a seguir.</t>
  </si>
  <si>
    <t xml:space="preserve"> Correos electrónicos 
Oficios ante los despachos judiciales y administrativos.</t>
  </si>
  <si>
    <t xml:space="preserve">El coordinador de Grupo (Representación Jurídica, Jurisdicción Coactiva o Defensa Constitucional y Procedimientos Admninistrativos) cada vez que se reparte un proceso nuevo o que revisa uno ya asignado, coordinará con el servidor público o contratista asignado las gestiones que deben adelantarse con el propósito de evitar que se presente la prescripción o caducidad.  En el caso de detectar  que la ruta planteada para evitar la caducidad o prescripción no es la correcta, no se realizó y no se verificó su cumplimiento, procede con replantear la estrategia e implementar las gestiones en el menor tiempo posible. Como evidencia quedan los soporte de: Registro en el libro de radicación y/o correos electrónicos donde se evidencia el reparto y las instrucciones dadas al abogado.
  </t>
  </si>
  <si>
    <t>Coordinador de Grupo (Rresentación Jurídica, Jurisdiccón Coactiva o Defensa Constitucional y Procedimientos Administrativos)</t>
  </si>
  <si>
    <t>Evitar que se presente la prescripción o caducidad</t>
  </si>
  <si>
    <t>El coordinador de Grupo (Representación Jurídica, Jurisdicción Coactiva o Defensa Constitucional y Procedimientos Admninistrativos) coordinará con el servidor público o contratista asignado las gestiones que deben adelantarse para evitar la prescripción o caducidad.</t>
  </si>
  <si>
    <t xml:space="preserve"> En el caso de detectar  que la ruta planteada para evitar la caducidad o prescripción no es la correcta, no se realizó y no se verificó su cumplimiento, procede con replantear la estrategia e implementar las gestiones en el menor tiempo posible. </t>
  </si>
  <si>
    <t>Registro en el libro de radicación y/o correos electrónicos donde se evidencia el reparto y las instrucciones dadas al abogado</t>
  </si>
  <si>
    <t>BOG- % de Acciones Constitucionales y Vías Gubernativas
BOG- % de gestión asistencia legal
BOG- % Pago Sentencias y Conciliaciones inferiores a 45 días.
BOG- Gestión de Cobro Coactivo
BOG- Porcentaje de recaudo general por procesos</t>
  </si>
  <si>
    <t>Posibilidad de que las actuaciones en procesos judiciales y extrajudiciales no se adelanten dentro de los téminos establecidos por la ley</t>
  </si>
  <si>
    <t xml:space="preserve">Inoportuna advertencia al servidor público o contratista (apoderado) sobre notificaciones, citaciones o comunicaciones
</t>
  </si>
  <si>
    <t xml:space="preserve">Deficiencias en el reparto de los procesos a los abogados
</t>
  </si>
  <si>
    <t>Falta de seguimiento de la gestión a cargo del servidor público o contratista (apoderado).</t>
  </si>
  <si>
    <t xml:space="preserve">Negligencia en el control de los términos procesales </t>
  </si>
  <si>
    <t>Negligencia o inexperticia de los servidores públicos o contratistas (apoderados)  para adelantar las actuaciones pertinentes</t>
  </si>
  <si>
    <t>Inoportuna tramitación de comisiones para asistir a audiencias por parte de los funcionarios y contratistas</t>
  </si>
  <si>
    <t>1. Perdida de la oportunidad procesal para adelantar las gestiones de defensa de los intereses de la entidad.                                                
2. Condenas, la mayoría consistentes en el pago de indemnizaciones a terceros que afectan en presupuesto de la entidad.                                                    
3. Sanciones administrativas y pecuniarias por parte de entes de control</t>
  </si>
  <si>
    <t>Los servidores públicos o contratistas cada vez que ingresa un correo electrónico al buzón de notificaciones judiciales, o un oficio, remitirán  lo recibido, vía correo electrónico, al abogado responsable del proceso o al coordinador del grupo cuando este no se encuentre asignado, con el propósito de que las notificaciones, citaciones o comunicaciones, sean conocidas de forma oportuna para realizar la debida actuación. En el caso de detectar que hubo demora en el reparto de la notificación, citación o comunicación, al abogado o coordinador correspondiente procede a entregarlo inmediatamente al servidor o contratista (apoderado) o coordinador. Como evidencia quedan los soportes de trazabilidad en correo electrónico.</t>
  </si>
  <si>
    <t>Servidores públicos o contratistas</t>
  </si>
  <si>
    <t>Que las notificaciones, citaciones o comunicaciones, sean conocidas de forma oportuna para realizar la debida actuación.</t>
  </si>
  <si>
    <t>Remitir  lo recibido, vía correo electrónico, al abogado responsable del proceso o al coordinador del grupo cuando este no se encuentre asignado,</t>
  </si>
  <si>
    <t>En el caso de detectar que hubo demora en el reparto de la notificación, citación o comunicación, al abogado o coordinador correspondiente procede a entregarlo inmediatamente al servidor o contratista (apoderado) o coordinador.</t>
  </si>
  <si>
    <t>trazabilidad en correo electrónico</t>
  </si>
  <si>
    <t>El coordinador del Grupo (Representación Judicial, Jurisdicción Coactiva o Defensa Constitucional y Procedimientos Administrativos) semanalmente realizará oportunamente el reparto de los procesos en que la entidad haya sido viculada o tenga interés, considerando la carga laboral y los perfiles de los abogados, con el propósito de hacer un reparto adecuado de las causas. En el caso de detectar la asignación tardía del proceso al abogado procede con la asignación inmediata. Como evidencia queda trazabilidad de correo electrónico y firma en el libro de radicación (durante el trabajo presencial).</t>
  </si>
  <si>
    <t>Coordinador de Grupo (Representación Judicial, Jurisdiccón Coactiva, o Defensa Constitucional y Procedimientos Administrativos)</t>
  </si>
  <si>
    <t>Hacer un reparto adecuado de las causas</t>
  </si>
  <si>
    <t>Realizará oportunamente el reparto de los procesos en que la entidad haya sido viculada o tenga interés, considerando la carga laboral y los perfiles de los abogados.</t>
  </si>
  <si>
    <t>En el caso de detectar la asignación tardía del proceso al abogado procede con la asignación inmediata.</t>
  </si>
  <si>
    <t>trazabilidad de correo electrónico y firma en el libro de radicación (durante el trabajo presencial)</t>
  </si>
  <si>
    <t>El coordinador del Grupo (Representación Judicial, Jurisdicción Coactiva o Defensa Constitucional y Procedimientos Administrativos) mensualmente realizará seguimiento a los procesos que le fueron asignados a cada abogado, con el proposito de controlar y verificar la realización de las actuaciones pertinentes y que no se pierda la oportunidad procesal de actuar. En el caso de detectar Impertinencia de las directrices e instrucciones brindadas se procede con replantear la estrategia de defensa de los intereses de la entidad y ejecutar las acciones consecuentes. Como evidencia queda Base de Datos de reparto, correos electrónicos.</t>
  </si>
  <si>
    <t>Controlar y verificar la realización de las actuaciones pertinentes y que no se pierda la oportunidad procesal de actuar.</t>
  </si>
  <si>
    <t>Realizar seguimiento a los procesos que le fueron asignados a cada abogado.</t>
  </si>
  <si>
    <t xml:space="preserve"> En el caso de detectar Impertinencia de las directrices e instrucciones brindadas se procede con replantear la estrategia de defensa de los intereses de la entidad y ejecutar las acciones consecuentes. </t>
  </si>
  <si>
    <t>Base de Datos de reparto
Correos electrónicos.</t>
  </si>
  <si>
    <t>El servidor público o contratista (apoderado) deberá consultar semanalmente la etapa de los procesos a su cargo para establecer el estado actual y la actividad presentada en cada uno, con el propósito de mantener conocimiento actualizado del estado de los procesos asignados y verificar las actuaciones que deben adelantarse y su oportunidad. En el caso de detectar que ocurrieron cambios en el proceso, que no se advirtieron de forma oportuna, deberá realizar las gestiones a que haya lugar. Como evidencia queda reportes de consutas realizadas en la página de la Rama Judicia e informes sobre el estado del proceso.</t>
  </si>
  <si>
    <t>Abogado (Representación Judicial, Jurisdiccón Coactiva, o Defensa Constitucional y Procedimientos Administrativos)</t>
  </si>
  <si>
    <t>Mantener conocimiento actualizado del estado de los procesos asignados y verificar las actuaciones que deben adelantarse y su oportunidad</t>
  </si>
  <si>
    <t>Consultar la etapa de los procesos a su cargo para establecer el estado actual y la actividad presentada en cada uno.</t>
  </si>
  <si>
    <t>En el caso de detectar que ocurrieron cambios en el proceso, que no se advirtieron de forma oportuna, deberá realizar las gestiones a que haya lugar</t>
  </si>
  <si>
    <t>Reportes de consutas realizadas en la página de la Rama Judicial
Informes sobre el estado del proceso.</t>
  </si>
  <si>
    <t>El coordinador del Grupo (Representación Judicial,Jurisdicción Coactiva, o Defensa Constitucional y Procedimientos Administrativos) en la reunión de gestión semanal propondrá la discusión de los temas en cuya gestión haya observado inoportunidad por parte de los servicores públicos o contrattistas (apoderados), con el propósito de investigar las posibles causas e implementar las estrategias a su alcance para evitar su ocurrencia. En el caso de detectar impertinencia de las estrategias establecidas, procede con la corrección de las mismas y la implementación inmediata de nuevas acciones. Como evidencia queda actas de Comité de Gestión y correos electrónicos.</t>
  </si>
  <si>
    <t>Coordinador de Grupo (Representación Judicial, Jurisdicción Coactiva, o Defensa Constitucional y Procedimientos Administrativos)</t>
  </si>
  <si>
    <t>Investigar las posibles causas e implementar las estrategias a su alcance para evitar su ocurrencia.</t>
  </si>
  <si>
    <t xml:space="preserve"> En el caso de detectar impertinencia de las estrategias establecidas, procede con la corrección de las mismas y la implementación inmediata de nuevas acciones</t>
  </si>
  <si>
    <t>Actas de Comité de Gestión
Correo Electrónicos</t>
  </si>
  <si>
    <t>El coordinador del Grupo (Representación Judicial, Jurisdicción Coactiva, o Defensa Constitucional y Procedimientos Administrativos) solicitará que, en los ultimos cinco dias de cada mes, los abogados informen las audiencias programadas en otras ciudades, cronograma o agenda que el coordinador remitirá dentro de los cinco primeros dias del mes inmediatamente siguiente, al encargado de tramitar los viàticos con antelación suficiente, con el propósito de que el trámite de la aprobación de comisión y de viáticos posibilite la asistencia del servidor público o contratista (apoderado) pueda asistir a las diligencias. En caso de detectar que la audiencia ha sido programada con muy poco tiempo de atelación o que se ha omitido advertir su programación oportunamente, procede a solicitar el aplazamiento. Como evidencia queda Cronogramas aportados por los servidores públicos o contratistas (apoderados) y listado consolidado de solicitud de viáticos por tramitar.</t>
  </si>
  <si>
    <t>Que el trámite de la aprobación de comisión y de viáticos posibilite la asistencia del servidor público o contratista (apoderado) pueda asistir a las diligencias.</t>
  </si>
  <si>
    <t xml:space="preserve"> En caso de detectar que la audiencia ha sido programada con muy poco tiempo de atelación o que se ha omitido advertir su programación oportunamente, procede a solicitar el aplazamiento.</t>
  </si>
  <si>
    <t>Cronogramas aportados por los servidores públicos o contratistas (apoderados) 
Listado consolidado de solicitud de viáticos por tramitar</t>
  </si>
  <si>
    <t>Posibilidad de que las actuaciones en procesos judiciales y extrajudiciales no se adelanten con la debida experticia</t>
  </si>
  <si>
    <t>Deficiencias en la formación o falta de experiencia del abogado a quien se asigna la causa</t>
  </si>
  <si>
    <t>Sobrecarga laboral</t>
  </si>
  <si>
    <t>Deficiencias en las instrucciones y directrices impartidas por los coordinadores de grupo o jefe de oficina</t>
  </si>
  <si>
    <t>1. Indebida o deficiente estructuración argumentativa en favor de los intereses de la Entidad.                                                                
2. Pérdida de los procesos o fracaso de las gestiones administrativas realizadas en desmedro de los intereses de la Entidad                    
3. Imposición de condenas, algunas de implicaciones pecuniarias, que perjudican los intereses y/o el patrimonio de la Entidad.</t>
  </si>
  <si>
    <t>Coordinador de Grupo (Representación Judicial, Jurisdicción Coactiva, o Defensa Constitucional y Procedimientos Administrativos) y abogados</t>
  </si>
  <si>
    <t>Actas de Comité de Gestión, correo y documentos en que se hubiesen establecido las estrategias en torno al tema</t>
  </si>
  <si>
    <t>Posibilidad de que las actuaciones en procesos judiciales y extrajudiciales no se adelanten con moralidad, rectitud y transparencia</t>
  </si>
  <si>
    <t>Corrupción o intereses indebidos de los apoderados sobre las causas (procesos, procedimientos, trámites) que se les asignan para actuar conforme los intereses de la Entidad</t>
  </si>
  <si>
    <t xml:space="preserve">Corrupción o intereses indebidos de los funcionarios de las entidades o despachos ante quienes se ventilan las causas (procesos, procedimientos, trámites) </t>
  </si>
  <si>
    <t>1. Indebida o deficiente gestión en favor de los intereses de la Entidad.                                                                
2. Pérdida de los procesos o fracaso de las gestiones administrativas realizadas en desmedro de los intereses de la Entidad                                                                                 
3. Imposición de condenas, algunas de implicaciones pecuniarias, que perjudican los intereses y/o el patrimonio de la Entidad.</t>
  </si>
  <si>
    <t>Los conceptos, proyectos de norma y recursos no cumplen con los requisitos de oportunidad o argumentación jurídica suficiente</t>
  </si>
  <si>
    <t>Las solicitudes de concepto, proyectos de norma y recursos para revisar y/o proyectar se remiten con tiempo insuficiente para su gestión y trámite.</t>
  </si>
  <si>
    <t>Las solicitudes de concepto, proyectos de norma y recursos para revisar y/o proyectar, se remiten sin la documentación necesaria para adelantar la gestión</t>
  </si>
  <si>
    <t>Negligencia en el cumplimiento de los términos para gestionar los distintos conceptos, proyectos de norma y recursos a cargo del abogado asignado</t>
  </si>
  <si>
    <t>Falta de argumentación jurídica y experticia para emitir y revisar los conceptos, proyectos de norma y recursos asignados</t>
  </si>
  <si>
    <t>1. Pérdida de la oportunidad para emitir conceptos, proyectos de norma y recursos.                                                                    
2.  Los conceptos, recursos y proyectos de norma no abordan ni tienen la suficiente carga argumentativa para resolver el asunto materia de revisión</t>
  </si>
  <si>
    <t>Coordinador de Grupo de Asistencia Legal y apoderado</t>
  </si>
  <si>
    <t>Coordinador de Grupo Asistencia Legal</t>
  </si>
  <si>
    <t>Garantizar que las revisiones o proyectos de conceptos, acto administrativo o proyectos de norma cumplen con la carga argumentativa jurídica suficiente para resolver de fondo y adecuadamente el asunto a tratar desntro del término oportuno</t>
  </si>
  <si>
    <t>Garantizar que los proyectos de norma, actos administrativos y conceptos se revisen y emitan por personal idóneo y capaz de acuerdo a la complejidad del asunto</t>
  </si>
  <si>
    <t>Afectación en la coordinación y prestación de los servicios de búsqueda y salvamento .</t>
  </si>
  <si>
    <t>Pago de indemnizaciones a terceros por acciones legales que pueden afectar el presupuesto total de la entidad en un valor ≥50% 
Imagen institucional afectada
Interrupción del servicio SAR
 Intervención por parte de un ente de control u otro ente regulador.
Afectación en la misión SAR</t>
  </si>
  <si>
    <t xml:space="preserve">Verificar el cumplimiento de los procedimientos y directrices </t>
  </si>
  <si>
    <t xml:space="preserve"> Verificar con base en los informes suministrados por el coordinador regional y los líderes funcionales de cada una de las bases  el cumplimiento de los procedimientos y directrices que rigen la prestación del servicio.</t>
  </si>
  <si>
    <t>Coordinador SAR Nacional
Funcionario coordinador de la capacitación
Funcionario experto académico</t>
  </si>
  <si>
    <t xml:space="preserve"> Revisar y avalar los programas de capacitación</t>
  </si>
  <si>
    <t>En comité de área se reunen para diseñar, proponer, avalar y ajustar los programas de capacitación y el calendario PIC.</t>
  </si>
  <si>
    <t xml:space="preserve"> Acta de comité de área 
cronograma con los ajustes pertinentes.</t>
  </si>
  <si>
    <t>El coordinador Sar Nacional y coordinador de capacitación semestralmente evalúan de forma individual las competencias del personal Sar, con el propósito de establecer las necesidades de capacitación por funcionario, en caso de detectar necesidades de reentrenamiento, se programa nuevamente para capacitación. Como evidencia queda el informe individual.</t>
  </si>
  <si>
    <t xml:space="preserve">Coordinador SAR
Funcionario coordinador de la capacitación
</t>
  </si>
  <si>
    <t xml:space="preserve"> Establecer las necesidades de capacitación por funcionario.</t>
  </si>
  <si>
    <t>Se evalua de forma individual las competencias del personal Sar</t>
  </si>
  <si>
    <t>En caso de detectar necesidades de reentrenamiento, se programa nuevamente para capacitación</t>
  </si>
  <si>
    <t>Informe individual</t>
  </si>
  <si>
    <t xml:space="preserve"> BOG- Oportunidad de entrega de informes 
BOG-
 % Capacitaciones efectuadas para el mejoramiento de las competencias del personal SAR</t>
  </si>
  <si>
    <t xml:space="preserve">En reuniones de comité  discutir temas en cuya gestión haya observado inoportunidad por parte de los servicores públicos o contratistas (apoderados), </t>
  </si>
  <si>
    <t>Solicitar que, en los ultimos cinco dias de cada mes, los abogados informen las audiencias programadas en otras ciudades, cronograma o agenda que el coordinador remitirá dentro de los cinco primeros dias del mes inmediatamente siguiente, al encargado de tramitar los viàticos con antelación suficiente</t>
  </si>
  <si>
    <t>El coordinador de Grupo (Representación Jurídica, Juridicción Coactiva o Defensa Constitucional y Procedimientos Administrativos) cada vez que se haga necesario hacer la asignación de un proceso nuevo, o reasignar uno ya existente, se analiza la complejidad de la casua y se revisa el perfil de los abogados a asignar, con atención a la capacidad académica, de experiencia y laboral del servidor público o contratista, con el fin de procurar que la representación en los procesos y trámites se ejeza por personal idóneo y capaz de acuerdo a la complejidad del asunto y, en caso de no encontrarse un perfil adeucado, buscará los medios para brindar apoyo al apoderado seleccionado; Si el abogado se percata que la complejidad del asunto supera sus capacidades, así lo hará saber al coordinador para obtener el apoyo correspondiente. En el caso de encontrarse que el perfil del abogado a asignar no le permitirán ejercer la representación de los intereses de la Entidad de manera adecuada, el Coordinador deberá buscar a alguien más para la asignación. Como evidencia queda la trazabilidad de correo electrónico y firma en el libro de radicación (durante el trabajo presencial).</t>
  </si>
  <si>
    <t>Procurar que la representación en los procesos y trámites se ejeza por personal idóneo y capaz de acuerdo a la complejidad del asunto</t>
  </si>
  <si>
    <t xml:space="preserve">Cada vez que se haga necesario hacer la asignación de un proceso nuevo, o reasignar uno ya existente, se analiza la complejidad de la casua y se revisa el perfil de los abogados a asignar, con atención a la capacidad académica, de experiencia y laboral del servidor público o contratista </t>
  </si>
  <si>
    <t>En caso de detectar la asignación de una causa a un abogado con perfil no adecuado se realizará la reasignación del proceso.</t>
  </si>
  <si>
    <t>El coordinador de Grupo (Representación Jurídica, Juridicción Coactiva o Defensa Constitucional y Procedimientos Administrativos) cada  vez que se haga necesario hacer la asignación de un proceso nuevo, o reasignar uno ya existente, se analiza la carga laboral del abogado (servidor público o contratista) previo a realizar la asignación,con el propósito de procurar que la representación en los procesos se haga con suficiente dedicación y de forma organizada , y en caso de ser imposible atender lo asuntos allegados, comunicará de inmediato al jefe de oficina la necesidad de apoyo a la gestión;  Si el abogado se percata que su carga laboral no le permitirá ejercer una gestión adecuada, así lo hará saber al coordinador para obtener el apoyo correspondiente; En el caso de encontrarse que la carga laboral del abogado (servidor público o contratista) no le permitirá ejercer la representación de los intereses de la Entidad de manera adecuada, el Coordinador deberá buscar a alguien más para hacer la asignación o para obtener el apoyo correspondiente. Como evidencia queda la trazabilidad de correo electrónico y firma en el libro de radicación (durante el trabajo presencial).</t>
  </si>
  <si>
    <t>Procurar que la representación en los procesos se haga con suficiente dedicación y de forma organizada</t>
  </si>
  <si>
    <t>Cada que se haga necesario hacer la asignación de un proceso nuevo, o reasignar uno ya existente, se analiza la carga laboral del abogado (servidor público o contratista) previo a realizar la asignación</t>
  </si>
  <si>
    <t>En caso de dectarse la aignación del proceso a un abogado que tiene copada su capacida laboral, se brindará el apoyo que corresponda para que sea posible realizar la gestión oportuna y adecuada del proceso</t>
  </si>
  <si>
    <t xml:space="preserve">trazabilidad de correo electrónico; matriz de </t>
  </si>
  <si>
    <t>El coordinador del Grupo (Representación Judicial, Jurisdicción Coactiva o Defensa Constitucional y Procedimientos Administrativos) cada vez que se Identifiquen situaciones que generen dudas respecto de las estrategias, rutas o posturas jurídicas sobre aspectos de los procesos procedimientos y trámites se expone el tema al jefe de oficina o líder del área técnica correspondiente para fijar una posición, con el propósito de establecer y verificar que las estrategias y rutas trazadas para los procesos sean las correctas, jurídica y técnicamente, si se trata de un tema técnico con cada área correspondiente, o si se trata de un tema jurídico con el jefe de la oficina asesora jurídica, con el objeto de realizar los ajustes a que haya lugar y fijar las posiciones que coadyuven a una óptima gestión. En caso de detectarse que en un asunto se actuó sin haberse fijado una posición, se deberán a delantar las gestiones que permitan corregir el yerro de acuerdo con los nuevos lineamientos establecidos. Como evidencia quedan las Actas de Comité de Gestión y documentos en que se hubiesen establecido las estrategias en torno al tema.</t>
  </si>
  <si>
    <t>Establecer y verificar que las estrategias y rutas trazadas para los procesos sean las correctas, jurídica y técnicamente.</t>
  </si>
  <si>
    <t>Cada vez que se Identifiquen situaciones que generen dudas respecto de las estrategias, rutas o posturas jurídicas sobre aspectos de los procesos procedimientos y trámites se expone el tema al jefe de oficina o líder del área técnica correspondiente para fijar una posición</t>
  </si>
  <si>
    <t>En caso de detectarse que en un asunto se actuó sin haberse fijado una posición, se deberán a delantar las gestiones que permitan corregir el yerro de acuerdo con los nuevos lineamientos establecidos.</t>
  </si>
  <si>
    <t>El coordinador del Grupo (Representación Judicial, Jurisdicción Coactiva o Defensa Constitucional y Procedimientos Administrativos), cada vez que se asigna un proceso verifica que el abogado a quien se le asignará el proceso no tenga relación o interés en el mismo, o escuchar y evaluar manifestacones de los abogados sobre sus intereses, de modo que se asigne el proceso a un apoderado que no tenga interés ni relación no profesional con la casua; con el fin de procurar la moralidad y adecuada gestión en los procesos, procedimientos y trámites por parte de los apoderados de la Entidad, el abogado asignado manifestará si tiene algún impedimento o interés sobre la causa que se le asigna y solicitará su separación del tema; con el fin de procurar la moralidad y adecuada gestión en los procesos, procedimientos y trámites por parte de los apoderados de la Entidad. En caso de detectarse la existencia de interés particular del abogado (contratista o servidor público) con el asunto se procederá a su resignación inmediata y a dar traslado de lo pertinente al Grupo de Investigaciones Disiciplinarias.</t>
  </si>
  <si>
    <t>Procurar la moralidad y adecuada gestión en los procesos, procedimientos y trámites por parte de los apoderados de la Entidad</t>
  </si>
  <si>
    <t>Verificar que el abogado a quien se le asignará el proceso no tenga relación o interés en el mismo, o escuchar y evaluar manifestacones de los abogados sobre sus intereses, de modo que se asigne el proceso a un apoderado que no tenga interés ni relación no profesional con la casua</t>
  </si>
  <si>
    <t>En caso de detectarse la existencia de interés particular del abogado (contratista o servidor público) con el asunto se procederá a su resignación inmediata y a dar traslado de lo pertinente al Grupo de Investigaciones Disiciplinarias.</t>
  </si>
  <si>
    <t>trazabilidad de correo electrónico; firma en el libro de radicación (durante el trabajo presencial); documento en que se manifieste la necesidad de no recibir la asignación de la causa; oficio de traslado al Grupo de Investigaciones Disciplinarias</t>
  </si>
  <si>
    <t>El abogado cada vez que identifique las situaciones que generen dudas respecto de la rectitud y debida diligencia de los funcionarios de las entidades en el trámite de los procesos a los que se encuentre vinculada o en que tenga interés la Entidad, y las pondrá en conocimiento de su coordinador para evaluar la procedencia e iniciar las acciones correspondientes (quejas, recusaciones o denuncias),  con el propósito de procurar la moralidad y adecuada gestión en los procesos, procedimientos y trámites por parte de los funcionarios de las entidades ante quienes se actúa.
En caso de que la verificación permita evidenciar una irregularidad se dará traslado de los hechos a la autoridad correspondiente y se adelantarán todas las demás gestiones procesales correspondientes. Como evidencia quedarán  Actas de Comité de Gestión y documentos en que se hubiesen establecido y ejecutado las estrategias en torno al tema</t>
  </si>
  <si>
    <t>Procurar la moralidad y adecuada gestión en los procesos, procedimientos y trámites por parte de los funcionarios de las entidades ante quienes se actúa</t>
  </si>
  <si>
    <t>El abogado identificará las situaciones que generen dudas respecto de la rectitud y debida diligencia de los funcionarios de las entidades en el trámite de los procesos a los que se encuentre vinculada o en que tenga interés la Entidad, y las pondrá en conocimiento de su coordinador para evaluar la procedencia e iniciar las acciones correspondientes (quejas, recusaciones o denuncias)</t>
  </si>
  <si>
    <t>En caso de que la verificación permita evidenciar una irregularidad se dará traslado de los hechos a la autoridad correspondiente y se adelantarán todas las demás gestiones procesales correspondientes</t>
  </si>
  <si>
    <t>El coordinador de grupo de Asistencia Legal y contratista o servidor público abogado y el abogado asignado, cada vez que se recibe una solicitud o requerimiento, evaluarán su estado y los términos en que se requiere emitir o revisar el concepto, el proyecto de norma o recurso, con el propósito de determinar el estado del proceso o trámite y ajustar el cronograma de trabajo para responder a las solicitudes de forma oportuna, y efectuar la gestión oportunamente. En caso de detectarse que el término para atender no es suficiente aun si se hace el ajuste al cronograma de trabajo o que ya pereció el plazo, así se informará al área correspondiente. Como evidencia quedan la trazabilidad de correo electrónico o Sistema de Administración Documental Inteligente</t>
  </si>
  <si>
    <t>Coordinador de Grupo de Asistencia Legal y contratista o servidor público abogado</t>
  </si>
  <si>
    <t>Determinar el estado del proceso o trámite y ajustar el cronograma de trabajo para responder a las solicitudes de forma oportuna</t>
  </si>
  <si>
    <t>Evaluar su estado y los términos en que se requiere emitir o revisar el concepto, el proyecto de norma o recurso, con el propósito de determinar el estado del proceso o trámite y ajustar el cronograma de trabajo para responder a las solicitudes de forma oportuna, y efectuar la gestión oportunamente</t>
  </si>
  <si>
    <t>En caso de detectarse que el término para atender no es suficiente aun si se hace el ajuste al cronograma de trabajo o que ya pereció el plazo, así se informará al área correspondiente</t>
  </si>
  <si>
    <t>trazabilidad de correo electrónico o Sistema de Administración Documental Inteligente</t>
  </si>
  <si>
    <t>El abogado asignado, cada vez que recibe una asignación, verifica que los anexos de la solicitud de emisón o revisión de concepto, recurso o proyecto de norma, se encuentren completos y legibles, con el fn de verificar que se cuenta con la documentación completa para proferir o revisar el concepto, acto administrativo o proyecto de norma. En caso de detectar la existencia de faltantes, procederá a soclicitar la complementación al área de origen. Como soporte queda el documento donde se evidencian el reparto y las gestiones hechas por el abogado para la obtención de los faltantes</t>
  </si>
  <si>
    <t>Abogado servidor público o contratista</t>
  </si>
  <si>
    <t xml:space="preserve">Verificar que se cuenta con la documentación completa para proferir o revisar el concepto, acto administrativo o proyecto de norma </t>
  </si>
  <si>
    <t xml:space="preserve"> Verificar que los anexos de la solicitud de emisón o revisión de concepto, recurso o proyecto de norma, se encuentren completos y legibles</t>
  </si>
  <si>
    <t>En caso de detectar la existencia de faltantes, procederá a soclicitar la complementación al área de origen.</t>
  </si>
  <si>
    <t>Documento donde se evidencian el reparto y las gestiones hechas por el abogado para la obtención de los faltantes</t>
  </si>
  <si>
    <t>El coordinador de grupo Asistencia Legal, semanalmente, efectuará control al trámite de los asuntos asignados por parte de los abogados, de modo que los proyectos se presenten con tiempo suficiente para la revisión, aprobación y firma correspondientes, con el propósito de garantizar que las revisiones o proyectos de conceptos, acto administrativo o proyectos de norma cumplen con la carga argumentativa jurídica suficiente para resolver de fondo y adecuadamente el asunto a tratar desntro del término oportuno. En caso de detectarse falta de gestión se solicitará al abogado (contratista o servidor público) emitir o revisar el concepto, recurso o proyecto de norma. Como evidencia quedan el proyecto revisado o proyectado por el abogado asignado, los documentos donde se evidencia el reparto y las gestiones hechas por el abogado</t>
  </si>
  <si>
    <t>Efectuar control al trámite de los asuntos asignados por parte de los abogados, de modo que los proyectos se presenten con tiempo suficiente para la revisión, aprobación y firma correspondientes</t>
  </si>
  <si>
    <t>En caso de detectarse falta de gestión se solicitará al abogado (contratista o servidor público) emitir o revisar el concepto, recurso o proyecto de norma.</t>
  </si>
  <si>
    <t>Proyecto revisado o proyectado por el abogado asignado y los documentos donde se evidencia el reparto y las gestiones hechas por el abogado</t>
  </si>
  <si>
    <t>El coordinador de grupo Asistencia Legal, cada vez que el abogado le entrega el producto de la revisión o emisión del proyecto de concepto, norma o recurso, que ha realizado el contratista o servidor público asignado en atención a su perfil y capacidades sobre el tema específico revisará la forma y fondo, con el propósito de garantizar que los proyectos de norma, actos administrativos y conceptos se revisen y emitan por personal idóneo y capaz de acuerdo a la complejidad del asunto. En caso de evidenciarse que la asignación se hizo a un abogado y contratista que no cumple el perfil y no entregó un producto de calidad, se reasignará el asunto para el trámite inmediato por parte de una persona con competecias adecuadas. Como evidencia quedan el proyecto revisado o proyectado por el abogado asignado y los documentos donde se evidencia el reparto</t>
  </si>
  <si>
    <t>Revisión o emisión del proyecto de concepto, norma o recurso, que ha realizado el contratista o servidor público asignado en atención a su perfil y capacidades sobre el tema específico revisará la forma y fondo.</t>
  </si>
  <si>
    <t>En caso de evidenciarse que la asignación se hizo a un abogado y contratista que no cumple el perfil y no entregó un producto de calidad</t>
  </si>
  <si>
    <t>Las evaluaciones jurídicas en los procesos de contratación no son objetivas y claras, de modo que no permiten verificar la aptitud jurídica del proponente conforme a la normatividad vigente</t>
  </si>
  <si>
    <t>Las solicitudes de evaluación jurídica se remiten con términos muy escasos</t>
  </si>
  <si>
    <t>Las solicitudes de evaluación jurídica se remiten sin la documentación completa</t>
  </si>
  <si>
    <t>Descuido por parte de los abogados en adelantar las evaluaciones a tiempo</t>
  </si>
  <si>
    <t>Falta de experticia al momento de realizar las evaluaciones</t>
  </si>
  <si>
    <t>Evaluaciones jurídicas que no son objetivas y claras, de modo que no permiten verificar la aptitud jurídica del proponente conforme a la normatividad vigente</t>
  </si>
  <si>
    <t>El coordinador de grupo Asistencia Legal y el abogado (servidor público o contratista), cada vez que llega una solicitud se evalúa la oportunidad en que fue remitido el trámite y se ajusta el cronograma de trabajo a fin de emitir una respuesta oportuna, con el propósito de evaluar las propuestas de forma oportuna. En caso de detectarse que el término se encuentra vencido y que la perención de los mismos es inevitable, así se advertirá al área. Como evidencia quedan el oficio de designación del evaluador, las evaluaciones de propuestas y la trazabilidad electrónica de la gestión</t>
  </si>
  <si>
    <t>Coordinador de Grupo de Asistencia Legal y abogado (contratista o servidor público)</t>
  </si>
  <si>
    <t>Evaluar las propuestas de forma oportuna</t>
  </si>
  <si>
    <t>Se evalúa la oportunidad en que fue remitido el trámite y se ajusta el cronograma de trabajo a fin de emitir una respuesta oportuna.</t>
  </si>
  <si>
    <t>En caso de evidenciarse la insuficiencia de tiempo para evaluar, o que el mismo ya se encuentra agotado, se advertirá de esto al área para que se tomen las medidas correspondientes</t>
  </si>
  <si>
    <t>Oficio de designación del evaluador, evaluaciones de propuestas y trazabilidad electrónica de la gestión</t>
  </si>
  <si>
    <t>El aboogado asignado  del Grupo de Asistencia Legal, cada vez que recibe una asignación, verifica que los anexos de la evaluación se encuentren completos y legibles con el objetivo de contar con la documentación completa para realizar la evaluación. En el evento de encontrar faltantes de documentos o información, se solicitará al área remitente hacer la complementación correspondiente. Como evidencia quedarán el oficio de designación del evaluador, las evaluaciones de propuestas y trazabilidad electrónica de la gestión</t>
  </si>
  <si>
    <t>Abogado (servidor público o contratista) del Grupo de Asistencia Legal</t>
  </si>
  <si>
    <t xml:space="preserve">Contar con la documentación completa para realizar la evaluación </t>
  </si>
  <si>
    <t>Verificar que los anexos de la evaluación se encuentren completos y legibles</t>
  </si>
  <si>
    <t>En caso de evidenciarse que hacen falta documentos o información para realizar la evaluación, se deberá solicitar la complementación correspondiente</t>
  </si>
  <si>
    <t>El coordinador de grupo Asistencia Legal,al finalizar cada jornada diariamente, verificará que se hayan enviado las evaluaciones solicitadas para ese día, con el propósito de procurar que las evaluaciones se realizan y entregan a tiempo. En caso de detectarse que hace falta entregar alguna evaluación, se requerirá al abogado correspondiente entregarla o se solicitará la prórroga del plazo. Como evidencia quedan los oficios de designación del evaluador, evaluaciones de propuestas y trazabilidad electrónica de la gestión</t>
  </si>
  <si>
    <t>Procurar que las evaluaciones se realizan y entregan a tiempo</t>
  </si>
  <si>
    <t>Verificar que se hayan enviado las evaluaciones solicitadas para ese día,</t>
  </si>
  <si>
    <t>En caso de detectarse hace falta entregar alguna evaluación, se requerirá al abogado correspondiente entregarla o se solicitará la prórroga del plazo.</t>
  </si>
  <si>
    <t>Coordinador de Grupo de Asistencia Legal y el apoderado al momento de efectuar cualquier evaluación, el abogado (servidor público o contratista) cada vez que identifique un aspecto que no resulte claro, consultará con el coordinador, con el propósito de brindar la orientación e instrucciones necesarias para emitir la evaluación. En caso de detectarse que el abogado no manifestó su necesidad de ayuda y actuó causando un perjuicio en el proceso o actuación se deberán realizar las gestiones para su correccion inmediata. Como evidencias quedan el oficio de designación del evaluador, las evaluaciones de propuestas y la trazabilidad electrónica de la gestión realizada por el abogado.</t>
  </si>
  <si>
    <t>Brindar la orientación e instrucciones necesarias para emitir la evaluación</t>
  </si>
  <si>
    <t>Identificar un aspecto que no resulte claro, consultará con el coordinador</t>
  </si>
  <si>
    <t xml:space="preserve">En caso de detectarse que el abogado no manifestó su necesidad de ayuda y actuó causando un perjuicio en el proceso o actuación se deberán realizar las gestiones para su correccion inmediata. </t>
  </si>
  <si>
    <t>La información o insumos para realizar la notificación no están completos y son insuficientes</t>
  </si>
  <si>
    <t>La notificación no se realiza o se realiza deficientemente</t>
  </si>
  <si>
    <t xml:space="preserve">El abogado (servidor público o contratista)  del Grupo de Asistencia Legal  ) asignado, cada vez que se le asigna una notificación o un acto para notificar, verifica que los anexos de la solicitud de notificación se encuentren completos y sean legibles con el propósito de contar con la documentación completa para realizar la notificación. En caso de evidenciarse faltantes se solicitará de inmediato al área de origen la complementación correspondiente. Como evidencia qeuda la trazabilidad de correo electrónico, oficios de citación y constancias de notificación  </t>
  </si>
  <si>
    <t>Servidor público o contratista del Grupo de Asistencia Legal</t>
  </si>
  <si>
    <t xml:space="preserve">Contar con la documentación completa para realizar la notificación </t>
  </si>
  <si>
    <t>Verifica que los anexos de la solicitud de notificación se encuentren completos y sean legibles</t>
  </si>
  <si>
    <t xml:space="preserve">En caso de evidenciarse faltantes se solicitará de inmediato al área de origen la complementación correspondiente. </t>
  </si>
  <si>
    <t xml:space="preserve">Trazabilidad de correo electrónico, oficios de citación y constancias de notificación </t>
  </si>
  <si>
    <t xml:space="preserve">El abogado (servidor público o contratista)  del Grupo de Asistencia Legal, cada vez que va a realizar una notificación, verificará las actividades que debe hacer y la oportunidad para desarrollarlas de modo que se cumplan las normas respectivas, con el propósito de garantizar que las notificaciones se realizan correctamente y conforme las normas vigentes. En caso de evidenciarse la existencia de un error formal o sustancial en el trámite de notificación, se deberá rehacer el mismo conforme las exigencias legales aplicable; como evidencia queda la trazabilidad de correo electrónico, los oficios de citación y las constancias de notificación </t>
  </si>
  <si>
    <t>Garantizar que las notificaciones se realizan correctamente y conforme las normas vigentes</t>
  </si>
  <si>
    <t>Verificar las actividades que debe hacer y la oportunidad para desarrollarlas de modo que se cumplan las normas respectivas</t>
  </si>
  <si>
    <t>En caso de evidenciarse la existencia de un error formal o sustancial en el trámite de notificación, se deberá rehacer el mismo conforme las exigencias legales aplicable</t>
  </si>
  <si>
    <t>Pérdida de la información, documentos o expedientes</t>
  </si>
  <si>
    <t>La información, documentos o expedientes se extravía o destruye</t>
  </si>
  <si>
    <t xml:space="preserve">1. Perdida de información básica para el desarrollo del proceso, procedimiento o trámite 
2. Reprocesos de conformacion de  registros documentales </t>
  </si>
  <si>
    <t>El abogado (servidor público o contratista)  del Grupo de Asistencia Legal asignado, cada vez que un ingrese un documento, deberá mantener copia, preferiblemente electrónica de los procesos, procedimientos, trámites y actuaciones en general, con el propósito de tener un registro de lo acontecido en cada proceso. En caso de detectar, que la copia o el respaldo no está completo, debe solicitar el documento y actualizar  el expediente. Como evidencia queda, el expediente completo y oficios solicitando los faltantes.</t>
  </si>
  <si>
    <t>Tener un registro de lo acontecido en cada proceso</t>
  </si>
  <si>
    <t>Mantener copia, preferiblemente electrónica de los procesos, procedimientos, trámites y actuaciones en general</t>
  </si>
  <si>
    <t>Se evidencia desactualización de las copias de respaldo, extravío o destrucción de las mismas</t>
  </si>
  <si>
    <t>Expedientes originales y copias de respaldo completas y actualizadas</t>
  </si>
  <si>
    <t>Debilidad en la estructura organizacional en la Gestión Técnico - Administrativa para la prestación de los Servicios de Tránsito Aéreo</t>
  </si>
  <si>
    <t>Incumplimiento de la misión de la Entidad.
Pérdida de confianza por parte del usuario.
Demoras en la operación aérea.
Demandas contra la Entidad.</t>
  </si>
  <si>
    <t>Los coordinadores del grupo de aeronavegación de las regionales, cada vez que se adiciona una habilitación de la licencia o cuando es requerido, gestionan el entrenamiento programado a los controladores, con el propósito de fortalecer sus competencias y prestar el servicio de manera óptima,  de acuerdo con lo establecido en el RAC 65,  en caso de  no cumplir los objetivos del entrenamiento para habilitación, se aplica lo establecido en dicho RAC. Como evidencia del control quedan los documentos:  Reporte De Evaluación Planificador Área Superior 1
Reporte De Evaluación Planificador Área Superior 2
Reporte De Evaluación Planificador Área Superior 3
Reporte De Evaluación Radar Área Superior 1
Reporte De Evaluación Radar Área Superior 2
Reporte De Evaluación Radar Área Superior 3
Reporte De Evaluación Planificador Central 1
Reporte De Evaluación Planificador Central 2
Reporte De Evaluación Planificador Central 3
Reporte De Evaluación Radar Central 1
Reporte De Evaluación Radar Central 2
Reporte De Evaluación Radar Central 3
Formato Reporte De Evaluación Planificador Terminales 1,2,3
Formato Reporte De Evaluación Radar Terminales 1,2,3</t>
  </si>
  <si>
    <t xml:space="preserve">Coordinador Grupo aeronavegación regional
</t>
  </si>
  <si>
    <t>Fortalecer las competencias y prestar el servicio de manera óptima</t>
  </si>
  <si>
    <t>Cada vez que se adiciona una habilitación de la licencia  o cuando es requerido</t>
  </si>
  <si>
    <t>En caso de  no cumplir los objetivos del entrenamiento para habilitación, se aplica lo establecido en el RAC 65</t>
  </si>
  <si>
    <t>Formatos de resportes de evaluación</t>
  </si>
  <si>
    <t>Los coordinadores de aeronavegación de las regionales, semestralmente, hacen seguimiento a la programación de actividades que contenga información relativa a: Vacaciones, certificados médicos próximos a vencer, controladores con expectativa a jubilación, traslados, cursos en coordinación con el CEA, entre otros, con el propósito de dar cumplimiento con la prestación del servicio, en caso de encontrar inconsistencia en la planeación, proceden con el ajuste y como evidencia queda la programación actualizada.</t>
  </si>
  <si>
    <t>Coordinador Grupo aeronavegación regional</t>
  </si>
  <si>
    <t>Dar cumplimiento con la prestación del servicio</t>
  </si>
  <si>
    <t>Se hace seguimiento a la programación de actividades</t>
  </si>
  <si>
    <t xml:space="preserve"> En caso de encontrar inconsistencia en la planeación, procede con el ajuste.</t>
  </si>
  <si>
    <t>Formato programación de actividades para la prestación del servicio ATS</t>
  </si>
  <si>
    <t xml:space="preserve">Los coordinadores de aeronavegación de las regionales junto con el coordinador del grupo de gestión de los servicios de tránsito aéreo, trimestralmente en las reuniones de equipos de gerencia monitorean el estado del sistema de gestión del proceso ( gestión documental, factores humanos, operaciones y estado CNS), con el propósito de dar cumplimiento con la prestación del servicio, en caso de encontrar deficiencias en la gestión del proceso procede con el reporte a las aréas pertinentes. Como evidencia queda el acta de equipo de gerencia y oficios </t>
  </si>
  <si>
    <t>Coordinador Grupo aeronavegación regional
 Coordinador Grupo Gestión de los Servicios de Tránsito Aéreo</t>
  </si>
  <si>
    <t>En las reuniones de equipos de gerencia monitorean el estado del sistema de gestión del proceso</t>
  </si>
  <si>
    <t>En caso de encontrar deficiencias en la gestión del proceso procede con el reporte a las aréas pertinentes</t>
  </si>
  <si>
    <t xml:space="preserve">Acta de equipo de gerencia y oficios </t>
  </si>
  <si>
    <t>Limitación de controles en el procedimiento de diseño</t>
  </si>
  <si>
    <t>Información incompleta en la generación de la carta aeronáutica.</t>
  </si>
  <si>
    <t xml:space="preserve"> - Interrupción de las operaciones de la Entidad por un (1) día.
 -Reclamaciones o quejas de los usuarios que podrían implicar una denuncia ante los entes reguladores o una demanda de largo alcance para la entidad.
 -Inoportunidad en la información ocasionando retrasos en la atención a los usuarios.
  Reproceso de actividades y aumento de carga operativa.
 - Imagen institucional afectada en el orden nacional o regional por retrasos en la prestación del servicio a los usuarios o ciudadanos.
-Investigaciones penales, fiscales o disciplinarias.</t>
  </si>
  <si>
    <t xml:space="preserve"> Realizar mediciones y tomar las acciones correspondientes.</t>
  </si>
  <si>
    <t>Cada vez que ingresa una solicitud,  se registra en el "Control de Solicitudes y Salidas No Conformes"</t>
  </si>
  <si>
    <t xml:space="preserve"> En caso de detectar que no existe notificación de registro de entrada, se procede con la inclusión de la solicitud al final de la actividad</t>
  </si>
  <si>
    <t>Reporte de Control de Solicitudes y Salidas No Conformes.</t>
  </si>
  <si>
    <t>Incluir toda la información relativa a la solicitud y cambios que pueda llevar al cumplimiento de los ciclos</t>
  </si>
  <si>
    <t>Realizar seguimiento conforme a la solicitud, registrándolo en el "Control material de cartografía aeronáutica entregada conforme fechas AIRAC"</t>
  </si>
  <si>
    <t xml:space="preserve"> En caso de detectar que se incumple con las fechas establecidas, se prorroga la entrega en acuerdo con el proceso receptor. </t>
  </si>
  <si>
    <t xml:space="preserve">Reporte control material de cartografía aeronáutica y correos.
</t>
  </si>
  <si>
    <t xml:space="preserve">El servidor público (Gestor de proceso o el Diseñador de Procedimientos), realiza seguimiento cada vez que ingresa una solicitud,  registrándolo en el "Control de Solicitudes y Salidas No Conformes", con el propósito de realizar mediciones y tomar las acciones correspondientes. En caso de detectar que no existe notificación de registro de entrada, se procede con la inclusión de la solicitud al final de la actividad. Como evidencia queda el reporte de Control de Solicitudes y Salidas No Conformes.
</t>
  </si>
  <si>
    <t>El servidor público (Gestor de proceso o el Diseñador de Procedimientos), trimestralmente realiza seguimiento conforme a la solicitud, registrándolo en el "Control material de cartografía aeronáutica entregada conforme fechas AIRAC", con el propósito de incluir toda la información relativa a la solicitud y cambios que pueda llevar al cumplimiento de los ciclos. En caso de detectar que se incumple con las fechas establecidas, se prorroga la entrega en acuerdo con el proceso receptor. Como evidencia de este control queda reporte control material de cartografía aeronáutica y correos.</t>
  </si>
  <si>
    <t xml:space="preserve">Posibilidad de ocurrencia de eventos que afecten la prestacion del servicio de salvamento y extincion de incendios, como servicio publico escencial en los aeropuertos a cargo de la Entidad, Concesionados, Municipios y Gobernaciones afectando el proceso misional de la entidad. </t>
  </si>
  <si>
    <t xml:space="preserve">Deficiencias en la disponibilidad de recursos  tecnológicos, equipos e  instalaciones que puedan insidir en la prestación del servicio. </t>
  </si>
  <si>
    <t xml:space="preserve">Ocurrencia de eventos naturales o antropicos que impidan la atención  oportuna al Servicio de Salvamento y Extinción de Incendios. </t>
  </si>
  <si>
    <t>Incumplimiento al Plan Institucional de Capacitación del Grupo Servicios de Extinción de Incendios (SEI).</t>
  </si>
  <si>
    <t>No se cuente con infraestructura adecuada de a cuerdo a la norma vigente y a la categoría del servicio.</t>
  </si>
  <si>
    <t>Falta de politicas que aseguren la memoria historica  instuticional con el fin  que no se afecte la continuidad de la prestación del servicio y desactualización del Sistema  Gestión.</t>
  </si>
  <si>
    <t xml:space="preserve"> - Degradación o no prestación de los servicios SEI
- Cierre del Aeropuerto.
- Inoportunidad en la atención a Incidentes o Accidentes Aéreos.
 - Incumplimiento en las metas y objetivos institucionales afectando de forma grave la ejecución presupuestal.
 - Imagen institucional afectada en el orden nacional o regional.</t>
  </si>
  <si>
    <t xml:space="preserve">El Coordinador Nacional Servicios de Extinción de Incendios (SEI), con una periodicidad mensual, y con el propósito de minimizar las consecuencias y severidad de los posibles eventos catastróficos que puedan presentarse en los  Aeropuertos en donde se presta el servicio SEI, disminuyendo las lesiones humanas, los daños ambientales y las pérdidas económica y garantizando la continuidad del negocio. 
Realiza revisiones diarias y semanales de las maquinas extintoras, equipos y herramientas, los mantenimientos preventivos, correctivos, diagnosticados, no diagnosticados e imprevistos y efectuando solicitudes a través de comunicaciones internas de mantenimiento en infraestructura para la ´preservación de máquinas, equipos y herramientas.' 
Las desviaciones  al control no son aplicables toda vez que en las revisiones diarias, semanales o mensuales participan tres personas distintas dentro del servicio que ejercen control.  
Se evidencia en los documentos soportes allegados al grupo y almacenados en los repositorios oficiales de la Entidad como: GSAP-4-1-12-030 REVISION DIARIA DE MAQUINAS; GSAP-4-1-12-025 CAMBIO DE SECUENCIA; GSAP-4-1-12-021 HOJA DE VIDA EQUIPOS SCBA; GSAP-4-1-12-020 ORDEN DEL DIA, entre otros y en general documentos en el Sistema de Gestión como: Manuales Operativos, Protocolos, Procedimientos, Instructivos, Circulares, Programa de mantenimiento, Cronogramas, Formatos de servicio, Comunicaciones internas, Actas de Equipo de Gerencia e Informes, Convenios y Actas
Servidor K (Nivel Central) y Servidor Y (Para Regionales y Aeropuertos)  </t>
  </si>
  <si>
    <t>Coordinador Nacional Servicios de Extinción de Incendios (SEI)</t>
  </si>
  <si>
    <t>Minimizar las consecuencias y severidad de los posibles eventos
catastróficos que puedan presentarse en los 
Aeropuertos en donde se presta el servicio SEI, disminuyendo las lesiones humanas, los daños ambientales
y las pérdidas económica y garantizando la continuidad del negocio.</t>
  </si>
  <si>
    <t>Se realiza a través de las revisiones diarias y semanales de las maquinas extintoras, equipos y herramientas, los mantenimientos preventivos, correctivos, diagnosticados, no diagnosticados e imprevistos.
Efectuando solicitudes a través de comunicaciones internas de mantenimiento en infraestructura para la ´preservación de máquinas, equipos y herramientas.'</t>
  </si>
  <si>
    <t xml:space="preserve">Las desviaciones  al control no son aplicables toda vez que en las revisiones diarias, semanales o mensuales participan tres personas distintas dentro del servicio que ejercen control. </t>
  </si>
  <si>
    <t xml:space="preserve">Documentos soportes allegados al grupo y almacenados en los repositorios oficiales de la Entidad. 
GSAP-4-1-12-030 REVISION DIARIA DE MAQUINAS
GSAP-4-1-12-025 CAMBIO DE SECUENCIA 
GSAP-4-1-12-021 HOJA DE VIDA EQUIPOS SCBA
GSAP-4-1-12-020 ORDEN DEL DIA, entre otros.
Manuales Operativos
Protocolos
Procedimientos
Instructivos
Circulares
Programa de mantenimiento.
Cronogramas
Formatos de servicio
Comunicaciones internas
Actas de Equipo de Gerencia
Informes, Convenios y Actas
Servidor K (Nivel Central) y Servidor Y (Para Regionales y Aeropuertos)  </t>
  </si>
  <si>
    <t>* Se realiza a través de convenios de ayuda mutua con la Unidad Nacional de Gestión y la dirección nacionalidad de Bomberos de Colombia. 
* Incentivar el intercambio de buenas prácticas con otros países y/o cooperación mutua
* Apoyar la consecución de asistencia técnica internacional.
* Facilitar los procedimientos para la gestión de recursos físicos y financieros
* Estimular la participación en escenarios internacionales.
* Exponer mecanismos formales de cooperación nacional o internacional para los Bomberos Aeronáuticos de Colombia, alineados con los procedimientos del Gobierno Nacional en esta materia.</t>
  </si>
  <si>
    <t xml:space="preserve">Las desviaciones  al control no son aplicables toda vez obedecen al cumplimiento de la Ley General de Bomberos Ley 1575 de 2012
</t>
  </si>
  <si>
    <t xml:space="preserve">Convenios de Ayuda Mutua, Circulares reglamentarias de la Ley, Resoluciones en el Normograma del Sistema de Gestión (SG) y en Servidor K (Nivel Central) y Servidor Y (Para Regionales y Aeropuertos) 
</t>
  </si>
  <si>
    <t>El Coordinador Nacional de Capacitación Delegado para los Servicios de Extinción de Incendios (SEI) en el Centro de Estudios Aeronáuticos, por trámite y con el propósito de Minimizar las consecuencias y severidad de los posibles eventos catastróficos que puedan presentarse en los Aeropuertos en donde se presta el servicio SEI, disminuyendo las lesiones humanas, los daños ambientales y las pérdidas económica y garantizando la continuidad del negocio, planea anualmente el PIC para los Servicios SEI de acuerdo a la necesidad operacional, ejecuta los convenios de cooperación con la Dirección Nacional de Bomberos de Colombia para capacitación mutua a los Bomberos y haciendo uso de las Guías vigentes disponibles para el fortalecimiento administrativo, operativo y organizacional de los Bomberos de Colombia. Existe desviación al no dar estricto cumpliento al PIC o a los convenios se afecta la capacitación y la prestación del servicio y como contingencia en la actualidad se brinda virtualmente la teoría de los programas.  Como evidencia se registra programa, población objetivo, perfil, intensidad del curso, notas, certificaciones en los volumenes físicos de capacitación y aplicativos de CEA y en la Dirección Nacional de Bomberos de Colombia.</t>
  </si>
  <si>
    <t xml:space="preserve">Coordinador Nacional de Capacitación Delegado Servicios de Extinción de Incendios (SEI) en el Centro de Estudios Aeronáuticos </t>
  </si>
  <si>
    <t>´- Planea anualmente el PIC para los Servicios SEI de acuerdo a la necesidad operacional
- Ejecuta los convenios de cooperación con la Dirección Nacional de Bomberos de Colombia para capacitación mutua a los Bomberos.
- Hacer uso de las Guías vigentes disponibles para el fortalecimiento administrativo, operativo y organizacional de los Bomberos de Colombia.</t>
  </si>
  <si>
    <t xml:space="preserve">Al no dar estricto cumpliento al PIC o a los convenios se afecta la capacitación y la prestación del servicio como contingencia en la actualidad se brinda virtualmente la teoría de los programas.  </t>
  </si>
  <si>
    <t xml:space="preserve">Se registra en los volumenes físico de capacitación y aplicativos de CEA y en la Dirección Nacional de Bomberos de Colombia.
</t>
  </si>
  <si>
    <t xml:space="preserve">El Coordinador Nacional Servicios de Extinción de Incendios (SEI), con una periodicidad mensual, y con el propósito de minimizar las consecuencias y severidad de los posibles eventos catastróficos que puedan presentarse en los  Aeropuertos en donde se presta el servicio SEI para disminuir las lesiones humanas, los daños ambientales y las pérdidas económica y garantizando la continuidad del negocio, planea anualmente en conjunto con la Dirección de Infraestructura la construcción de nuevas estaciones con cumplimiento de norma y conforme a la categoría declarada para la prestación del servicio SEI y/o adecuación de las estaciones actuales. Al presentarse una desviación en la aplicación del control se presenta deterioro en los equipos, herramientas, maquinas e instalaciones y afectación del talento humano  se reitera la necesidad a diferentes áreas solicitando la mejora de las condiciones de la infraestructura para garantizar una adecuada prestación del servicio SEI. Se evidencia con el registo de los documentos en BOG 7 Servidor K (Nivel Central) y Servidor y (Para Regionales y Aeropuertos) y en los Servidores de la Dirección Administrativa y en la Dirección de Infraestructura Aeroportuaria.
</t>
  </si>
  <si>
    <t xml:space="preserve">´- Planea anualmente en conjunto con la Dirección de Infraestructura la construcción de nuevas estaciones con cumplimiento de norma y conforme a la categoría declarada para la prestación del servicio SEI y/o adecuación de las estaciones actuales.
</t>
  </si>
  <si>
    <t>´- Hay deterioro en los equipos, herramientas, maquinas e instalaciones y afectación del talento humano  se reitera la necesidad a diferentes áreas solicitando la mejora de las condiciones de la infraestructura para garantizar una adecuada prestación del servicio SEI.</t>
  </si>
  <si>
    <t xml:space="preserve"> Se registra en BOG 7 Servidor K (Nivel Central) y Servidor Y (Para Regionales y Aeropuertos) y en los Servidores de la Dirección Administrativa y en la Dirección de Infraestructura Aeroportuaria.
</t>
  </si>
  <si>
    <t>´- Mediante guía de diligenciamiento minuta guardia en la cual se estipulan las anotaciones puntuales y las horas de atención de eventos.
- A través de las capacitaciones y sensibilizaciones que el grupo de archivo realiza para manejo de tablas de retención documental.
- A través de la capacitación de basicos y Recurrentes a los Bomberos Aeronáuticos.</t>
  </si>
  <si>
    <t xml:space="preserve">´- No hay mejora en el servicio, no hay aprendizaje de experiencias vividas y se puede repertir errores que afecten la imágen institucional y la seguridad operacional. 
Capacitación de manejo del estres post - emergencia
</t>
  </si>
  <si>
    <t xml:space="preserve"> Libro Minutas de Norma (Serie 300)
Formato de Reporte de Accidentes e Incidentes (Código  GSAP-4.1-12-022)
Reporte de Post Evaluación
Capacitación de manejo del estres post - emergencia</t>
  </si>
  <si>
    <t xml:space="preserve">El Coordinador Nacional Servicios de Extinción de Incendios (SEI), con una periodicidad mensual, y con el propósito de minimizar las consecuencias y severidad de los posibles eventos catastróficos que puedan presentarse en los  Aeropuertos en donde se presta el servicio SEI, disminuyendo las lesiones humanas, los daños ambientales y las pérdidas económica y garantizando la continuidad del negocio. 
Realiza y aplica convenios de ayuda mutua con la Unidad Nacional de Gestión y la dirección nacionalidad de Bomberos de Colombia. * Se realiza a través de convenios de ayuda mutua con la Unidad Nacional de Gestión y la dirección nacionalidad de Bomberos de Colombia. 
* Incentivar el intercambio de buenas prácticas con otros países y/o cooperación mutua
* Apoyar la consecución de asistencia técnica internacional.
* Facilitar los procedimientos para la gestión de recursos físicos y financieros
* Estimular la participación en escenarios internacionales.
* Exponer mecanismos formales de cooperación nacional o internacional para los Bomberos Aeronáuticos de Colombia, alineados con los procedimientos del Gobierno Nacional en esta materia.
Las desviaciones  al control no son aplicables toda vez obedecen al cumplimiento de la Ley General de Bomberos Ley 1575 de 2012
Se evidencia mediante la aplicación de Convenios de Ayuda Mutua, Circulares reglamentarias de la Ley, Resoluciones en el Normograma del Sistema de Gestión (SG) y en Servidor K (Nivel Central) y Servidor Y (Para Regionales y Aeropuertos) 
Convenios de Ayuda Mutua, Circulares reglamentarias de la Ley, Resoluciones en el Normograma del Sistema de Gestión (SG) y en Servidor K (Nivel Central) y Servidor Y (Para Regionales y Aeropuertos) </t>
  </si>
  <si>
    <t xml:space="preserve">El Coordinador Nacional Servicios de Extinción de Incendios (SEI), con una periodicidad mensual, y con el propósito de minimizar las consecuencias y severidad de los posibles eventos catastróficos que puedan presentarse en los  Aeropuertos en donde se presta el servicio SEI, para disminuir las lesiones humanas, los daños ambientales y las pérdidas económica y garantizando la continuidad del negocio. Se realiza mediante las anotaciones puntuales y las horas de atención de eventos en la minuta de guardia
anotaciones que deben estar acordes con las instrucciones de diligenciamiento que se imparten en las capacitaciones y sensibilizaciones que el grupo de archivo realiza para el manejo de tablas de retención documental e igualmente acordes con las  capacitaciones en los cursos basicos y recurrentes a los Bomberos Aeronáuticos.
Si existe una desviación en la aplicación del control entonces no hay mejora en el servicio, no hay aprendizaje de experiencias vividas y se puede repertir errores que afecten la imágen institucional, la seguridad operacional y la memoria histórica. </t>
  </si>
  <si>
    <t>Indicador 1. Máquinas en Servicio
Indicador 2. Oportunidad en los Tiempos de respuesta en las pruebas realizadas.
Indicador 3 . Porcentaje de disponibilidad del servicio SEI de acuerdo con la Categoría Declarada</t>
  </si>
  <si>
    <t>Indisponibilidad de la Red informática para el funcionamiento de los equipos.</t>
  </si>
  <si>
    <t xml:space="preserve">
 - Intervención por parte de un ente de control u otro ente regulador.
 - Pérdida de Información crítica para la entidad que no se puede recuperar.
 - Imagen institucional afectada en el orden nacional o regional.
 - Pérdida de cobertura en la prestación de los servicios de la entidad ≥50%. 
 - Pago de indemnizaciones a terceros por acciones legales. </t>
  </si>
  <si>
    <t xml:space="preserve">El Servidor Público en la posición  de Calidad de Datos Meteorológico (CDMET) por tramite y cada vez que se presente una caída del BANCO OPMET, debe registrar en el formato "SEMAFORO Y CONTROL REPORTES METAR HORA A HORA GSAN-2-1-12-009" la falla, con el objeto de identificar la falta de información horaria en la trasmisión internacional (según tabla FASID) y nacional de la información alfanumérica, cotejándola con los informes del BANCO OPMET Brasil para publicar los informes de gestión a la Dirección de Servicios a la Navegación Aérea. A través de registrar y cotejar  en el formato "SEMAFORO Y CONTROL REPORTES METAR HORA A HORA GSAN-2-1-12-009"  la falla de de Información Transmitida.
 En el evento que el servidor público no detecte la falla BANCO OPMET se deberá  realizar la distribución manual de la información alfanumérica antes de los nuevos reportes y como evidencia Registro virtual Control horario  reportes METAR y SPECI en el 
Formato de "Semaforo Metar" diligenciado y almacenado en el Servidor H Meteorología Informes Técnicos Operativos. </t>
  </si>
  <si>
    <t xml:space="preserve">Servidor Público que atiende la Posición Calidad de Dato Meteorológico CDMET </t>
  </si>
  <si>
    <t>Cada vez que se presente una caída del BANCO OPMET el Servidor Público en la posición  de Calidad de Datos Meteorológico (CDMET) registra en el Formato "SEMAFORO Y CONTROL REPORTES METAR HORA A HORA GSAN-2-1-12-009"  la falla con el objeto de identificar la falta de información horaria en la trasmisión internacional (según tabla FASID) y nacional de la información alfanumérica.</t>
  </si>
  <si>
    <t>A través de registrar y cotejar  en el formato "SEMAFORO Y CONTROL REPORTES METAR HORA A HORA GSAN-2-1-12-009"  la falla de Información Transmitida.</t>
  </si>
  <si>
    <t>En el evento que el servidor público no detecte la falla BANCO OPMET se deberá  realizar la distribución manual de la información alfanumérica antes de los nuevos reportes.</t>
  </si>
  <si>
    <t>Registro virtual Control horario  reportes METAR y SPECI
Formato de "Semaforo Metar" diligenciado y almacenado en el Servidor H Meteorología Informes Técnicos Operativos.</t>
  </si>
  <si>
    <t>El Servidor Público en la posición  de Calidad de Datos Meteorológico (CDMET) por tramite y cada vez que se presente una  caída de la Red informática, debe registrar en el formato ""SEMAFORO Y CONTROL REPORTES METAR HORA A HORA GSAN-2-1-12-009" la falla con el objeto de identificar la falta de información horaria en la trasmisión internacional (según tabla FASID) y nacional de la información alfanumérica, para publicar los informes de gestión a la Dirección de Servicios a la Navegación Aérea. Se realiza a través de registrar y cotejar  en el formato "SEMAFORO Y CONTROL REPORTES METAR HORA A HORA GSAN-2-1-12-009"  la falla de Información Transmitida. Al generarse una falla en la distribución por falla en la red informática, no se envía METAR y se  deberá  realizar la distribución manual de la información alfanumérica antes de los nuevos reportes. 
Se evidencia en el registro virtual de control horario  reportes METAR y SPECI 
Formato de "Control horario  reportes METAR y SPECI" diligenciado y almacenado en el Servidor.</t>
  </si>
  <si>
    <t>Cada vez que se presente una  caída de la Red informática, debe registrar en el formato "SEMAFORO Y CONTROL REPORTES METAR HORA A HORA GSAN-2-1-12-009" la falla con el objeto de identificar la falta de información horaria en la trasmisión internacional (según tabla FASID) y nacional de la información alfanumérica, para publicar los informes de gestión a la Dirección de Servicios a la Navegación Aérea.</t>
  </si>
  <si>
    <t>A través de registrar y cotejar  en el formato "SEMAFORO Y CONTROL REPORTES METAR HORA A HORA GSAN-2-1-12-009"  la falla de Información Transmitida</t>
  </si>
  <si>
    <t>Al generarse una falla en la distribución por falla en la red informática, no se envía METAR y se  deberá  realizar la distribución manual de la información alfanumérica antes de los nuevos reportes.</t>
  </si>
  <si>
    <t>Registro virtual Control horario  reportes METAR y SPECI 
Formato de "Control horario  reportes METAR y SPECI" diligenciado y almacenado en el Servidor.</t>
  </si>
  <si>
    <t>El Servidor Público en la posición  de Calidad de Datos Meteorológico (CDMET) por tramite y cada vez que se presente una  caída de la Red informática, debe registrar en el formato "SEMAFORO Y CONTROL REPORTES METAR HORA A HORA GSAN-2-1-12-009" la falla,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 Se realiza  registrando y cotejando  en el formato "SEMAFORO Y CONTROL REPORTES METAR HORA A HORA GSAN-2-1-12-009"  la falla de Información Transmitida. En caso de presentarse la falla,  de Distribución errada del METAR enviado con Sintaxis Morfología incorrecta, por inconsistencia en el conocimiento.  En caso de no aplicarse el control se  deberá  realizar la distribución manual de la información alfanumérica antes de los nuevos reportes por el Coordinador u otro servidor que revise el procedimiento. 
Se evidencia en el registro virtual Control horario  reportes METAR y SPECI 
Formato de "Control horario  reportes METAR y SPECI" diligenciado y almacenado en el Servidor.</t>
  </si>
  <si>
    <t>Cada vez que se presente una  caída de la Red informática, debe registrar en el formato "SEMAFORO Y CONTROL REPORTES METAR HORA A HORA GSAN-2-1-12-009" la falla,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t>
  </si>
  <si>
    <t>En caso de presentarse la falla,  de Distribución errada del METAR enviado con Sintaxis Morfología incorrecta, por inconsistencia en el conocimiento Se  deberá  realizar la distribución manual de la información alfanumérica antes de los nuevos reportes por el Coordinador u otro servidor que revise el procedimiento.</t>
  </si>
  <si>
    <t xml:space="preserve">El Servidor Público en la posición  de Calidad de Datos Meteorológico (CDMET), por trámite Cuando se presente una  caída de la Red informática, debe registrar en el formato "Control horario  reportes METAR y SPECI" la falla,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 A través de registrar y cotejar  los reportes del Sitema METCONSOLE. Falta de datos en  sensores del sistema METCONSOLE
deberá  realizar la distribución manual de la información alfanumérica antes de los nuevos reportes. 
Se evidencia en registro virtual Seguimiento sensores METCONSOLE 
</t>
  </si>
  <si>
    <t>Cuando se presente una  caída de la Red informática, debe registrar en el formato "Control horario  reportes METAR y SPECI" la falla,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t>
  </si>
  <si>
    <t>A través de registrar y cotejar  los reportes del Sitema METCONSOLE.</t>
  </si>
  <si>
    <t xml:space="preserve">Falta de datos en  sensores del sistema METCONSOLE
deberá  realizar la distribución manual de la información alfanumérica antes de los nuevos reportes   </t>
  </si>
  <si>
    <t xml:space="preserve">  - Intervención por parte de un ente de control u otro ente regulador.
 - Pérdida de Información crítica para la entidad que no se puede recuperar.
 - Imagen institucional afectada en el orden nacional o regional.
 - Pérdida de cobertura en la prestación de los servicios de la entidad ≥50%. </t>
  </si>
  <si>
    <t>Registrar en el formato "Seguimiento TAF" con el objeto de identificar la exactitud de  las predicciones alfanuméricas Meteorológicas Aeronáuticas  emitidas (TAF), para publicar los informes de gestión a la Dirección de Servicios a la Navegación Aérea.</t>
  </si>
  <si>
    <t>A través de los registros del  formato "Seguimiento TAF"</t>
  </si>
  <si>
    <t xml:space="preserve">Es necesario cumplir con los requeriemientos del anexo 3 respecto del acaecimiento de los fenomenos METy se califican  con un formato hecho en el gruypo  </t>
  </si>
  <si>
    <t>Formato virtual seguimiento al TAF (ampliar)</t>
  </si>
  <si>
    <t>El Servidor Público  en la posición  de Calidad de Datos Meteorológico (CDMET) por tramite y cuando se presenten caídas de la Red informática, debe registrar en el formato "Control horario  reportes METAR y SPECI" la inconsistencia de Sintaxis y Morfología,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 Se realiza a través de registrar y cotejar  en el formato "Control horario  reportes METAR y SPECI" la falla. 
Ampliar
Se evidencia en el registro virtual Control horario  reportes METAR y SPECI 
Formato de "Control horario  reportes METAR y SPECI" diligenciado y almacenado en el Servidor.</t>
  </si>
  <si>
    <t>Cada vez que se presente una  caída de la Red informática, debe registrar en el formato "Control horario  reportes METAR y SPECI" la falla, con el objeto de identificar la falencia en la información  alfanumérica trasmitida internacional (según tabla FASID) y nacional, para que el CEA imparte Talleres de Actualización en Meteorología de Aeródromo según lo acordado en los Comité de Área Académica Meteorología.</t>
  </si>
  <si>
    <t>A través de registrar y cotejar  en el formato "Control horario  reportes METAR y SPECI" la falla.</t>
  </si>
  <si>
    <t xml:space="preserve">Distribución errada del METAR enviado  a  hora diferente de la distribucion internacional, </t>
  </si>
  <si>
    <t>Registro virtual Control horario  reportes METAR y SPECI 
Formato de "Control horario  reportes METAR y SPECI" diligenciado y almacenado en el Servidor. Y la calificacion del banco opmet</t>
  </si>
  <si>
    <t>El Servidor Público en la posición  de Calidad de Datos Meteorológico (CDMET),  por tramite, Registrar en el formato "Seguimiento TAF" con el objeto de identificar la exactitud de  las predicciones alfanuméricas Meteorológicas Aeronáuticas  emitidas (TAF), para publicar los informes de gestión a la Dirección de Servicios a la Navegación Aérea. Se realiza a través de los registros del  formato "Seguimiento TAF". Se realiza a través de los registros del  formato "Seguimiento TAF"
Falta de exactitud en las predicciones TAF. 
Se evidencia en el Formato virtual seguimiento al TAF</t>
  </si>
  <si>
    <t xml:space="preserve"> Planeacion inadecuada de  los proyectos de Desarrollo de la Infraestructura Aeroportuaria. (Obra, Mantenimiento, Estudios y Diseños)</t>
  </si>
  <si>
    <t>No conocer la informacion contenida en los Planes para el proceso de Planeacion (PND, PNACOL, PEI,  PLAN DE ACCIÓN, PLAN MAESTRO)</t>
  </si>
  <si>
    <t>No contar con informacion actualizada del estado de la Infraestructura aeroportuaria a nivel nacional</t>
  </si>
  <si>
    <t xml:space="preserve">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</si>
  <si>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El Director de Infraestructura Aeroportuaria de manera semestral y con el propósito de dar cumplimiento a los lineamientos rectores del Orden Nacional;  Plan de Navegación Aérea para Colombia (PNACOL), Plan Estratégico Institucional (PEI) y Plan de Acción, consultan los documentos y socializa a traves de mesas de trabajo para retroalimentar el proceso de planeación y llegar al producto final. Si la planeacion se ajusta a los lineamientos establecidos en los documentos rectores , se elaboran los proyectos de Infraestructura, en el evento que la planeación no esta alineada a los documentos rectores se realizan los ajustes al Interior de la Entidad. Como evidencia se cuenta con actas de las mesas de trabajo publicadas en Bog7  DIA y comunicaciones Internas o Externas en el Sistema Menejo Documental.</t>
  </si>
  <si>
    <t>Director de Infraestructura Aeroportuaria</t>
  </si>
  <si>
    <t>Asegurar que la fase de Planeacion cumpla con los lineamientos rectores del Orden Nacional, PNACOL, el Plan Estratégico Institucional (PEI), Plan de Acción.</t>
  </si>
  <si>
    <t>Teniendo en cuenta la informacion contenida en las distintas fuentes, Plan de Desarrollo Nacional, PNACOL, el Plan Estratégico Institucional (PEI), Plan de Acción.Se consultan los documentos y se socializan a traves de mesas de trabajo.</t>
  </si>
  <si>
    <t>Si la planeacion se ajusta a los lineamientos establecidos en los documentos rectores , se elaboran los proyectos de Infraestructura, en el evento que la planeación no esta alineada a los documentos rectores se realizan los ajustes al Interior de la Entidad.</t>
  </si>
  <si>
    <t>Actas publicadas en Bog7  DIA
Comunicaciones Internas o Externas en el Sistema Menejo Documental</t>
  </si>
  <si>
    <t>El Director de Infraestructura Aeroportuaria de manera semestral y con el propósito de  priorizar las areas de infraestructura Aeroportuaria, lado aire y lado tierra a intervenir, tiene en cuenta informacion de necesidades reportadas por el Nivel Central y Los Directores Regionales. Se debe contar con una base de  información actualizada; de no contar con esa información, se tomarán datos históricos o las indicaciones de planes y proyectos referentes.Como evidencia se cuenta con base de datos, actas de mesas de trabajo con el Nivel Central y Regionales. Las cuales se evidencian en Bog7.</t>
  </si>
  <si>
    <t>Prioriza con base en los recursos asignados a la DIA, las areas de infraestructura Aeroportuaria, lado aire y lado tierra a intervenir.</t>
  </si>
  <si>
    <t>Teniendo en cuenta informacion de necesidades reportadas por el Nivel Central y Los Directores Regionales.</t>
  </si>
  <si>
    <t>Se debe contar con una base de  información actualizada de no contar con esa información se tomarán datos históricos o las indicaciones de planes y proyectos referentes.</t>
  </si>
  <si>
    <t xml:space="preserve">Base de datos, actas de mesas de trabajo con el Nivel Central y Regionales. Las cuales se evidencian en Bog7 </t>
  </si>
  <si>
    <t>Número de contratos finalizados en la vigencia con aumento de valor/ Numero contratos adjudicados en la vigencia</t>
  </si>
  <si>
    <t>Debilidad en la estructuración de procesos de Infraestructura Aeroportuaria.</t>
  </si>
  <si>
    <t>Desconocimiento de la normatividad aplicable.</t>
  </si>
  <si>
    <t>Inadecuada estructuración en las matrices de riesgos contractuales.</t>
  </si>
  <si>
    <t>Falta de capacitacion técnica y especifica.</t>
  </si>
  <si>
    <t>Insuficiencia de bases de datos de especificaciones tecnicas y de precios que permitan estructurar los proyectos con unos APU'S actualizados y confiables.</t>
  </si>
  <si>
    <t>No realizar visita de campo previa a la estructuración de proyectos.</t>
  </si>
  <si>
    <t xml:space="preserve">
  - Pliego de condiciones con falencias.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</si>
  <si>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El Coordinador del Grupo Gestión de Proyectos de Infraestructura Aeroportuaria,  por trámite, es decir cada vez que se estructure un proyecto de: mantenimiento, construccion, estudios y diseños, y  con el propósito de asegurar que estos cumplan con las normas tecnicas y juridicas, es decir,  garantizar la correcta elaboracion de los proyectos, socializará a través de mesas de trabajo las normas actuales vigentes para la estructuracion de proyectos; se hace una revisión y se realizan los ajustes a los lineamientos dados inicialmente, si cumple se radica en la SSO para continuar con el tramite respectivo. Como evidencia se tienen las actas de mesas de trabajo y proyectos radicados en la SSO. Bitacoras.ubicadas en Bog7 SSO y en DIA Grupo 4401</t>
  </si>
  <si>
    <t>El Coordinador del Grupo Gestión de Proyectos de Infraestructura Aeroportuaria</t>
  </si>
  <si>
    <t>Asegurar que los proyectos que se estructuran cumplan con las normas tecnicas y juridicas.</t>
  </si>
  <si>
    <t>Se imparten los lineamientos y se socializa a traves de mesas de trabajo con el grupo de estructuración.</t>
  </si>
  <si>
    <t>Se revisa el proyectos y el ajuste a los lineamientos dados inicialmente. Si se cumple se aprueba y se envia.</t>
  </si>
  <si>
    <t>Actas de mesas de trabajo y proyectos radicados en la SSO. Bitacoras.ubicadas en Bog7 SSO y en DIA Grupo 4401</t>
  </si>
  <si>
    <t>El Coordinador del Grupo Gestión de Proyectos de Infraestructura Aeroportuaria, por trámite, es decir,  cada vez que se estructure un proyecto de: mantenimiento, construcción, estudios y diseños, y con el fin de minimizar los riesgos en la contratación y en la ejecución del proyecto, revisá y apruebá los riesgos definidos en la matriz, en los casos en que los mismos no se ajusten los proyectos se devuelven al estructurador y en caso contrario se sigue su tramite ante la SSO. Como evidencia se cuenta con actas de mesas de trabajo y proyectos radicados en la SSO. Bitacoras.ubicadas en Bog7 SSO y en DIA Grupo 4401</t>
  </si>
  <si>
    <t>Minimizar los riesgos en la contratacion y en la ejecucion del proyecto.</t>
  </si>
  <si>
    <t xml:space="preserve">Revisá y apruebá los riesgos definidos en la matriz.  </t>
  </si>
  <si>
    <t>Revisión, aprobación y/o rechazo de los riesgos definidos en la matriz. en los casos en que no se ajusten, los proyectos se devuelven al estructurador y en caso contrario se sigue su tramite ante la SSO.</t>
  </si>
  <si>
    <t>El Director de Infraestructura Aeroportuaria, por trámite y con el fin de contar  con profesionales idóneos para la estructuración  de los proyectos de infraestructura aeroportuaria debe perfilar las caracteristicas profesionales  especificas requeridas, y para mantener a los funcionarios y contratistas actualizados en la normatividad existente, debe solicitar capacitacion  presencial o virtual para los servidores públicos y/o contratistas del área, mediante comunicación escrita a la Dirección de Talento Humano o la Dirección Administrativa. Si por alguna circunstancia externa a la labor del grupo no se puede asistir a la capacitación, se informa con antelación, solicitando que el funcionario sea tenido en cuenta en futuras capacitaciones. Oficios remisorios, o correos electronicos, actas de mesas de trabajo con la Dirección Administrativa y con la Dirección de Talento Humano.</t>
  </si>
  <si>
    <t xml:space="preserve">Director de Infraestructura Aeroportuaria
</t>
  </si>
  <si>
    <t>Contar  con profesionales idóneos para la estructuración  de los proyectos de infraestructura aeroportuaria y mantener a los servidores públicos y/o contratistas actualizados en la normatividad vigente en Contratacion Publica para tal fin debe perfilar las caracteristicas profesionales  especificas requeridas, y debe solicitar capacitacion para el grupo de trabajo</t>
  </si>
  <si>
    <t>Mediante comunicación escrita a la Dirección de Talento Humano o la Dirección Administrativa  capacitacion presencial o virtual para los servidores públicos y/o contratistas del área.</t>
  </si>
  <si>
    <t>Si en la aplicación del control no se obtiene lo solicitado se reitera hasta que las Aeras se pronuncien</t>
  </si>
  <si>
    <t>Oficios remisorios, o correos electronicos, actas de mesas de trabajo con la Dirección Administrativa y con la Dirección de Talento Humano.</t>
  </si>
  <si>
    <t>El Coordinador del Grupo Gestión de Proyectos de Infraestructura Aeroportuaria, por trámite, con el fin de cumplir con los lineamientos establecidos en el Manual de Contratación Interno y en el Marco Vigente de Contratación Pública Colombiana, revisará uno a uno los proyectos entregados por los estructuradores, verifica que se hayan consultado varias fuentes de informacion para la determinación del valor de  los APU´S existentes, si los hay, se entregan los proyectos revisados a la SSO. Se realiza mediante consulta y verificación de las Bases de Datos disponibles. Si no se encuentra base de datos, se revisan contratos celebrados similares para determinar estos valores.  Una vez aprobado el proyecto, se continua el trámite ante la Dirección Administrativa, en caso contrario se devuelve para la reformulación. Como evidencia se encuentran las Bases de Datos consultadas, los Contratos anteriores y las actas de mesas de trabajo. Bog 7</t>
  </si>
  <si>
    <t>Coordinador Grupo Gestión de Proyectos de Infraestructura Aeroportuaria.</t>
  </si>
  <si>
    <t>Con el fin de cumplir con los lineamientos establecidos en el Manual de Contratación Interno y en el Marco Vigente de Contratación Pública Colombiana revisará uno a uno los proyectos entregados por el grupo, y verificará que se hayan consultado varias fuentes de informacion para la determinación del valor de  los APU´S existentes, si los hay y se entregan los proyectos revisados a la SSO, con el fin de que se realice una segunda revision y verificación de documentos.</t>
  </si>
  <si>
    <t xml:space="preserve">Consulta y verificación de las Bases de Datos disponibles. </t>
  </si>
  <si>
    <t xml:space="preserve">Si no se encuentra base de datos, se revisan contratos celebrados similares para determinar estos valores. Una vez aprobado el proyecto, se continua el trámite ante la Dirección Administrativa, en caso contrario se devuelve para la reformulación. </t>
  </si>
  <si>
    <t>las Bases de Datos consultadas, los Contratos anteriores y las actas de mesas de trabajo. Bog 7</t>
  </si>
  <si>
    <t>El Coordinador del Grupo Gestión de Proyectos de Infraestructura Aeroportuaria cada vez que se estructure un proyecto de: mantenimiento, construcción, estudios y diseños, y con el fin de minimizar los riesgos en la contratación y en la ejecución del proyecto, debe programar y solicitar visitas de campo en caso de que sea necesario, antes de iniciar la estructuración, con el fin de que el profesional asignado conozca a detalle el área y las características específicas a intervenir.</t>
  </si>
  <si>
    <t xml:space="preserve">
Director de Infraestructura Aeroportuaria y el Coordinador del Grupo Gestión de Proyectos de Infraestructura Aeroportuaria</t>
  </si>
  <si>
    <t>Con el fin de minimizar los riesgos en la contratación y en la ejecución del proyecto,</t>
  </si>
  <si>
    <t>Visitas de campo en caso de ser necesario.</t>
  </si>
  <si>
    <t>Realizar la comision al area a intervenir y en caso de no ser posible visita en campo solicitar apoyo a los servidores públicos y/o contratistas en los aeropuertos a intervenir.</t>
  </si>
  <si>
    <t xml:space="preserve">Informe de comision que se entregan al Coordinador y se encuentran en Bog7 Grupo 4401 </t>
  </si>
  <si>
    <t>Número de proyectos de Infraestructura Revisados y aprobados en el trimestre/ Número de Proyectos de infraestructura programados.</t>
  </si>
  <si>
    <t>Debilidad en la supervisión.
No culminar la ejecucion de los contratos de obra, mantenimiento, estudios y diseños, de acuerdo a lo pactado inicialmente.
Recibir obras de infraestructura que no cumplen las especificaciones técnicas.</t>
  </si>
  <si>
    <t>Insuficiencia de talento humano para ejercer la supervisión de los contratos.</t>
  </si>
  <si>
    <t>Demora en los tiempos de respuesta para aprobación de la comisión de servicios y la radicación de la misma en la Secretaria General para la emisión de los tiquetes.</t>
  </si>
  <si>
    <t xml:space="preserve">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</si>
  <si>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El Director de lnfraestructura Aeroportuaria, por trámite y con el fin de garantizar una planta de personal suficiente para ejercer la labor de Supervision, envia requerimiento de la ubicación de profesionales en las ramas de Ingeniera Civil, Arquitectura y afines, mediante comunicación interna o correo electronico dirigido a la Direccion de Talento Humano . Si no se cuenta con mayor numero de servidores públicos, se continuará la labor de supervision con los servidores públicos de la DIA con posible sobrecarga de funciones y existiendo la posibilidad de materialización de riesgos en los proyectos. Como evidencia se cuenta con comunicaciones internas tramitadas a través del sistema de mensajería de la entidad o o correo eléctronico los cuales se encuentran en  BOG 7 grupo 4402</t>
  </si>
  <si>
    <t xml:space="preserve">Director de Infraestructura Aeroportuaria </t>
  </si>
  <si>
    <t>Con el fin de garantizar una planta de personal suficiente para ejercer la labor de Supervision</t>
  </si>
  <si>
    <t>Envia requerimiento de la ubicación de profesionales en las ramas de Ingeniera Civil, Arquitectura y afines, con el fin de ejercer las labores de Supervisión, mediante comunicación interna o correo electronico dirigido a la Direccion de Talento Humano.</t>
  </si>
  <si>
    <t>Que la planta de personal provista de alcance a las necesidades. De lo contrario continuar la labor de Supervision con los servisores publicos de la DIA con posible sobrecarga de funciones y existiendo la posibilidad materialización de riesgos en los proyectos.</t>
  </si>
  <si>
    <t>Como evidencia se cuenta con comunicaciones internas tramitadas a través del sistema de mensajería de la entidad o o correo eléctronico los cuales se encuentran en  BOG 7 grupo 4402</t>
  </si>
  <si>
    <t>El coordinador del Grupo de Control y Supervisión de proyectos de Infraestructura en conjunto con el Director de Infraestructura, por trámite y con el fin de contar con los recursos de viaticos y tiquetes aereos, oportunamente, antes de iniciar la comision realiza la programación de comisiones de de servicios a los supervisores y una vez esten aprobadas por el ordenador  del gasto en el aplicativo SIIF, se radican en la Secretaria General ,con cinco días de antelación de acuerdo a circular establecida. En el caso de no tener la disponibilidad de viáticos y tiquetes se presenta la posibilidad de materialización de riesgos ante la imposibilidad de realizar adecuadamente la labor de Supervision al proyecto o a la Interventoria. Como eviencia se cuenta con la Programacion de comisiones al interior, y aprobacion en SIIF II. BOG 7 Grupo 4402.</t>
  </si>
  <si>
    <t xml:space="preserve">El Director de Infraestructura y el Coordinador del Grupo de Supervisión y Control de proyectos de Infraestructura </t>
  </si>
  <si>
    <t>Con el fin de contar con los viaticos y tiquetes aereos antes de iniciar la comision..</t>
  </si>
  <si>
    <t>Realiza la programación de comisiones de los supervisores y una vez esten aprobadas por el ordenador  del gasto en el aplicativo SIIF, se radican en la Secretaria General ,con cinco días de antelación de acuerdo a circular establecida.</t>
  </si>
  <si>
    <t>En el caso de no tener la disponibilidad de viáticos y tiquetes se presenta la posibilidad de materialización de riesgos ante la imposibilidad de realizar adecuadamente la labor de Supervision al proyecto o a la Interventoria.</t>
  </si>
  <si>
    <t>Programacion comisiones al interior, y aprobacion en SIIF II. BOG 7 Grupo 4402</t>
  </si>
  <si>
    <t>Director de Infraestructura Aeroportuaria, por trámite, y con propósito de contar  con profesionales  para la supervisión de los contratos de infraestructura aeroportuaria, y mantener a los funcionarios y contratistas actualizados en la normatividad existente en Contrataicion Publica, mediante comunicacion dirigida a  la Direccion de Talento Humano y/o a la Direccion Administrativa solicita capacitación presencial o virtual para los servidor público o contratistas. Si por alguna circunstancia externa a la labor del grupo no se puede asistir a la capacitación, se informa con antelación, solicitando que el funcionario sea tenido en cuenta en futuras capacitaciones. Como evidencia se cuenta con comunicaciones interna identificadas con ADI o correo eléctronico los cuales se encuentran en  BOG 7 grupo 4402</t>
  </si>
  <si>
    <t xml:space="preserve">Director de Infraestructura Aeroportuaria
</t>
  </si>
  <si>
    <t>Contar  con profesionales  para la supervisión de los contratos de infraestructura aeroportuaria, y mantener a los funcionarios y contratistas actualizados en la normatividad existente en Contrataicion Publica.</t>
  </si>
  <si>
    <t>Mediante comunicacion dirigida a  la Direccion de Talento Humano y/o a la Direccion Administrativa solicita capacitación presencial o virtual para los servidor público o contratistas.</t>
  </si>
  <si>
    <t>Si por alguna circunstancia externa a la labor del grupo no se puede asistir a la capacitación, se informa con antelación, solicitando que el funcionario sea tenido en cuenta en futuras capacitaciones.</t>
  </si>
  <si>
    <t>Comunicaciones internas identificadas con ADI o correo eléctronico los cuales se encuentran en  BOG 7 grupo 4402</t>
  </si>
  <si>
    <t xml:space="preserve">N° de Comisiones realizadas / N° total de comisiones programadas </t>
  </si>
  <si>
    <t>Probabilidad de falla o degradación  de  la infraestructura aeronáutica  de los servicios CNS / MET / ENERGÍA / AYUDAS VISUALES ocasionando reducción de la capacidad operacional de un aeródromo o espacio aéreo</t>
  </si>
  <si>
    <t>Incumplimiento  en  el plan de mejoramientos y mantenimientos  preventivos de los sistemas aeronauticos CNS/MET,ENERGIA Y AYUDAS VISUALES.</t>
  </si>
  <si>
    <t xml:space="preserve">Incumplimiento del  plan de certificaciones de los  sistemas  CNS / MET / ENERGÍA  / AYUDAS VISUALES. </t>
  </si>
  <si>
    <t>Factores externos que afectan  la operacón de la infractuctura CNS/MET/ENERGIA/AYUDAS VISUALES, tales como:                                                                           
a) interferencia  del  espectro radioelectrico.                     
b) Climatologicos (Rayos, vendavales, etc).                                                 
                                                                           c) Orden Público.                                                                 
d) Obstaculos</t>
  </si>
  <si>
    <t xml:space="preserve">- Obsolecencia técnologica de la infraestructura CNS/ MET -  ENERGIA  / AYUDAS VISUALES </t>
  </si>
  <si>
    <t xml:space="preserve">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
</t>
  </si>
  <si>
    <t>Control # 1: Controlar y monitorear  con el Grupo GISNA la ejecución del PLan de mantenimientos preventivos  a cargo de las areas de soporte tecnico de la Regionales, Cundinamarca, Atlántico, Antioquia, Norte de Santander y Meta,  de acuerdo con  el presupuesto destinado por la entidad,. 
El Director de DITEL, los Coordinadores de Grupo de DITEL, Directores Regionales y Coordinadores de Soporte Técnico  de las seis (6) Regionales, la   SSA  y  el  Grupo GISNA   resposables de la ejecución del control,  trimestralmente  monitoreará  la ejecución del  plan de mantenimiento  con el  proposito de controlar y evitar eventos  que afecten  la infraestructura aeronautica    y ponga en riesgo la seguridad operacional  de CNS/MET/ENERGIA/AYUDAS VISUALES, verificando   en cada regional el cumplimiento de las directrices  impartidas  para ejecutar  los planes de mantenimiento aprobados y  plasmados en el Sistema de Información de  Mantenimiento  Operacional Aeronautico,  plataforma tecnológica de información oficial.  igualmente se verificará que   las plataformas o sistemas de información  pertinenetes   hayan  sido diligenciados o actualizados oportunamente con   las actividades  desarrolladas en cada una de las regionales.  Estos  controles  se ejecutaran a traves de los sistemas implementados por la entidad y en los desplazamientos a cada acabecera,  con el  objeto de medir la gestión del  mantenimiento   y ademas  verificar la optima ulitización  de los recursos técnicos, humanos y economicos  destinados para realizar estas tareas y en caso de ser necesario gestionar los mismos ante las areas competentes. Al  no cumplir  con  el plan de mejoramiento/ mantenimiento preventivo, obliga a realizar mantenimientos correctivos, lo cual conlleva a que se   aumente el numero de facilidades o equipos fuera de servicio. Las evidencias  de las tareas desarrolladas  quedan resgistradas en los siguientes medios:                                                                                                                               
(a)Levantamiento y reportes   de  facilidades/NOTAMS,   publicado  en la pagina   http://www.aerocivil.gov.co/servicios-a-la-navegacion/servicio-de-informacion-aeronautica-ais/listas-de-verificacion-y-listas-de-notam-validos.                                                                           
(b) Actualización  diaria del   Siistema de Información de   Mantenimiento Operacional Aeronautico  parametrizado  por la Aeronautica Civil.
(c)  Publicación de facilidades y NOTAM por parte de  Centro COM.
 (d) Informes+R7</t>
  </si>
  <si>
    <t>Director de DITEL.                            Coordinadores de Grupo de DITEL.    Directores Regionales y   Coordinadores de Soporte Técnico  de las seis (6) Regionales.SSA  y  Grupo GISNA</t>
  </si>
  <si>
    <t xml:space="preserve">Controlar y evitar eventos  externos que afecten  la infraestructura aeronautica    y ponga en riesgo la seguridad operaional  de CNS/MET/ENERGIA/AYUDAS VISUALES.  </t>
  </si>
  <si>
    <t xml:space="preserve">(a) Verificar que los planes de mantenimiento aprobados se encuentren  plasmados en el Sistema de Información de  Mantenimiento  Operacional Aeronautico,  plataforma tecnológica de información oficial. Igualemnte verificar que  las plataformas o sistemas de información  sean diligenciados con  toda la información o actividades a desarrollar.                        
(b)  DITEL  y el grupo GISNA, realizarán el seguimiento  a  la  ejecución de los planes de mantenimiento en la regionales  a través de los registros en la herramienta y plataformas habilitadas  o  presencialmente (desplazamientos a cada cabecera),  con el objeto de medir la gestión del  mantenimiento   y ademas  verificar la optima ulitización  de los recursos humanos y economicos  destinados para realizar estas tareas y en caso de ser necesario gestionar los mismos ante las areas competentes. </t>
  </si>
  <si>
    <t xml:space="preserve">En caso de no cumplir con  el plan de mejoramiento/ mantenimiento preventivo, obliga a realizar mantenimientos correctivos, lo cual conlleva a que aumenta el numero de facilidades o equipos fuera de servicio. </t>
  </si>
  <si>
    <t xml:space="preserve">                                                (a)Levantamiento y reportes   de  facilidades/NOTAMS,   publicado  en la pagina   http://www.aerocivil.gov.co/servicios-a-la-navegacion/servicio-de-informacion-aeronautica-ais/listas-de-verificacion-y-listas-de-notam-validos.                           (b) Actualización  diaria del   Siistema de Información de   Mantenimiento Operacional Aeronautico  parametrizado  por la Aeronautica Civil.
c3)  Publicación de facilidades y NOTAM por parte de  Centro COM.
 (d) Informes
</t>
  </si>
  <si>
    <t xml:space="preserve">Control # 2: Revisar y monitorear el cumplimiento del plan de  certificaciones y/o calibraciones en tierra y  ayudas visuales de los sistemas CNS/MET/ENERGIA/AYUDAS VISUALES de acuerdo  a la normatividad del  RAC 210 "TELECOMUNICACIONES AERONAUTICAS".       
1.-  .  Director de DITEL,  Coordinadores de Grupo de DITEL,    Directores Regionales y   Coordinadores de Soporte Técnico  de las seis (6) Regionales responsables de la ejecuíon del control, semestralmente   llevaran a  cabo rigurosas inspecciones en vuelo y tierra y ayudas visuales a intervalos periódicos, con el  propósito de garantizar la integridad de la señal radiada en el espacio en todo el volumen de cobertura, es decir para todo su volumen de servicio publicado, lo que permitirá incrementar la seguridad aérea para las aeronaves en los procedimientos asociados a cada Radioayuda por su mayor integridad, disponibilidad y prestación del servicio.  Para realizar esta actividadad se  lleva el reporte de las inspecciones a nivel nacional, la fecha en que se realizó la inspección y la fecha a vencer, se coordina con el personal técnico de cada de unas regionales quienes realizan dichas inspecciones en las estaciones y/o aeropuertos respectivos, diligenciando los formatos técnicos establecidos en ISOLUCION para cada uno de los sistemas y finalmente el diligenciamiento de la certificación de cada uno de los sistemas. Ahora bien, en las inspecciones en vuelo el Grupo Radioayudas DITEL realiza las respectivas coordinaciones con el grupo de vuelos para definir el cronograma a llevarse a cabo para cada una de las inspecciones, una vez teniendo clara la fecha se informa al personal técnico quien debe programarse para atender la inspección en la cual el personal técnico debe estar atento a todos los requerimientos de la aeronave por lo que debe establecer un canal de comunicación Aire-Tierra    y por ultimo y para complementar lo anterior el Director de DITEL con base en las necesidades de personal, recursos financieros y tecnicos realiza  las gestiones correspondientes ante la Secretaría General.  Al no realizarse las certificaciones en tierra y vuelo se estaría incumpliendo con lo dispuesto en el RAC 210 Telecomunicaciones Aeronáuticas y se deberá proceder a apagar los equipos, o realizar mantenimientos correctivos  y esto hace que se aumente el porcentaje de equipos no certificados, igualmente al limitarse   la capacitación especializada del recurso humano dificulta  muchas veces poder cumplir con la programación de certificacines de los sistemas CNS/MET/ENERGIA Y AYUDAS VISUALES.                  Las evidencias  de las certificaciones  desarrolladas  quedan resgistradas en los siguientes medios:                                                                                                                                             
 (a)Levantamiento y reportes   de  facilidades/NOTAMS,   publicado  en la pagina   http://www.aerocivil.gov.co/servicios-a-la-navegacion/servicio-de-informacion-aeronautica-ais/listas-de-verificacion-y-listas-de-notam-validos.                                                                                                                                                                                                                                                              (b) Actualización  diaria del   Siistema de Información de   Mantenimiento Operacional Aeronautico  parametrizado  por la Aeronautica Civil.
(c)  Publicación de facilidades y NOTAM por parte de  Centro COM.
 (d) Los formatos técnico y certificaciones de cada una de las inspecciones en Vuelo y Tierra y ayudas visuales  quedan registradas en el servidor BOG7 en la siguiente ruta SecretariaSO (bog7) (k:) - 4205 Ayudas Navegación Aérea.                                                                                                                                                                                                                                                                              (e) Informes </t>
  </si>
  <si>
    <t>Director de DITEL.                            Coordinadores de Grupo de DITEL.    Directores Regionales y   Coordinadores de Soporte Técnico  de las seis (6) Regionales.</t>
  </si>
  <si>
    <t>Llevar a cabo rigurosas inspecciones en vuelo y tierra y ayudas visuales a intervalos periódicos, con el fin de garantizar la integridad de la señal radiada en el espacio en todo el volumen de cobertura, es decir para todo su volumen de servicio publicado, lo que permitirá incrementar la seguridad aérea para las aeronaves en los procedimientos asociados a cada Radioayuda por su mayor integridad, disponibilidad y prestación del servicio.</t>
  </si>
  <si>
    <t xml:space="preserve">(a) Se lleva el reporte de las inspecciones a nivel nacional, la fecha en que se realizó la inspección y la fecha a vencer, se coordina con el personal técnico de cada de unas regionales quienes realizan dichas inspecciones en las estaciones y/o aeropuertos respectivos, diligenciando los formatos técnicos establecidos en ISOLUCION para cada uno de los sistemas y finalmente el diligenciamiento de la certificación de cada uno de los sistemas.
 (b)En las inspecciones en vuelo el Grupo Radioayudas DITEL realiza las respectivas coordinaciones con el grupo de vuelos para definir el cronograma a llevarse a cabo para cada una de las inspecciones, una vez teniendo clara la fecha se informa al personal técnico quien debe programarse para atender la inspección en la cual el personal técnico debe estar atento a todos los requerimientos de la aeronave por lo que debe establecer un canal de comunicación Aire-Tierra                                                           
(c) Para complementar lo anterior el Director de DITEL con base en las necesidades de personal, recursos financieros y tecnicos realice las gestiones correspondientes ante la Secretaría General. </t>
  </si>
  <si>
    <t xml:space="preserve"> (a)Al no realizarse las certificaciones en tierra y vuelo se estaría incumpliendo con lo dispuesto en el RAC 210 Telecomunicaciones Aeronáuticas y se deberá proceder a apagar los equipos, o realizar mantenimientos correctivos  y esto hace que se aumente el porcentaje de equipos no certificados.                                   (b)La Limitación en la capacitación especializada del recurso humano limita muchas veces poder cumplir con la programación de certificacines de los sistemas CNS/MET/ENERGIA Y AYUDAS VISUALES,</t>
  </si>
  <si>
    <t xml:space="preserve">(a)Levantamiento y reportes   de  facilidades/NOTAMS,   publicado  en la pagina   http://www.aerocivil.gov.co/servicios-a-la-navegacion/servicio-de-informacion-aeronautica-ais/listas-de-verificacion-y-listas-de-notam-validos.                           (b) Actualización  diaria del   Siistema de Información de   Mantenimiento Operacional Aeronautico  parametrizado  por la Aeronautica Civil.
(c)  Publicación de facilidades y NOTAM por parte de  Centro COM.
 (d) Los formatos técnico y certificaciones de cada una de las inspecciones en Vuelo y Tierra y ayudas visuales  quedan registradas en el servidor BOG7 en la siguiente ruta SecretariaSO (bog7) (k:) - 4205 Ayudas Navegación Aérea.                                      (e) Informes </t>
  </si>
  <si>
    <t xml:space="preserve">Control # 3: Detectar y monitorear   todos aquellos eventos  externos que afectan la seguridad operacional de la infraestructura aeronautica y servicos  CNS/MET/ENERGIA/AYUDAS VISULAES                                                                                                                                                                                                                                                                    
                                                                                                                                                                                                                                                                                                                                    EL Director de DITEL los  Coordinadores de Grupo de DITEL, Directores Regionales  y los  Coordinadores de Soporte de las seis (6) Regionales,  trimestralmente  cotejan los diferentes eventos presentandos y la solución dada a cada caso, con el proposito de  controlar y evitar eventos  externos que afecten  la infraestructura aeronautica  y servicos  y ponga en riesgo la seguridad operaional  de CNS/MET/ENERGIA/AYUDAS VISUALES. Esta actividad se coordina   via telefonica, correo electronico, reuniones programadas etc  con   aquellas  entidades y autoridades competentes, igualmente la  entidad realiza  mantenimientos de los sistemas contra descargas electricas SIPRA en cumplimiento de la norma RITIE y haciendo visitas a los  aerodromos  y estaciones   para realizar  inspecciiones  visuales.   De no llevarse a cabo correctamente los controles  sobre  los  eventos externos (interferencias, clima, orden pubico y obstaculos) se pone   en riesgo la seguridad operacional afectando los procedimientos de navegación aérea en sus mínimos operacionales y la infraestructura aeronáutica en su cobertura radioeléctrica  degradando los servicios operacionales por factores como:                                                                                                                                
a) Las emisiones radioeléctricas operando fuera de los  parametros autorizados lo cual  conlleva a que se presenten interferencias en la Infraestructura Aeronautica y Servicios.                                               b) La implementación y  ausencia de mantenimientos preventivos a los   sistema de protección contra descargas eléctricas pueden generar daños a la infraestructura aeronautica y servicios.                                 
c) La ausecencia de seguridad en las estaciones permite la  ocurrencia de un evento de orden público.
d) La ausencia de  verificaciónes e inspecciones visuales permite que  se presenten incidentes en las areas de una aerodromo o  estación aeronautica.                                                                      Las evidencias  de las tareas desarrolladas  quedan resgistradas en los siguientes medios:                                                                                                                                                                             a) Reporte ATS
 b) Comunicacones, informes, actas etc con la ANE.   (ADI)
c) Reportes de los aeropuertos y estaciones      (BOG/)
d) Informes de comisión   en el Sistema de Información  de Mantenimeinto Operacional Aeronautico, </t>
  </si>
  <si>
    <t>Director de DITEL.                            Coordinadores de Grupo de DITEL, Directores Regionales  y Coordinadores de Soporte de las seis (6) Regionales.</t>
  </si>
  <si>
    <t xml:space="preserve">(a) Coordinación via telefonica, correo electronico etc,   con      las entidades y autoridades competentes  las novedades  o eventos que se van presentando en la infraestructura a nivel nacional.               ( b) Mantenimientos de los sistemas contra descargas electricas SIPRA en cumplimiento de la norma RITIE.                                                               (c)Visitas a los  aerodromos  y estaciones   para realizar  inspecciiones  visuales.                                                    </t>
  </si>
  <si>
    <t xml:space="preserve"> De no llevarse a cabo correctamente los controles  sobre  los  eventos externos (interferencias, clima, orden pubico y obstaculos) se pone   en riesgo la seguridad operacional afectando los procedimientos de navegación aérea en sus mínimos operacionales y la infraestructura aeronáutica en su cobertura radioeléctrica  degradando los servicios operacionales por factores como:                a)Las emisiones radioeléctricas operando fuera de los  parametros autorizados conlleva a que se presenten interferencias en la Infraestructura Aeronautica y Servicios.                        b) La implementación y  ausencia de mantenimientos preventivos a los   sistema de protección contra descargas eléctricas pueden generar daños a la infraestructura aeronautica y servicios.                                 c) La ausecencia de seguridad en las estaciones permite la  ocurrencia de un evento de orden público.             d) La ausencia de  verificaciónes e inspecciones visuales permite que  se presenten incidentes en las areas de una aerodromo o estación aeronautica,</t>
  </si>
  <si>
    <t xml:space="preserve">a) Reporte ATS                       b) Comunicacones, informes, actas etc con la ANE - ADI,                         c) Reportes de los aeropuertos y estaciones  - BOG7 .                                     d) Informes de comisión   en el Sistema de Información  de Mantenimeinto Operacional Aeronautico,                          </t>
  </si>
  <si>
    <t>Director de DITEL,                           Coordinadores de Grupo de DITEL.  Directores Regionales y Coordinadores de Soporte de las seis (6) Regionales.</t>
  </si>
  <si>
    <t>Renovar equipos que han superado  el periodo de vida util  lo cual conlleva  en la disminución de su capacidad de respuesta poniendo en  riesgo la seguridad  operacional delos sstemas  CNS/MET/ ENERGIA/AYUDAS VISUALES</t>
  </si>
  <si>
    <t xml:space="preserve">a) Se realizan mesas de trabajo multidisciplinarias con una periodicidad mínima semanal en el cual se revisa el PANACOL (PETI, PECSO)  en cada uno de sus volumenes  para alinearlos a los Planes de Desarrollo, PEI, Plan de Acción.                                b)Levantamiento de necesidades operacionales, en conjunto con la DSNA, Direcciones Regionales, Nivel Central para reposición o renovación de nuevas técnologias, Una vez determinada las necesidades y nuevos desarrollos tecnologicos se inicia el proceso de contratación,
</t>
  </si>
  <si>
    <t xml:space="preserve"> (a) En el caso que no se apropíen o falte disponibilidad presupuestal para aquisición de nuevas técnologias no se podría optimizar la gestión de los espacios aéreos y la seguridad operacional.
(b)Encaso que no se actualice o no se apliquen la estructura de Planeación PANACOL no se podría optimizar la gestión de los espacios aéreos y la seguridad operacional.</t>
  </si>
  <si>
    <t xml:space="preserve"> - PNACOL página web de la entidad.  (Vol I 2030 y otros).
PAA                           Plan de Acción            Plan mundial de Navegación Aerea, PIC.</t>
  </si>
  <si>
    <t xml:space="preserve"># de facilidades arregladas/# Total de Facilidades Reportadas x 100
                                                                                                                                                                                                                                                                                                                                                                                                                                                                                                                                                                                                                                                                                                                                               # de Mantenimiento  realizados/# de mantenimientos programados x  100.                                           
 # de  Proyectos Planeados/#Total de Proyectos ejecutados con exito x 100,     </t>
  </si>
  <si>
    <t xml:space="preserve">Control # 4: Identificar y gestionar  proyectos de adquisición, actualización, renovación basado en  la  vida operacional de la infraestructura tecnologica o degradacion por uso de los sistemas.                         
 El Director de DITEL, los Coordinadores de grupo de Ditel, los Directores Regionales  y los  Coordinadores de grupo de las regionales,  anualmente    deben  gestionar ante las areas pertinentes la  renovación de  equipos que han superado  el periodo de vida util  lo cual conlleva  en la disminución de su capacidad de respuesta poniendo en  riesgo la seguridad  operacional de los sistemas  CNS/MET/ ENERGIA/AYUDAS VISUALES, para lo cual se  realizan mesas de trabajo multidisciplinarias con una periodicidad mínima semanal en el cual se revisa el PANACOL (PETI, PECSO)  en cada uno de sus volumenes  para alinearlos a los Planes de Desarrollo, PEI, Plan de Acción.   Igualmente se hace el levantamiento de necesidades operacionales, en conjunto con la DSNA, Direcciones Regionales, Nivel Central para reposición o renovación de nuevas técnologias, y una vez  determinada las necesidades y nuevos desarrollos tecnologicos se inicia el proceso de contratación.                                                                                     
En el caso que no se apropíen o falte disponibilidad presupuestal para aquisición de nuevas técnologias no se podría optimizar la gestión de los espacios aéreos y la seguridad operacional y de  hecho  no se actualizarian o no se aplicaria  la estructura de de Planeación PANACOL  y no se podría optimizar la gestión de los espacios aéreos y la seguridad operacional.                                    Las evidencias  de las tareas desarrolladas  quedan resgistradas en los siguientes medios:                                           
a) PNACOL página web de la entidad.  (Vol I 2030 y otros).                                                                                                                                                                                                                               b) Plan Muncial de Navegacion Aerea, PIC
c) PAA                                                                                                                                                                                                                                                                                                             
d)Plan de Acción            </t>
  </si>
  <si>
    <t>Elaboración de norma no acorde con los estandares de la OACI, sin que se notifique la diferencia a la organización.</t>
  </si>
  <si>
    <t>Falta de coordinacion en la informacion o demora entre las dependencias interesadas y/o demora en la notificacion</t>
  </si>
  <si>
    <t>Se elabora la norma no acorde con los estandares de la OACI, sin que se notifique la diferencia a la organización internacional</t>
  </si>
  <si>
    <t>Posibilidad que operadores procedentes del exterior se les dificulte la aplicación de colombianas</t>
  </si>
  <si>
    <t>El Coordinador del Grupo de Normas Aeronáuticas cada vez que se requiera, efectuara la coordinación con los coordinadores de los diferentes grupos responsables de cada uno de los anexos de la OAI, para verificar la oportuna eliminación de diferencias o notificación de las mismas, de acuerdo con el RAC 11
1.Los responsables de realizar las actividades de control estan a cargo del Coordinador Grupo Normas Aeronauticas y los respectivos Coordinadores de Grupo - custodios a cargo de los diferentes Anexos de la OACI.
2. La periodicidad definida para su ejecucion es cada vez que se genere enmiendas a los Estandares Internacionales.
3. El proposito del control es efectuar la notificacion correspondiente a la OACI.
4. La actividad de control se realiza a traves de los parametros establecidos para la observacion al proceso de notificacion y seguimiento, descritos en el RAC 11 - Reglas para el desarrollo, aprobacion y enmienda de los RAC.  La dependencia responsable (Custodio de cada Anexo OACI), compara las normas colombianas con los anexos OACI y gestiona la notificacion de diferencias en coordinacion con el Grupo de Normas Aeronauticas.
5. Con la ejecucion del control se puede observar: Cuando el grupo responsable (Custodio) de cada Anexo, no efetue la notificacion de diferencias o la usencia de las mismas el Grupo de Normas Aeronauticas lo requerirá brindándole el apoyo necesario.
6. Las Evidencias se obtienen,  así:
* Sistema electrónico de notificacion de diferencias - EFOD de la OACI
* Publicacion de Informacion Aeronautica - AIP de la Aeronautica Civil</t>
  </si>
  <si>
    <t>Coordinador Grupo Normas Aeronáuticas y coordinadores de Grupos-Custodios a cargo de los diferentes anexos de la OACI</t>
  </si>
  <si>
    <t>Cada vez que se genere enmiendas a los Estandares Internacionales</t>
  </si>
  <si>
    <t>Efectuar la notificacion correspondiente a la organización.</t>
  </si>
  <si>
    <t xml:space="preserve">A traves de los parametros establecidos para la observacion al proceso de notificacion y seguimiento, descritos en el RAC 11 - Reglas para el desarrollo, aprobacion y enmienda de los RAC.  La dependencia responsable (Custodio de cada Anexo OACI), compara las normas colombianas con los anexos OACI y gestiona la notificacion de diferencias en coordinacion con el grupo de normas aeronauticas </t>
  </si>
  <si>
    <t>Cuando el grupo responsable de cada Anexo, no efetue la notificacion de diferencias o la usencia de las mismas el Grupo de Normas Aeronauticas lo requerirá brindándole el apoyo necesario</t>
  </si>
  <si>
    <t>* Sistema electrónico de notificacion de diferencias - EFOD de la OACI
* Publicacion de Informacion Aeronautica - AIP de la Aeronautica Civil</t>
  </si>
  <si>
    <t>Efectuar la notificacion correspondiente a la OACI</t>
  </si>
  <si>
    <t>Desatender la oportunidad y la calidad de la investigación de los accidentes, incidentes graves e incidentes aéreos en la aviación civil.</t>
  </si>
  <si>
    <t>Insuficiencia de recursos (equipos, herramientas, gastos de viaje) requeridos para la investigación de accidentes.</t>
  </si>
  <si>
    <t>Demoras en los procesos de investigación, por dificultad en acceso a pruebas, renuencia o tardanza  en la práctica de inspecciones a cargo del explotador o por trámites propios del proceso.</t>
  </si>
  <si>
    <t>Falta de capacitación y actualización de los investigadores.</t>
  </si>
  <si>
    <t>Falta de personal  con idoneidad y la experiencia requerida para investigar accidentes.</t>
  </si>
  <si>
    <t xml:space="preserve">1. Atraso en la implementación de recomendaciones para prevenir futuros accidentes.                                      
2. Informes incompletos, deficientes o inconducentes.                                              
3. Incumplimiento de los estándares internacionales de la OACI en materia de investigación de accidentes. 
4. Afectación de la imagen institucional      
5. Pérdida de credibilidad del ente investigador. </t>
  </si>
  <si>
    <t xml:space="preserve">El Coordinador del Grupo de Investigación de Accidentes y la Gestora de temas presupuestales del Grupo semestralmente, es decir, al final de cada vigencia y con el fin de asegurar las apropiaciones que respalden las adquisiciones requeridas y el cumplimiento de los procesos investigativos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las apropiaciones  para el cumplimiento de los procesos investigativos.  La ejecución, el seguimiento y el control de los recursos asignados se socializa en equipo de gerencia realizado semestralmente.  La programación consolidada se remite a la Oficina de Planeación, a través del Sistema de Gestión Documental, con la justificación de cada item solicitado. Posteriormente se presenta ante Comité Directivo para su aprobación, con el fin de asegurar las apropiaciones  para el cumplimiento de los procesos investigativos. La ejecución, el seguimiento y el control de los recursos asignados se socializa en equipo de gerencia realizado semestralmente. 
En caso de que los recursos no sean aprobados en su totalidad, se gestiona ante el Ordenador del Gasto y ante el Grupo de Presupuesto, a través del Sistema de Gestión Documental y mediante presentaciones en Comité Directivo, la autorización para ejecutar  traslados internos a través del SIIF dentro del Proyecto de Inversión Investigación de Accidentes, priorizando la adquisición de los recursos más urgentes. 
Esta acción queda  evidenciada en los siguientes documentos en tal repositorio: 
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                                                                                                                  </t>
  </si>
  <si>
    <t xml:space="preserve">1. Coordinador Grupo Investigación de Accidentes.
2. Gestora Presupuesto Grupo GRIAA                               </t>
  </si>
  <si>
    <t>Asegurar las apropiaciones que respalden las adquisiciones requeridas y el cumplimiento de los procesos investigativos.</t>
  </si>
  <si>
    <t xml:space="preserve">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las apropiaciones  para el cumplimiento de los procesos investigativos.  
La ejecución, el seguimiento y el control de los recursos asignados se socializa en equipo de gerencia realizado semestralmente.  </t>
  </si>
  <si>
    <t>En caso de que los recursos no sean aprobados en su totalidad se optará por efectuar traslados internos dentro de las mismas actividades del Proyecto de Inversión, replanteando las necesidades para dar prioridad a las más urgentes.</t>
  </si>
  <si>
    <t xml:space="preserve">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                     </t>
  </si>
  <si>
    <t>El Coordinador de Grupo Investigación de Accidentes asigna un Investigador a Cargo por trámite, es decir, para cada Accidente, Incidente Grave o Incidente que deba investigar el Grupo con el propósito de elaborar y difundir  informes finales confiables, oportunos,  con causas técnicas objetivamente determinadas. El proceso inicia cuando el Coordinador de Grupo Investigación de Accidentes asigna un Investigador a Cargo para cada Accidente, Incidente Grave o Incidente que deba investigar el Grupo posteriormente el Investigador a Cargo cumple con el proceso de investigación siguiendo los lineamientos establecidos en el RAC 114, en los Documentos OACI y en los manuales y procedimientos del Grupo, y elabora los informes que se derivan del proceso: Notificación, Informe Preliminar, Informe Provisional (si aplica), e Informe Final. El proceso de investigación es permanentemente supervisado por el Coordinador del Grupo de Investigación de Accidentes; como parte de ese proceso, él revisa y corrige cada uno de los informes del proceso.  Hay investigaciones que requieren del nombramienro de una Junta Investigadora, en cuyo caso esta funciona bajo la dirección y control del Investigador a Cargo. Las observaciones de fondo y de forma del Coordinador a los diferentes informes son corregidas por el Investigador a Cargo, con el fin de llegar a emitir informes finales confiables, oportunos, con cuasas técnicas y objetivas y recomendaciones bien estructuradas y factibles.  Cuando se trata de investigaciones adelantadas por una Junta Investigadora, la Junta revisa los Informes Finales, antes de su presentación al Consejo de Seguridad Aeronáutico. Cuando no se ha requerido de Junta Investigadora, y la investigación ha sido adelantada por un Investigador a Cargo, los Informes Finales son revisados por el Comité Técnico de Investigación de Accidentes, antes de su presentación al Consejo de Seguridad Aeronáutico.
El Visto Bueno (VoBo) y las observaciones de la Junta o del Comité Técnico se registran en Actas de reuniones, finalmente, todas los Informes Finales de Accidentes y de Incidentes Graves, se presentan ante el Consejo de Seguridad Aeronáutico, para la aprobación de las recomendaciones, o para su perfeccionamiento. Las decisiones del Consejo de Seguridad Aeronáutico quedan registradas en los Informes finales en Formato GSAN-4-5-12-035 y las Actas de Junta Investigadora y Consejo de Seguridad.</t>
  </si>
  <si>
    <t>1. Coordinador de Grupo Investigación de Accidentes.
2. Investigador a Cargo.
3. Comité Técnico de Investigación de Accidentes.
4. Junta Investigadora de Accidentes.
5. Consejo de Seguridad Aeronáutico</t>
  </si>
  <si>
    <t>Elaborar y difundir  informes finales confiables, oportunos,  con causas técnicas objetivamente determinadas.</t>
  </si>
  <si>
    <t xml:space="preserve">El Coordinador de Grupo Investigación de Accidentes asigna un Investigador a Cargo para cada Accidente, Incidente Grave o Incidente que deba investigar el Grupo.
El Investigador a Cargo cumple con el proceso de investigación siguiendo los lineamientos establecidos en el RAC 114, en los Documentos OACI y en los manuales y procedimientos del Grupo, y elabora los informes que se derivan del proceso: Notificación, Informe Preliminar, Informe Provisional (si aplica), e Informe Final. 
El proceso de investigación es permanentemente supervisado por el Coordinador del Grupo de Investigación de Accidentes; como parte de ese proceso, él revisa y corrige cada uno de los informes del proceso. 
Hay investigaciones que requieren del nombramienro de una Junta Investigadora, en cuyo caso esta funciona bajo la dirección y control del Investigador a Cargo.
Las observaciones de fondo y de forma del Coordinador a los diferentes informes son corregidas por el Investigador a Cargo, con el fin de llegar a emitir informes finales confiables, oportunos, con cuasas técnicas y objetivas y recomendaciones bien estructuradas y factibles .
Cuando se trata de investigaciones adelantadas por una Junta Investigadora, la Junta revisa los Informes Finales, antes de su presentación al Consejo de Seguridad Aeronáutico. </t>
  </si>
  <si>
    <t xml:space="preserve">Cuando no se ha requerido de Junta Investigadora, y la investigación ha sido adelantada por un Investigador a Cargo, los Informes Finales son revisados por el Comité Técnico de Investigación de Accidentes, antes de su presentación al Consejo de Seguridad Aeronáutico.
El VoBo y las observaciones de la Junta o del Comité Técnico se registran en Actas de reuniones.
Finalmente, todas los Informes Finales de Accidentes y de Incidentes Graves, se presentan ante el Consejo de Seguridad Aeronáutico, para la aprobación de las recomendaciones, o para su perfeccionamiento. </t>
  </si>
  <si>
    <t>1. Informes finales en Formato GSAN-4-5-12-035.
 2. Actas de Junta Investigadora y Consejo de Seguridad.</t>
  </si>
  <si>
    <t xml:space="preserve">El Coordinador del Grupo de Investigación de Accidentes y la Gestora de Capacitación del Grupo por trámite y con el objeto de afianzar y actualizar  los procesos de investigación con personal especialista, idóneo, con conocimientos y habilidades actualizadas, proyectan las necesidades de capacitación, en el último trimestre de cada año para el año siguiente, de acuerdo con el  Programa de Instrucción y Entrenamiento de Investigación de Accidentes (GSAN-4.5-07-001). Adicionalmente, la Gestora de Capacitación del Grupo verifica las capacitaciones virtuales o presenciales que son ofrecidas por OACI, ARCM, EASA, Universidades nacionales y extranjeras, otras autoridades de investigación y autoridades de aviación civil, la industria, etc., para identificar cuáles podrían ser aprovechadas por el Grupo. Igualmente, la Gestora de Capacitación consolida todas las necesidades de capacitación registrándolas en el formato Diagnóstico de Necesidades de Aprendizaje Organizacional, (GDIR-2.0-12-085), las presenta para aprobación del Coordinador del Grupo y las envía por correo electrónico o mediante comunicación interrna a la Dirección de Talento Humano y al Centro de Estudios Aeronáuticos. En caso de no poderse realizar las capacitaciones programadas serán incluidas dentro de los trámites realizados por la gestora de capacitación del Grupo para desarrollarlas como  OJT y cubrir el entrenamiento.
El registro evidencial se establece en:
1. El Diagnóstico de necesidades de aprendizaje organizacional,  código GDIR-2.0-12-085.
2. Los Formatos OJT contenidos en programas de instrucción GSAN-4-5-07-001
3. Correos Electrónicos Corporativos
4. El Servidor BOG7/DirecciónGeneral/1003GrupoInvestigaciónAccidentes/Capacitaciones    </t>
  </si>
  <si>
    <t xml:space="preserve">1. Coordinador de Grupo Investigación de Accidentes
2. Gestora de capacitación del Grupo.
</t>
  </si>
  <si>
    <t>Afianzar y actualizar  los procesos de investigación con personal especialista, idóneo, con conocimientos y habilidades actualizadas.</t>
  </si>
  <si>
    <t>Proyectar las necesidades de capacitación, en el último trimestre de cada año para el año siguiente, de acuerdo con el  Programa de Instrucción y Entrenamiento de Investigación de Accidentes (GSAN-4.5-07-001).
Adicionalmente, la Gestora de Capacitación del Grupo verifica las capacitaciones virtuales o presenciales que son ofrecidas por OACI, ARCM, EASA, Universidades nacionales y extranjeras, otras autoridades de investigación y autoridades de aviación civil, la industria, etc., para identificar cuáles podrían ser aprovechadas por el Grupo. 
La Gestora de Capacitación consolida todas las necesidades de capacitación registrándolas en el formato Diagnóstico de Necesidades de Aprendizaje Organizacional, (GDIR-2.0-12-085), las presenta para aprobación del Coordinador del Grupo y las envía por correo electrónico o mediante comunicación interrna a la Dirección de Talento Humano y al Centro de Estudios Aeronáuticos.</t>
  </si>
  <si>
    <t>En caso de no poderse realizar las capacitaciones programadas serán incluidas dentro de los trámites realizados por la gestora de capacitación del Grupo para desarrollarlas como  OJT y cubrir el entrenamiento.</t>
  </si>
  <si>
    <t xml:space="preserve">
1. Diagnóstico de necesidades de aprendizaje organizacional,  código GDIR-2.0-12-085.
2. Formatos OJT contenidos en programas de instrucción GSAN-4-5-07-001.
3. Correo Electrónico Corporativo.
4. Servidor BOG7/DirecciónGeneral/1003GrupoInvestigaciónAccidentes/Capacitaciones</t>
  </si>
  <si>
    <t>El Coordinador del Grupo de Investigación de Accidentes y la Gestora de Contratación del Grupo anualmente durante el último trimestre de cada año y con el propósito de contar con el personal idóneo para atender los procesos de investigación de accidentes establecen las necesidades de contratación de personal para el año siguiente, en el formato Matriz de Contratación, de acuerdo al Manual de Contratación de la Entidad (GCON-1.0-05-001 V 04). Estableciendo así, la idoneidad y los requisitos mínimos exigidos para contratar con el personal con los perfiles requeridos por el Grupo. El Grupo cuenta con un listado de requisitos mínimos exigidos muy particulares, relacionados con la investigación de accidentes, para facilitar la selección objetiva del personal. La Gestora solicita la documentación requerida a cada candidato y verifica la misma; con el fin de originar el Certificado de Idoneidad y Experiencia se tendrá en cuenta la evaluación de contratos anteriores suscritos con la Entidad. Seguidamente, el Coordinador del Grupo somete la propuesta de contratación ante Comité conformado por la Dirección General, el Ordenador del Gasto y la Directora Administrativa. La documentación de los candidatos aprobados por este Comité será sometida a evaluación del Grupo Contractual, quien verifica y realiza el proceso de contratación toda vez que el candidato reúna las condiciones exigidas en la Resolución 00153 del 15 de enero de 2019. Mensualmente, el Supervisor del Contrato  verifica  las actividades cumplidas por cada Contratista, mediante la revisión del informe de ejecución mensual. Para evitar desviaciones en el proceso el Grupo cuenta con un listado de requisitos mínimos exigidos muy particulares, relacionados con la investigación de accidentes, para facilitar la selección objetiva del personal; en caso de no contar con el personal idoneo existe posibilidad de materializarse el riesgo de no cumplir con los tiempos establecidos para realizar los informes o sobrecargar a los investigadores.
Las evidencias que sustentan este proceso son:
1. Formato matriz de contratación. 
2. Manual de contratación GCON-01.0-05-001 V 04
3. Estudios previos para contratación.
4. Certificados de Idoneidad y Experiencia. 
5. Resolución 00153 de 2019.
6. Informe de ejecución mensual GCON-1.0-12-046  
7. Correo electrónico Corporativo
8. Servidor BOG7/DirecciónGeneral/1003GrupoInvestigaciónAccidentes/Contratación</t>
  </si>
  <si>
    <t>1. Coordinador Grupo Investigación de accidentes.
2. Gestora Contratación.</t>
  </si>
  <si>
    <t>Contar con el personal idóneo para atender los procesos de investigación de accidentes.</t>
  </si>
  <si>
    <t>Establecen las necesidades de contratación de personal para el año siguiente, en el formato Matriz de Contratación, de acuerdo al Manual de Contratación de la Entidad (GCON-1.0-05-001 V 04).
Establecen así la idoneidad y los requisitos mínimos exigidos para contratar el personal con los perfiles requeridos por el Grupo. El Grupo cuenta con un listado de requisitos mínimos exigidos muy particulares, relacionados con la investigación de accidentes, para facilitar la selección objetiva del personal.
La Gestora solicita la documentación requerida a cada candidato y verifica la misma; con el fin de originar el Certificado de Idoneidad y Experiencia se tendrá en cuenta la evaluación de contratos anteriores suscritos con la Entidad. 
El Coordinador del Grupo somete la propuesta de contratación ante Comité conformado por la Dirección General, el Ordenador del Gasto y la Directora Administrativa. La documentación de los candidatos aprobados por este Comité será sometida a evaluación del Grupo Contractual, quien verifica y realiza el proceso de contratación toda vez que el candidato reúna las condiciones exigidas en la Resolución 00153 del 15 de enero de 2019.  
Mensualmente, el Supervisor del Contrato  verifica  las actividades cumplidas por cada Contratista, mediante la revisión del informe de ejecución mensual.</t>
  </si>
  <si>
    <t>Para evitar desviaciones en el proceso el Grupo cuenta con un listado de requisitos mínimos exigidos muy particulares, relacionados con la investigación de accidentes, para facilitar la selección objetiva del personal; en caso de no contar con el personal idoneo existe posibilidad de materializarse el riesgo de no cumplir con los tiempos establecidos para realizar los informes o sobrecargar a los investigadores.</t>
  </si>
  <si>
    <t>1. Formato matriz de contratación.
2. Manual de contratación GCON-01.0-05-001 V 04
3. Estudios previos para contratación.
4. Certificados de Idoneidad y Experiencia. 
5. Resolución 00153 de 2019.
6. Informe de ejecución mensual GCON-1.0-12-046.
7. Correo electrónico Corporativo.
8. Servidor BOG7/DirecciónGeneral/1003GrupoInvestigaciónAccidentes/Contratación</t>
  </si>
  <si>
    <t xml:space="preserve">Indicador 1. Porcentaje de cumplimiento en tiempo  Informes Fiinales PROMEDIO(Fecha Accidente 1 - Fecha informe final Accidente 1)+(Fecha Accidente x - Fecha informe final Accidente x)+ ......; SI EL RESULTADO ES &lt;=360 ENTONCES META 100%, SI ES ENTRE 361 Y 540 ENTONCES ES SATISFACTORIO 90%, SI ES &gt; = 541 ENTONCES NIVEL CRITICO 80%     
Indicador 2. Cantidad informes finales No. accidentes e incidentes graves con investigación finalizada en el semestre ; en donde el proceso por su capacidad instalada puede investigar XX representando el 100% de la gestión                </t>
  </si>
  <si>
    <t>Privar al sector aeronáutico nacional e internacional del conocimiento oportuno de la orientación de la UAEAC en materia de seguridad operacional, de los resultados de las investigaciones de accidentes y de las recomendaciones emitidas, por no refectuar  campañas de socialización y jornadas de  sensibilización dirigidas a la industria aeronáutica.</t>
  </si>
  <si>
    <t>Eventos naturales y casos de fuerza mayor (pandemias, crisis nacionales o mundiales).</t>
  </si>
  <si>
    <t>Insuficiencia de recursos para respaldar la realización de seminarios y desplazamientos de los conferencistas u otras actividades de promoción.</t>
  </si>
  <si>
    <t>Limitaciones contractuales y falta de oportunidad en la  coordinación con las Regionales o ciudades sede de la realización del evento, con  expositores de otras entidades nacionales y extranjeras para concretar la logística y actividades académicas de promoción</t>
  </si>
  <si>
    <t xml:space="preserve">1. Impacto negativo de la Seguridad Operacional.
2. Comunicación deficiente con los diferentes actores involucrados en el sector aeronáutico.
3. Incumplimiento en las tareas de de prevención, repetición de evntos e incremento de accidentalidad aérea. </t>
  </si>
  <si>
    <t>1. Coordinador Grupo Investigación de Accidentes              
2. Investigadores                
3.Personal de Apoyo administrativo</t>
  </si>
  <si>
    <t>Organizar un plan de contingencias con los protocolos a seguir  que permita el cumplimiento de las metas institucionales</t>
  </si>
  <si>
    <t>En reunión de Equipo de Gerencia o en Comité de Investigación de Accidentes el Grupo debate sobre las situaciones que puedan constiuir fuerza mayor o caso fortuito dificulten o puedan impedir cumplir la misión del Grupo y deciden sobre alternativas a seguir, según el caso, en planes de contingencia que se amolden a una situación en particular.
De ser necesario, el Grupo establece y aplica nuevos procedimientos, protocolos, circulares informativas o emite órdenes específicas para hacer frente a la contingencia.</t>
  </si>
  <si>
    <t xml:space="preserve">Toda acción así emprendida, debe estar enmarcada en las leyes y los reglamentos, debe tener en cuenta la   seguridad del personal, del equipo y de las instalaciones. Y debe ser dada a conocer a la Dirección General de la Entidad. </t>
  </si>
  <si>
    <t>1. Actas de reunión de equipo de Gerencia o de Comité Técnico.
2. Correo Electrónico Corporativo.
3. Circulares, protocolos, procedimientos de contingencia.</t>
  </si>
  <si>
    <t>No Asignado</t>
  </si>
  <si>
    <t>El Coordinador del Grupo de Investigación de Accidentes y la Gestora de los temas presupuestales del Grupo anualmente, es decir,  a final de cada vigencia y con el propósito de asegurar las apropiaciones  que respalden la realización de las campañas de sensibilización y las jornadas de socialización  para el cumplimiento de la promoción y prevención requeridas para el mejoramiento de los niveles de Seguridad Operacional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las apropiaciones que respalden la realización de las campañas de sensibilización y las jornadas de socialización para la promoción y mejoramiento de los niveles de Seguridad Operacional.  La ejecución, el seguimiento y el control de los recursos asignados se socializa en equipo de gerencia realizado semestralmente. 
En caso de que los recursos no sean aprobados en su totalidad, se gestiona ante el Ordenador del Gasto y ante el Grupo de Presupuesto, a través del Sistema de Gestión Documental y mediante presentaciones en Comité Directivo, la autorización para ejecutar  traslados internos a través del SIIF dentro del Proyecto de Inversión Investigación de Accidentes, priorizando la adquisición de los recursos más urgentes. 
Esta acción queda  evidenciada en los siguientes documentos en los repositorios disponibles para el grupo: 
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t>
  </si>
  <si>
    <t xml:space="preserve">1.Coordinador Grupo Investigación de Accidentes.
2. Gestora Presupuesto Grupo            </t>
  </si>
  <si>
    <t>Asegurar las apropiaciones  que respalden la realización de las campañas de sensibilización y las jornadas de socialización  para el cumplimiento de la promoción y prevención requeridas para el mejoramiento de los niveles de Seguridad Operacional.</t>
  </si>
  <si>
    <t xml:space="preserve">El Coordinador del Grupo de Investigación de Accidentes y la Gestora de los temas presupuestales del Grupo  a final de cada vigencia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las apropiaciones que respalden la realización de las campañas de sensibilización y las jornadas de socialización para la promoción y mejoramiento de los niveles de Seguridad Operacional. 
La ejecución, el seguimiento y el control de los recursos asignados se socializa en equipo de gerencia realizado semestralmente. </t>
  </si>
  <si>
    <t xml:space="preserve">En caso de que los recursos no sean aprobados en su totalidad, se gestiona ante el Ordenador del Gasto y ante el Grupo de Presupuesto, a través del Sistema de Gestión Documental y mediante presentaciones en Comité Directivo, la autorización para ejecutar  traslados internos a través del SIIF dentro del Proyecto de Inversión Investigación de Accidentes, priorizando la adquisición de los recursos más urgentes.  </t>
  </si>
  <si>
    <t>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t>
  </si>
  <si>
    <t>El Coordinador del Grupo y la Gestora de Capacitación definen, anualmente,  en el último trimestre de cada año con el proposito de efectuar actividades de promoción bien planeadas, con amplia difusion, bien ejecutadas logíticamente, con alta asistencia y con temas de actualidad, prácticos y aplicables a cada tipo de público en particular establecen la programación de actividades de promoción del año siguiente, a fin de determinar y poder coordinar con anticipación la participación de las Regionales, expositores, traslados, logística y difusión. El programa resultante se somete a aprobación de la Dirección General mediante documento registrado en el Sistema de Gestión Documental. Una vez modificado y aprobado, se informa del mismo al Grupo de Prensa para su gestión y aprobación de Mintransporte y Presidencia de la Republica, para la elaboración de las artes publicitarias y para la promoción. En Equipo de Gerencia se definen los temas y los expositores que participarán en cada actividad, dependiendo de la población objetivo. En caso de contingencias, se replanteará el cronograma o se desarrollarán otras alternativas de acuerdo a los planes presentados por la Gestora. Dentro de esas alternativas están la distribución de material publicitario con la información a promover o la realización virtual de conferencias.
Los registros de este proceso son:
1. Documento a la Dirección General.
2. Correo institucional.
3. Publicaciones de promoción.
3. Registro de asistencia.
4. Registro general de eventos de promoción.</t>
  </si>
  <si>
    <t>1. Coordinador Grupo Investigación de Accidentes.
2. Delegado actividades de Promoción.</t>
  </si>
  <si>
    <t>Efectuar actividades de promoción bien planeadas, con amplia difusion, bien ejecutadas logíticamente, con alta asistencia y con temas de actualidad, prácticos y aplicables a cada tipo de público en particular.</t>
  </si>
  <si>
    <t xml:space="preserve">Establecen la programación de actividades de promoción del año siguiente, a fin de determinar y poder coordinar con anticipación la participación de las Regionales, expositores, traslados, logística y difusión.
El programa resultante se somete a aprobación de la Dirección General mediante documento registrado en el Sistema de Gestión Documental. Una vez modificado y aprobado, se informa del mismo al Grupo de Prensa para su gestión y aprobación de Mintransporte y Presidencia de la Republica, para la elaboración de las artes publicitarias y para la promoción.
En Equipo de Gerencia se definen los temas y los expositores que participarán en cada actividad, dependiendo de la población objetivo. </t>
  </si>
  <si>
    <t>En caso de contingencias, se replanteará el cronograma o se desarrollarán otras alternativas de acuerdo a los planes presentados por la Gestora. Dentro de esas alternativas están la distribución de material publicitario con la información a promover o la realización virtual de conferencias.</t>
  </si>
  <si>
    <t>1. Documento a la Dirección General.
2. Correo institucional.
3. Publicaciones de promoción.
3. Registros de asistencia.
4. Registro general de eventos de promoción.</t>
  </si>
  <si>
    <t>El Coordinador del Grupo de Investigación de Accidentes, los investigadores y el personal de apoyo administrativo  semestralmente y con el propósito de organizar un plan de contingencias con los protocolos a seguir  que permita el cumplimiento de las metas institucionales durante la reunión de Equipo de Gerencia o en Comité de Investigación de Accidentes como Grupo debaten sobre las situaciones que puedan constiuir fuerza mayor o caso fortuito dificulten o puedan impedir cumplir la misión del Grupo y deciden sobre alternativas a seguir, según el caso, en planes de contingencia que se amolden a una situación en particular y de ser necesario, el Grupo establece y aplica nuevos procedimientos, protocolos, circulares informativas o emite órdenes específicas para hacer frente a la contingencia. Toda acción así emprendida, debe estar enmarcada en las leyes y los reglamentos, debe tener en cuenta la   seguridad del personal, del equipo y de las instalaciones. Y debe ser dada a conocer a la Dirección General de la Entidad. 
Las evidencias de sustento corresponden a:
1. Actas de reunión de equipo de Gerencia o de Comité Técnico.
2. Correo Electrónico Corporativo
3. Circulares, protocolos, procedimientos de contingencia.</t>
  </si>
  <si>
    <t>No. actividades realizadas x 100
No. actividades programadas</t>
  </si>
  <si>
    <t>Desconocimiento de la normatividad de Investigación de Accidentes y lineamientos de la Seguridad Operacional para la formulación de recomendacione.</t>
  </si>
  <si>
    <t>Falta de objetividad, descuido y errores en la formulacion de las recomendacines.</t>
  </si>
  <si>
    <t xml:space="preserve">1. Dificultad para difundir las recomendaciones y para que sean comprendidas por las organizaciones a cargo de su cumplimiento.
2. Demora en la implementación de recomendaciones emanadas de las investigaciones. 
                                              </t>
  </si>
  <si>
    <t>El  Investigador a Cargo por trámite, y con objetivo de presentar recomendaciones  bien formuladas, prácticas, aplicables y medibles incluye las recomendaciones de Seguridad Operacional en cada Informe Final de su responsabilidad; aquellas hacen parte de la revisión que hace el Coordinador de Grupo, el Comité Técnico y el Consejo de Seguridad.
Una vez aprobadas y publicadas, el Coordinador del Grupo envía mediante documento registrado en el Sistema de Gestión Documental, las recomendaciones a cargo de cada organización que debe cumplirlas.  
El Investigador a Cargo diliencia el Formato de Análisis de Recomendaciones, para relacionarlas con los RAC u otras normas o documentos, a fin de facilitar su implentación, el control por parte de la Secretaría de Seguridad Operacional y de la Aviación Civil y que sirvan a como insumo para los procesos del SSP. Las evidencias son:
1. Correcciones hechas a los Informes Finales. 
2. Informes Finales de Investigación de Accidentes e Incidentes.
3. Oficios de envío de recomendaciones.
4. Formatos de análisis de recomendaciones.
5. Correo institucional.</t>
  </si>
  <si>
    <t>1. Coordinador Grupo Investigación de Accidentes.
2. Investigadores</t>
  </si>
  <si>
    <t>Presentar recomendaciones  bien formuladas, prácticas, aplicables y medibles.</t>
  </si>
  <si>
    <t>Cada Investigador a Cargo incluye las recomendaciones de Seguridad Operacional en cada Informe Final de su responsabilidad; aquellas hacen parte de la revisión que hace el Coordinador de Grupo, el Comité Técnico y el Consejo de Seguridad.
Una vez aprobadas y publicadas, el Coordinador del Grupo envía mediante documento registrado en el Sistema de Gestión Documental, las recomendaciones a cargo de cada organización que debe cumplirlas. 
El Investigador a Cargo diliencia el Formato de Análisis de Recomendaciones, para relacionarlas con los RAC u otras normas o documentos, a fin de facilitar su implentación, el control por parte de la Secretaría de Seguridad Operacional y de la Aviación Civil y que sirvan a como insumo para los procesos del SSP.</t>
  </si>
  <si>
    <t xml:space="preserve">Ninguna (No aplican desviaciones) </t>
  </si>
  <si>
    <t>1. Correcciones hechas a los Informes Finales.
2. Informes Finales de Investigación de Accidentes e Incidentes.
3. Oficios de envío de recomendaciones.
4. Formatos de análisis de recomendaciones.
5. Correo institucional.</t>
  </si>
  <si>
    <t>Porcentaje de Recomendaciones Gestionadas                                No. Recomendaciones gestionadas x 100/
No. Recomendaciones totales</t>
  </si>
  <si>
    <t>Desajustar los tiempos del cronograma para el inicio del proyecto de construcción del Centro de Investigación de Accidentes, privando al Ente Investigador de recursos para el mejoramiento de la labor de investigaciòn y demorando su independencia y  autonomía</t>
  </si>
  <si>
    <t>Falta de recursos financieros, exigencia del cumplimiento de trámites innecesarios, cambios en los criterios y políticas para la gestión y para la obtención de vigencias futuras para respaldar el proyecto.</t>
  </si>
  <si>
    <t>Ocurrencia de eventos nacionales o mundiales, naturales o sociales que constituyan fuerza mayor.</t>
  </si>
  <si>
    <t>Carencia de personal idóneo para la estructuración del proyecto de construcción y supepervisión de la obra.</t>
  </si>
  <si>
    <t>Dificultades y atrasos en los permisos y licencias que deben resultar  de la  Consultoría e Interventoría del proyecto.</t>
  </si>
  <si>
    <t>1. Falta de infraestructura apropiada para el desarrollo de los procesos investigativos.
2. Rezago del ente investigador frente a la tecnología de los operadores colombianos. 
3. Pérdida de liderazgo de la investigación colombiana a nivel regional.
4. Aumento de los costos del proyecto. 
5. Incumplimiento a los objetivos institucionales.</t>
  </si>
  <si>
    <t xml:space="preserve">El Coordinador del Grupo de Investigación de Accidentes y la Gestora de los temas presupuestales del Grupo semestralmente, a final de cada vigencia y con el propósito de Asegurar los recursos que respalden el proyecto de construcción de obra del Centro de Investigación de Accidentes y desarrollar con confiabilidad  los procesos investigativos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los recursos que respalden el proyecto de construcción de obra del Centro de Investigación de Accidentes y desarrollar con confiabilidad  los procesos investigativos. La ejecución, el seguimiento y el control de los recursos asignados se socializa en equipo de gerencia. En caso de que los recursos no sean aprobados en su totalidad, se gestiona ante el Ordenador del Gasto y ante el Grupo de Presupuesto, a través del Sistema de Gestión Documental y mediante presentaciones en Comité Directivo, la autorización para ejecutar  traslados internos a través del SIIF dentro del Proyecto de Inversión Investigación de Accidentes, priorizando la adquisición de los recursos más urgentes. 
Esta acción queda  evidenciada en los siguientes documentos en tal repositorio: 
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 </t>
  </si>
  <si>
    <t xml:space="preserve">1.Coordinador Grupo Investigación de Accidentes.
2. Gestora Presupuesto Grupo.           </t>
  </si>
  <si>
    <t>Asegurar los recursos que respalden el proyecto de construcción de obra del Centro de Investigación de Accidentes y desarrollar con confiabilidad  los procesos investigativos</t>
  </si>
  <si>
    <t xml:space="preserve">El Coordinador del Grupo de Investigación de Accidentes y la Gestora de los temas presupuestales del Grupo a final de cada vigencia consolidan en el formato de anteproyecto (GDIR-1.0-06-001) las necesidades de recursos de la vigencia siguiente de acuerdo al proyecto de inversión " Investigación de Accidentes e Incidentes Aéreos en el Territorio Nacional" contenido en la ficha BPIN (2018011000931) aprobada por la entidad.
La programación consolidada se remite a la Oficina de Planeación, a través del Sistema de Gestión Documental, con la justificación de cada item solicitado. Posteriormente se presenta ante Comité Directivo para su aprobación, con el fin de asegurar los recursos que respalden el proyecto de construcción de obra del Centro de Investigación de Accidentes y desarrollar con confiabilidad  los procesos investigativos. 
La ejecución, el seguimiento y el control de los recursos asignados se socializa en equipo de gerencia. </t>
  </si>
  <si>
    <t xml:space="preserve">En caso de que los recursos no sean aprobados en su totalidad, se gestiona ante el Ordenador del Gasto y ante el Grupo de Presupuesto, a través del Sistema de Gestión Documental y mediante presentaciones en Comité Directivo, la autorización para ejecutar  traslados internos a través del SIIF dentro del Proyecto de Inversión Investigación de Accidentes, priorizando la adquisición de los recursos más urgentes. </t>
  </si>
  <si>
    <t xml:space="preserve">1. Radicado de solicitud y justificación a través del sistema gestión documental.
2. Formato Anteproyecto GDIR-1.0-06-001.
3. Ficha BPIN 2018011000931.
4. Servidor BOG7/DirecciónGeneral/1003GrupoInvestigaciónAccidentes/Presupuesto.
5. Acta equipo de gerencia semestral.
6. Sistema Integrado de Información Financiera SIIF. </t>
  </si>
  <si>
    <t>El Coordinador del Grupo de Investigación de Accidentes, los investigadores y el personal por trámite de apoyo administrativo  semestralmente y con el propósito de dar cumplimiento a las metas institucionales organiza  un plan de contingencias  con los protocolos a seguir; en reunión de Equipo de Gerencia el Grupo debate sobre las situaciones que puedan constiuir fuerza mayor o caso fortuito dificulten o puedan impedir cumplir la misión del Grupo y deciden sobre alternativas a seguir, según el caso, en planes de contingencia que se amolden a una situación en particular.
De ser necesario, el Grupo establece y aplica nuevos procedimientos, protocolos, circulares informativas o emite órdenes específicas para hacer frente a la contingencia.
Toda acción así emprendida, debe estar enmarcada en las leyes y los reglamentos, debe tener en cuenta la   seguridad del personal, del equipo y de las instalaciones. Y debe ser dada a conocer a la Dirección General de la Entidad. 
Algunos documentos de sustento son:
1. Actas de reunión de equipo de Gerencia.
2. Correo Electrónico Corporativo
3. Circulares, protocolos, procedimientos.</t>
  </si>
  <si>
    <t xml:space="preserve">1.Coordinador Grupo Investigación de Accidentes.
2.Delegado proyecto construccion CIAA.
3. Equipo de Gerencia.           </t>
  </si>
  <si>
    <t>Dar cumplimiento a las metas institucionales organiza  un plan de contingencias  con los protocolos a seguir</t>
  </si>
  <si>
    <t>En reunión de Equipo de Gerencia el Grupo debate sobre las situaciones que puedan constiuir fuerza mayor o caso fortuito dificulten o puedan impedir cumplir la misión del Grupo y deciden sobre alternativas a seguir, según el caso, en planes de contingencia que se amolden a una situación en particular.
De ser necesario, el Grupo establece y aplica nuevos procedimientos, protocolos, circulares informativas o emite órdenes específicas para hacer frente a la contingencia.</t>
  </si>
  <si>
    <t>1. Actas de reunión de equipo de Gerencia.
2. Correo Electrónico Corporativo.
3. Circulares, protocolos, procedimientos.</t>
  </si>
  <si>
    <t>El Coordinador del Grupo de Investigación de Accidentes y la Gestora de Contratación del Grupo, anualmente, en el último trimestre de cada año, con el propósito de Contar con personal idóneo para atender los procesos de investigación de accidentes, establecen las necesidades de contratación de personal para el año siguiente, en el formato Matriz de Contratación, de acuerdo al Manual de Contratación de la Entidad (GCON-1.0-05-001 V 04).
Establecen así la idoneidad y los requisitos mínimos exigidos para contratar el personal con los perfiles requeridos por el Grupo. El Grupo cuenta con un listado de requisitos mínimos exigidos muy particulares, relacionados con la investigación de accidentes, para facilitar la selección objetiva del personal. La Gestora solicita la documentación requerida a cada candidato y verifica la misma; con el fin de originar el Certificado de Idoneidad y Experiencia se tendrá en cuenta la evaluación de contratos anteriores suscritos con la Entidad.  El Coordinador del Grupo somete la propuesta de contratación ante Comité conformado por la Dirección General, el Ordenador del Gasto y la Directora Administrativa. La documentación de los candidatos aprobados por este Comité será sometida a evaluación del Grupo Contractual, quien verifica y realiza el proceso de contratación toda vez que el candidato reúna las condiciones exigidas en la Resolución 00153 del 15 de enero de 2019.  El Supervisor del Contrato  verifica  las actividades cumplidas por cada Contratista, mediante la revisión del informe de ejecución mensual. Las evidencias que sustentan este proceso son:
1. Formato matriz de contratación. 
2. Manual de contratación GCON-01.0-05-001 V 04
3. Estudios previos para contratación.
4. Certificados de Idoneidad y Experiencia. 
5. Resolución 00153 de 2019.
6. Informe de ejecución mensual GCON-1.0-12-046  
7. Correo electrónico Corporativo
8. Servidor BOG7/DirecciónGeneral/1003GrupoInvestigaciónAccidentes/Contratación</t>
  </si>
  <si>
    <t>Contar con personal idóneo para atender los procesos de investigación de accidentes.</t>
  </si>
  <si>
    <t>El Coordinador del Grupo de Investigación de Accidentes y la Gestora de Contratación del Grupo, en el último trimestre de cada año, establecen las necesidades de contratación de personal para el año siguiente, en el formato Matriz de Contratación, de acuerdo al Manual de Contratación de la Entidad (GCON-1.0-05-001 V 04).
Establecen así la idoneidad y los requisitos mínimos exigidos para contratar el personal con los perfiles requeridos por el Grupo. El Grupo cuenta con un listado de requisitos mínimos exigidos muy particulares, relacionados con la investigación de accidentes, para facilitar la selección objetiva del personal.
La Gestora solicita la documentación requerida a cada candidato y verifica la misma; con el fin de originar el Certificado de Idoneidad y Experiencia se tendrá en cuenta la evaluación de contratos anteriores suscritos con la Entidad. 
El Coordinador del Grupo somete la propuesta de contratación ante Comité conformado por la Dirección General, el Ordenador del Gasto y la Directora Administrativa. La documentación de los candidatos aprobados por este Comité será sometida a evaluación del Grupo Contractual, quien verifica y realiza el proceso de contratación toda vez que el candidato reúna las condiciones exigidas en la Resolución 00153 del 15 de enero de 2019.  
Mensualmente, el Supervisor del Contrato  verifica  las actividades cumplidas por cada Contratista, mediante la revisión del informe de ejecución mensual.</t>
  </si>
  <si>
    <t>El Grupo cuenta con un listado de requisitos mínimos exigidos muy particulares, relacionados con la investigación de accidentes, para facilitar la selección objetiva del personal.</t>
  </si>
  <si>
    <t>El Coordinador del Grupo de Investigación de Accidentes y la Gestora de Contratación del Grupo en conjunto con el  Delegado del Grupo, semanalmente, con el propósito de asegurar el cumplimiento de los compromisos adquiridos entre ellos la consecución de licencias y permisos exigidos para la construcción del CIA presiden una mesa de trabajo "Comité" para el seguimiento de los entregables. Con el fin de asegurar el cumplimiento de los objetivos contractuales. De cada reunión se elabora y se firma un acta la cual se gestiona vía correo electrónico. 
En caso de presentarse retrasos, incumplimientos o controversias, se da cumplimiento a las normas contractuales, y las decisiones al respecto se hacen siempre previa consulta, autorización y aprobación de la Dirección Administrativa. Las evidencias que hacen parte del recursorio son: 
1. Actas mesas de trabajo. 
2. Correo Electrónico Corporativo.  
3. Entregables Consultoría e interventoría.</t>
  </si>
  <si>
    <t>1. Coordinador Grupo Investigación de Accidentes.
2.Delegado proyecto construccion CIAA.</t>
  </si>
  <si>
    <t>Asegurar el cumplimiento de los compromisos adquiridos entre ellos la consecución de licencias y permisos exigidos para la construcción del CIAA</t>
  </si>
  <si>
    <t xml:space="preserve">Presiden una mesa de trabajo "Comité" para el seguimiento de los entregables. Con el fin de asegurar el cumplimiento de los objetivos contractuales. 
De cada reunión se elabora y se fira un acta la cual se gestiona vía correo electrónico. </t>
  </si>
  <si>
    <t xml:space="preserve">De cada reunión se elabora y se fira un acta la cual se gestiona vía correo electrónico. 
En caso de presentarse retrasos, incumplimientos o controversias, se da cumplimiento a las normas contractuales, y las decisiones al respecto se hacen siempre previa consulta, autorización y aprobación de la Dirección Administrativa. </t>
  </si>
  <si>
    <t xml:space="preserve">1. Actas mesas de trabajo.
2. Correo Electrónico Corporativo.
3. Entregables Consultoría e interventoría.                 </t>
  </si>
  <si>
    <t>Número actividades cumplidas x 100 /
Número actividades planeadas</t>
  </si>
  <si>
    <t>Efectuar políticas aerocomerciales, sin considerar los criterios políticos, económicos y jurídicos.</t>
  </si>
  <si>
    <t>Que los servidores públicos y contratistas analicen  propuestas de acuerdos bilaterales sin tener los conocimientos requeridos</t>
  </si>
  <si>
    <t xml:space="preserve">La Coordinadora del Grupo Asuntos Internacionales y Política Aerocomercial y el servidor público y/o contratista a cargo del tema, por trámite, evalúan las propuestas de acuerdos de servicios aéreos con el propósito que se enmarquen en el modelo de acuerdo de servicios aéreos colombianos, los lineamientos de la Cancillería y las demás entidades competentes; además que cumplan con la normatividad colombiana prevista para tal fin. 
La evaluación se realiza primariamente por el servidor público y/o contratista a cargo del tema y en segunda instancia, de manera conjunta, entre el servidor público y/o contratista y el coordinador;  posteriormente, puede haber una revisión entre coordinador y jefe de oficina, si existiere un tema sensible a definir; como resultado de la actividad de control se limpian y/o ajustan los textos, se presenta contrapropuestas a la otra parte o se definen posiciones que no pueden ser aceptadas y se remite el texto al Estado con el que se está negociando; dejando la evidencia mediante comunicaciones externas o el cuadro de control de intercambio de comentarios, que reposan en la carpeta física del GAIPA y en versión electrónica en el servidor H del GAIPA, conforme la tabla de retención documental vigente.
Como resultado de realizar las actividades de control se puede: 
1. Consensuar el acuerdo bilateral o
2. Determinar que los mismos no se ajustan a las políticas y regulaciones del país. </t>
  </si>
  <si>
    <t>- El servidor público y/o contratista a cargo del tema  
- Coordinadora Grupo Asuntos Internacionales Política Aerocomercial</t>
  </si>
  <si>
    <t>Para que se enmarquen dentro del modelo de acuerdo de servicios aéreos colombianos, los lineamientos de la Cancillería y otras entidades competentes y que cumplan con la normatividad colombiana prevista para tal fin</t>
  </si>
  <si>
    <t>- La evaluación se realiza primariamente por el servidor público y/o contratista a cargo del tema y en segunda instancia de manera conjunta entre el funcionario y el coordinador, 
- Posteriormente puede haber una revisión entre coordinador y jefe de oficina si existiere un tema sensible a definir.</t>
  </si>
  <si>
    <t>Como resultado de realizar  las actividades de control se puede: 
1. Consensuar acuerdo bilateral 
2. Determinar que los mismos no se ajustan a las políticas y regulaciones del país.</t>
  </si>
  <si>
    <t xml:space="preserve">Mediante comunicaciones externas o cuadro de control de intercambio de comentarios. Que reposan en carpeta física del GAIPA y en versión electrónica en el servidor H del GAIPA. En Propuestas de Negociación.
</t>
  </si>
  <si>
    <t>La Coordinadora del Grupo Asuntos Internacionales y Política Aerocomercial recibe y valida el concepto favorable por la Jurídica de Cancillería, por trámite, en complemento de otros controles, una vez consensuado el acuerdo entre Autoridades Aeronáuticas y previo a su suscripción, lo envía para ser validado y recibir concepto favorable por la Jurídica de Cancillería quien revisa que el acuerdo se encuentre conforme al Derecho Internacional Público (Derecho de los tratados).
El control se realiza para que el acuerdo se enmarque en el modelo de acuerdo de servicios aéreos colombianos, los lineamientos de la Cancillería y demás entidades competentes y que cumplan con la normatividad colombiana prevista para tal fin. 
Si por alguna circunstancia exógena a la labor del grupo no se puede realizar el control, se informa a la contraparte sobre observaciones de renegociación.
Como resultado de realizar las actividades de renegociación se puede: 
1. Consensuar el acuerdo bilateral o 
2. Determinar que las condiciones no se ajustan a las políticas y regulaciones del país.
Este control se evidencia mediante comunicaciones externas o el cuadro de control de intercambio de comentarios, que reposan en carpeta física del Grupo de Asuntos Internacionales y Política Aerocomercial, y en versión electrónica en el servidor H del Grupo conforme la tabla de retención documental vigente.</t>
  </si>
  <si>
    <t>La coordinadora del Grupo Asuntos Internacionales y Política Aerocomercial</t>
  </si>
  <si>
    <t>El Coordinador del Grupo Asuntos Internacionales y Política Aerocomercial recibe y valida  el concepto favorable por la Juridica de Cancillería quien revisa que el acuerdo se encuentre conforme al Derecho Internacional Público (Derecho de los tratados).</t>
  </si>
  <si>
    <t>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t>
  </si>
  <si>
    <t>Mediante comunicaciones externas o cuadro de control de intercambio de comentarios. Que reposan en carpeta física del GAIPA y en versión electrónica en el servidor H del GAIPA. En Propuestas de Negociación.</t>
  </si>
  <si>
    <t>Indicador 1 asociado al Riesgo: 
Indicador se encuentra en el Sistema de Gestión: En proceso de registro
Nombre del Indicador: Acuerdos de Servicios Aéreos sin atender lineamientos de política
Formula del Indicador: 
1- ( # de Acuerdos bilaterales que no cumplen lo establecido en las normas / # de Acuerdos bilaterales concensuados)</t>
  </si>
  <si>
    <t xml:space="preserve">Análisis de factores externos y/o internos que ocasionen el vencimiento de términos previstos en la normatividad.
</t>
  </si>
  <si>
    <t xml:space="preserve">Solicitudes o trámites que no cumplen los términos establecidos en las normas.
 Incumplimiento en las metas y objetivos institucionales afectando el cumplimiento en las metas de gobierno.
 Imagen institucional afectada en el orden nacional o regional por incumplimientos en la prestación del servicio a los usuarios o ciudadanos.
Investigaciones penales, fiscales o disciplinarias para los funcionarios.. </t>
  </si>
  <si>
    <t>La Coordinadora Grupo Asuntos Internacionales y Política Aerocomercial, por trámite interno o externo, delega  al servidor público y/o contratista a cargo del tema las solicitudes a través del sistema de administración de documentos y verifica la prioridad del trámite e imparte directrices cuando corresponda. Con el propósito de atender las solicitudes con oportunidad y mitigar cualquier posible riesgo de expedir trámites de manera extemporánea respecto a los tiempos establecidos en la normatividad vigente.  El servidor público y/o contratista a cargo planifica las actividades y tareas asignadas presentando el proyecto de respuesta con la debida anticipación al vencimiento del término y se realiza el control con base en las alertas del sistema de gestión documental y el planeador manual o tablero de control en el área, priorizando por medio de un código de colores de asignación por servidor público o contratista. En la eventualidad de desviación o de la materialización del riesgo se comunica la novedad al usuario y se realiza el acto administrativo que resuelva el trámite, el servidor público y/o contratistas en conjunto con la coordinadora analizan las acciones de mejora a implementar, evidenciando el resultado del trámite. Como evidencia quedan los actos administrativos correspondientes con versión electrónica ubicados en el servidor H en la carpeta del Grupo de acuerdo con la tabla de retención documental vigente.</t>
  </si>
  <si>
    <t xml:space="preserve">- El servidor público y/o contratista a cargo del tema
- La Coordinadora Grupo Asuntos Internacionales Política Aerocomercial
</t>
  </si>
  <si>
    <t>Mitigar cualquier posible riesgo de expedir trámites de manera extemporánea respecto a los tiempos establecidos en la normatividad vigente aplicable.</t>
  </si>
  <si>
    <t xml:space="preserve">El sistema de gestión documental genera alertas a gestionar junto con el tablero de control en el área. Planeador manual tablero por asignación a servidor público o contratista priorizado por un código de colores. </t>
  </si>
  <si>
    <t>* En el caso que ocurra un vencimiento de terminos Se le comunica la novedad al usuario y se realiza el acto administrativo que resuelva el tema. 
* Analizar con el servidor público y/o contratista las acciones de mejora a gestionar en la eventualidad de la materialización del riesgo; evidenciando el resultado del trámite.</t>
  </si>
  <si>
    <t>Actos admistrativos correspondientes con versión electrónica ubicados en el servidor H en la carpeta del Grupo de acuerdo a la tabla de retención documental vigente.</t>
  </si>
  <si>
    <t xml:space="preserve">Indicador 2 asociado al Riesgo: 
Indicador se encuentra en el Sistema de Gestión: SI
Nombre del Indicador: BOG- Fletamento
Formula del Indicador: 
(Tramite dentro de los 10 días / Solicitudes de fletamento) x 100 
Indicador 3 asociado al Riesgo: 
Indicador se encuentra en el Sistema de Gestión: SI
Nombre del Indicador: BOG- Código Compartido
Formula del Indicador: 
(Tramite dentro de los 30 días / Solicitudes de código compartido) x 100 </t>
  </si>
  <si>
    <t>Desconocimiento de la norma nacional e  internacional</t>
  </si>
  <si>
    <t>Mala redacción o utilización erronea de términos</t>
  </si>
  <si>
    <t>Servidor público asignado del despacho de la SSOAC, anualmente, con el objeto de fortalecer las competencias de los Servidores público de la secretaria, compila las necesidades de cada uno de los coordinadores utilizando el formato de necesidades de capacitación enviándolo por correo electrónico.
Después de compilada las necesidades se realiza la propuesta del plan el cual es socializado con todas las áreas de la SSOAC para su aprobación. Finalmente, el plan es enviado a la Dirección de Talento Humano para que sea incluido en el PIC
En caso de que las necesidades no sean enviadas por los coordinadores, en equipo de gerencia se realizara el seguimiento y control para la obtención de las necesidades.
Como evidencias de la ejecución del control quedan las listas de asistencia, Plan anual de capacitación.</t>
  </si>
  <si>
    <t>Servidor publico asignado del despacho de la SSOAC 
Coordinadores de los grupos de la SSOAC</t>
  </si>
  <si>
    <t>Fortalecer las competencias de los Servidores publico SSOAC</t>
  </si>
  <si>
    <t>El servidor publico asignado del despacho de la SSOAC compila las necesidades de cada uno de los coordinadores de la SSOAC utilizando el formato de necesidades de capacitacion enviandolo por correo electronico. 
Despues de compilada las necesidades se realiza la propuesta del plan el cual es socializado con todas las areas de la SSOAC para su aprobación.
Finalmente el plan es enviado a la Direccion de Talento Humano para que sea incluido en el PIC</t>
  </si>
  <si>
    <t>En caso de que las necesidades no sean enviadas por los coordiandores, en equipo de gerencia se realizara el seguimiento y control para la obtencion de las necesidades</t>
  </si>
  <si>
    <t>Listas de asistencia
Programa de entrenamiento
Plan anual de capacitación</t>
  </si>
  <si>
    <t>Servidor público asignado del despacho de la SSOAC, anualmente, con el objeto de fortalecer las competencias de los Servidores público de la secretaria, compila las necesidades de cada uno de los coordinadores utilizando el formato de necesidades de capacitación enviándolo por correo electrónico. 
Después de compilada las necesidades se realiza la propuesta del plan el cual es socializado con todas las áreas de la SSOAC para su aprobación. Finalmente, el plan es enviado a la Dirección de Talento Humano para que sea incluido en el PIC
En caso de que las necesidades no sean enviadas por los coordinadores, en equipo de gerencia se realizara el seguimiento y control para la obtención de las necesidades.
como evidencias de la ejecución del control quedan las listas de asistencia, Plan de instrucción y entrenamiento, Plan anual de capacitación.</t>
  </si>
  <si>
    <t>Listas de asistencia
Plan de instrucción y entrenamiento
Plan anual de capacitación</t>
  </si>
  <si>
    <t xml:space="preserve">Expedir una licencia técnica con una evaluación incompleta de acuerdo a los requisitos establecidos en la norma </t>
  </si>
  <si>
    <t xml:space="preserve">Parametrización parcial de los requisitos del RAC en el SIGA </t>
  </si>
  <si>
    <t xml:space="preserve">Falta de verificacion del estado de la condicion del certificado estupefacientes  por parte de los evaluadores en el Sistema SIGA
</t>
  </si>
  <si>
    <t xml:space="preserve">Exceso de trámites Vs Numero de evaluadores </t>
  </si>
  <si>
    <t xml:space="preserve">
 - Posible afectación a la seguridad operacional 
 - Reclamaciones o quejas de los usuarios que podrían implicar una denuncia ante los entes reguladores.
  - Reproceso de actividades y aumento de carga operativa.
 - Imagen institucional afectada en el orden nacional o regional 
 - Investigaciones penales, fiscales o disciplinarias.</t>
  </si>
  <si>
    <t>El personal responsable, cada vez que evalue un trámite de licenciamiento para personal aeronautico, deberá verificar el total de los requisitos en la sabana dispuesta en el aplicativo SIGA en cada trámite conforme al RAC, por parte del evaluador con el apoyo del procedimiento establecido del  Manual PEL con el proposito de verificar el cumplimiento de los requisitos acorde al RAC para la expedición de una licencia.
En caso de que el sistema este mal parametrizado se solicitará al consultor del sistema SIGA corregir los requisitos faltantes en el aplicativo y si es de competencia del usuario responder al usuario con los faltantes encontrados
Todos los tramites del Sistema SIGA tienen un flujo de revisión, supervisión, aprobación y previsualización que evitara que los tramites en gestión tengan información incompleta o errónea
Como evidencia de la ejecución del control quedan los soportes de: Sabana de requisitos, Tramite aprobado en el SIGA, AUTO del tramite solicitado que va anexo a la hoja de vida del personal aeronautico y Licencia digital y fisica aprobada</t>
  </si>
  <si>
    <t>Técnico / auxiliar / Inspector / Contratista</t>
  </si>
  <si>
    <t>Verificar el cumplimiento de los requisitos acorde al RAC para la expedición de una licencia</t>
  </si>
  <si>
    <t>El personal responsable, cada vez que evalue un trámite de licenciamiento para personal aeronautico, deberá verificar el total de los requisitos en la sabana dispuesta en el aplicativo SIGA en cada trámite conforme a los RAC, por parte del evaluador con el apoyo del procedimiento establecido del  Manual PEL</t>
  </si>
  <si>
    <t>En caso de que el sistema esta mal parametrizado se solicitará al consultor del sistema SIGA corregir los requisitos faltantes en el aplicativo y si es de competencia del usuario responder al usuario con los faltantes encontrados
Todos los tramites del Sistema SIGA tienen un flujo de revisión, supervisión, aprobación y previsualización que evitara que los tramites en gestión tengan información incompleta o errónea</t>
  </si>
  <si>
    <t>Sabana de requisitos 
Tramite aprobado en el SIGA
AUTO del tramite solicitado que va anexo a la hoja de vida del personal aeronautico
Licencia digital y fisica aprobada</t>
  </si>
  <si>
    <t>El Coordinador del Grupo del Licencias al Personal, cada vez que llega la respuesta de la consulta de estupefaciente, verifica la condicion de estupefacientes del personal que ha solicitado el trámite de licenciamiento en el aplicativo SIGA, cargando la información en e sistema SIGA para que sea visualizado por todos los evaluadores y no se comentan errores al expedir las licencias.
En caso de presentarse algun caso positivo de estupefacientes, el Coordinador del grupo genera una suspensión, cancelación o revocación según corresponda en el módulo de suspensión y levantamiento de suspensiones de las licencias al personal aeronáutico en el sistema SIGA. 
Como evidencias se generarán reportes de la consulta de estupefacientes que realiza el área, el registro del cargue de estupefacientes por parte del usuario,  correos electrónicos cuando se va a suspender la licencia informadole al usuario y/o cuando se levanta la suspensión.</t>
  </si>
  <si>
    <t xml:space="preserve">Coordinador Grupo Licencias al Personal </t>
  </si>
  <si>
    <t xml:space="preserve">Verificar la condicion de estupefacientes del personal que ha solicitado el trámite de licenciamiento en el aplicativo SIGA, </t>
  </si>
  <si>
    <t>El Coordinador del Grupo del Licencias al Personal, cada vez que llega la respuesta de la consulta de estupefaciente, verifica la condicion de estupefacientes del personal que ha solicitado el trámite de licenciamiento en el aplicativo SIGA, cargando la información en e sistema SIGA para que sea visualizado por todos los evaluadores y no se comentan errores al expedir las licencias.</t>
  </si>
  <si>
    <t xml:space="preserve">
En caso de presentarse algun caso positivo de estupefacientes, el Coordinador del grupo genera una suspensión, cancelación o revocación según corresponda en el módulo de suspensión y levantamiento de suspensiones de las licencias al personal aeronáutico en el sistema SIGA. </t>
  </si>
  <si>
    <t>Como evidencias se generarán reportes de la consulta de estupefacientes que realiza el área, el registro del cargue de estupefacientes por parte del usuario,  correos electrónicos cuando se va a suspender la licencia informadole al usuario y/o cuando se levanta la suspensión.</t>
  </si>
  <si>
    <t>El Coordinador del Grupo Licencias al personal en coordinación con el servidor público y/o contratista asignado por el Despacho de la SSOAC, anualmente se realizarán sensibilizaciones cuando se presenten cambios regulatorios que afecten los requisitos para la expedición de una licencia o se programarán capacitaciones de los cambios regulatorios dentro del Programa de Instrucción y Entrenamiento ( PIESO) con el fin de mantener la competencia del personal que evalua los trámites para obtener una licencia.
Se puede presentar que no se parametrize el sistema SIGA con nuevos requisitos regulatorios afectando la evaluación del trámite, por otro lado se genere afectación en dictar las capacitaciones a algunos evaluadores por el tipo de contratación o por la condición de NO ser inspectores, afectando la cobertura de la capacitación al personal que evalua las licencias.
Como evidencia se generarán listas de Asistencia / actas, Plan de capacitacion del área y comunicaciones internas</t>
  </si>
  <si>
    <t>Programar la sensibilización o capacitación del personal evaluador del trámite de licencias por cambios normativos relacionados con licenciamiento al personal aeronáutico con el fin de mantener la competencia del personal  que expide las licencias</t>
  </si>
  <si>
    <t>El Coordinador del Grupo Licencias al personal en coordinación con el servidor público y/o contratista asignado por el Despacho de la SSOAC, anualmente se realizarán sensibilizaciones cuando se presenten cambios regulatorios que afecten los requisitos para la expedición de una licencia o se programarán capacitaciones de los cambios regulatorios dentro del Programa de Instrucción y Entrenamiento ( PIESO) con el fin de mantener la competencia del personal que evalua los trámites para obtener una licencia.</t>
  </si>
  <si>
    <t>Se puede presentar que no se parametrize el sistema SIGA con nuevos requisitos regulatorios afectando la evaluación del trámite, por otro lado se genere afectación en dictar las capacitaciones a algunos evaluadores por el tipo de contratación o por la condición de NO ser inspectores, afectando la cobertura de la capacitación al personal que evalua las licencias.</t>
  </si>
  <si>
    <t>Como evidencia se generarán listas de Asistencia / actas, Plan de capacitacion del área y comunicaciones internas</t>
  </si>
  <si>
    <t>El Coordinador del Grupo Licencias al personal anualmente proyectará a la Dirección de Talento Humano con los VB respectivos del Director de Area y el Secretario, las solicitudes de personal adicional requerido para  realizar funciones de expedición de licencias y equilibrar cargas laborales.
En caso de generarse desviaciones se realizará la solicitud de personal competente a la Dirección de Talento Humano o área de pasantías al CEA  
Como evidencias se generarán oficios.</t>
  </si>
  <si>
    <t>Proyectar a la Dirección de Talento Humano con los VB respectivos del Director de Area y el Secretario, las solicitudes de personal adicional requerido para  realizar funciones de expedición de licencias y equilibrar cargas laborales.</t>
  </si>
  <si>
    <t>El Coordinador del Grupo Licencias al personal anualmente proyectará a la Dirección de Talento Humano con los VB respectivos del Director de Area y el Secretario, las solicitudes de personal adicional requerido para  realizar funciones de expedición de licencias y equilibrar cargas laborales.</t>
  </si>
  <si>
    <t xml:space="preserve">% de Ejecución de las capacitaciones programadas / Ejecutadas </t>
  </si>
  <si>
    <t>Posibilidad de que el plan de Inspección, vigilancia y control a  los proveedores de servicios de aviación no se cumpla</t>
  </si>
  <si>
    <t>Realizar vigilancia e inspecciones no contempladas en el cronograma de actividades, atención de imprevistos</t>
  </si>
  <si>
    <t>1. Ocurrencia de un acto de interferencia ilícita en un aeropuerto que no fue objeto de inspección y vigilancia . 
2. Falta de verificacion del cumplimiento normativo y de estandares de seguridad operacional.
3. Proceso de vigilancia y control deficiente o nulo al proveedor de servicios.
4. Uso inapropiado del espacio aéreo
5. Perdida de la imagen institucional.</t>
  </si>
  <si>
    <t>Cada Coordinador de grupo anualmente evalua la planificación del programa de vigilancia de acuerdo a la capacidad instalada del área, los tiempos de respuesta del usuario, la competencia del personal, las cargas de trabajo del personal, con el fin de planificar el programa de vigilancia.
En caso de detectar que por la falta de personal se afectaría el desarrollo del proceso de inspección, vigilancia y control por la falta de personal, el Coordinador enviará la solicitud escrita al Director del área, el Director de área revisa la información y oficia al Secretario de Seguridad Operacional y de la Aviación Civil sobre la necesidad.
El Secretario de Seguridad Operacional y de la Aviación Civil revisa la información con los Directores de área, su conveniencia, pertinencia y oficia a la Dirección de Talento Humano las necesidades de personal.
En caso de que no se realicen las actividades contempladas o no se oficie a talento humano, cada área evaluará el desarrollo del programa de vigilancia basado en el personal disponible.
Como evidencias queda los oficios remisorios entre áreas, correo electrónicos, análisis de cargas de trabajo si aplica</t>
  </si>
  <si>
    <t xml:space="preserve">Evaluar en la planificación al momento de hacer el plan de vigilancia anual, si se afectaria su ejecución por la falta de personal de inspectores </t>
  </si>
  <si>
    <t>Cada Coordinador de grupo anualmente evalua la planificación del programa de vigilancia de acuerdo a la capacidad instalada del área, los tiempos de respuesta del usuario, la competencia del personal, las cargas de trabajo del personal, con el fin de planificar el programa de vigilancia.
En caso de detectar que por la falta de personal se afectaría el desarrollo del proceso de inspección, vigilancia y control por la falta de personal, el Coordinador enviará la solicitud escrita al Director del área, el Director de área revisa la información y oficia al Secretario de Seguridad Operacional y de la Aviación Civil sobre la necesidad.
El Secretario de Seguridad Operacional y de la Aviación Civil revisa la información con los Directores de área, su conveniencia, pertinencia y oficia a la Dirección de Talento Humano las necesidades de personal.</t>
  </si>
  <si>
    <t>En caso de que no se realicen las actividades contempladas o no se oficie a talento humano, cada área evaluará el desarrollo del programa de vigilancia basado en el personal disponible.</t>
  </si>
  <si>
    <t>Como evidencias queda los oficios remisorios entre áreas, correo electrónicos, análisis de cargas de trabajo si aplica</t>
  </si>
  <si>
    <t xml:space="preserve">El Coordinador Grupo Inspeccion a los Servicios de Navegacion Aerea anualmente,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por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En el caso de que las actividades programadas de acuerdo con el plan de vigilancia no se puedan realizar por diferentes situaciones que se puedan presentar ( limitación de recursos, carga laboral, el aeropuerto no pueda atender la visita, atención a la capacitación, atención de imprevistos, etc.), se informará a través de correo electrónico para el respectivo ajuste al cronograma del plan de vigilancia.   
Como evidencias se genera comunicados mediante correo electrónico de la asignación de las actividades a realizar de acuerdo plan de vigilancia aprobado.
Plan de vigilancia aprobado.  </t>
  </si>
  <si>
    <t xml:space="preserve">Coordinador Grupo Inspeccion a los Servicios de Navegacion Aerea
</t>
  </si>
  <si>
    <t xml:space="preserve">Monitorear el cumplimiento de los planes de vigilancia por cada grupo de la dirección y evaluar junto a los coordinadores las situaciones por las cuales no fue posible la oportuna ejecución del plan para posteriormente abordar las causas de mayor impacto </t>
  </si>
  <si>
    <t>El Coordinador Grupo Inspeccion a los Servicios de Navegacion Aerea anualmente,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por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t>
  </si>
  <si>
    <t xml:space="preserve">En el caso de que las actividades programadas de acuerdo con el plan de vigilancia no se puedan realizar por diferentes situaciones que se puedan presentar ( limitación de recursos, carga laboral, el aeropuerto no pueda atender la visita, atención a la capacitación, atención de imprevistos, etc.), se informará a través de correo electrónico para el respectivo ajuste al cronograma del plan de vigilancia.   
</t>
  </si>
  <si>
    <t xml:space="preserve">Como evidencias se genera comunicados mediante correo electrónico de la asignación de las actividades a realizar de acuerdo plan de vigilancia aprobado.
Plan de vigilancia aprobado.  </t>
  </si>
  <si>
    <t xml:space="preserve">El Cordinador del Grupo de Certificación e Inspección de Aeródromos Y Servicios Aeroportuarios anualmente, revisa las funciones del grupo, la competencia servidor público que vigila y realiza la distribución de la vigilancia en coordinación con quien vigila, se generá el plan de vigilancia del grupo, contemplando la cobertura de todos los servicios aeroportuarios,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En el caso de que las actividades programadas de acuerdo con el plan de vigilancia no se puedan realizar por diferentes situaciones que se puedan presentar ( limitación de recursos, carga laboral, el aeropuerto no pueda atender la visita, atención a la capacitación, atención de imprevistos, etc.), se informará a través de correo electrónico para el respectivo ajuste al cronograma del plan de vigilancia.   
Como evidencias se genera comunicados mediante correo electrónico de la asignación de las actividades a realizar de acuerdo plan de vigilancia aprobado.
Plan de vigilancia aprobado.  </t>
  </si>
  <si>
    <t>Cuando ya se ha planificado el plan de vigilancia, el Coordinador del Grupo lo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t>
  </si>
  <si>
    <t xml:space="preserve">El Coordinador de Grupo Inspección a la  Seguridad  de Aviacion Civil y Facilitación, anualmente revisa las funciones del Grupo,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En el caso de que las actividades programadas de acuerdo con el plan de vigilancia no se puedan realizar por diferentes situaciones que se puedan presentar ( limitación de recursos, carga laboral, el aeropuerto no pueda atender la visita, atención a la capacitación, atención de imprevistos, etc.), se informará a través de correo electrónico para el respectivo ajuste al cronograma del plan de vigilancia.   
Como evidencias se genera comunicados mediante correo electrónico de la asignación de las actividades a realizar de acuerdo plan de vigilancia aprobado.
Plan de vigilancia aprobado.  </t>
  </si>
  <si>
    <t>El Coordinador de Grupo Inspección a la  Seguridad  de Aviacion Civil y Facilitación, anualmente revisa las funciones del Grupo,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t>
  </si>
  <si>
    <t>El coordinador del Grupo Inspección de Aeronavegabilidad junto al focal de vigilancia llevan en  Bog7 un control mensual del cumplimiento del plan de vigilancia anual (archivo en excel), por cada uno de los inspectores del grupo, mensualmente se reporta a cada inspector, mediante un correo electronico los incumplimientos y se solicita a su vez una explicación para cada uno, adicionalmente cada inspector controla un cronograma independiente en la carpeta de la empresa que esta vigilando, mensualmente es actualizado con las actividades realizadas, se apoya este control con el procedimiento  Programación y Seguimiento de Inspecciones
Las actividades que no se ejecutan conforme a lo planeado en los cronogramas de vigilancia se reprograman para su ejecucion en el siguiente trimestre.
Como evidencia se genera Archivo en excel publicado en Bog7 , correos electronicos, cronogramas de vigilancia.
Por otro lado dada la situación del COVID-19 se implementaron las siguientes actividades de contingencia para responder a los cambios en el programa de vigilancia:
- Estrategía de control electrónica para el reporte de la vigilancia por medios electrónicos ( correos electrónicos, plataforma TEAMS)</t>
  </si>
  <si>
    <t xml:space="preserve">Grupo Inspección de Aeronavegabilidad </t>
  </si>
  <si>
    <t>El coordinador del Grupo Inspección de Aeronavegabilidad junto al focal de vigilancia llevan en  Bog7 un control mensual del cumplimiento del plan de vigilancia anual (archivo en excel), por cada uno de los inspectores del grupo, mensualmente se reporta a cada inspector, mediante un correo electronico los incumplimientos y se solicita a su vez una explicación para cada uno, adicionalmente cada inspector controla un cronograma independiente en la carpeta de la empresa que esta vigilando, mensualmente es actualizado con las actividades realizadas, se apoya este control con el procedimiento  Programación y Seguimiento de Inspecciones</t>
  </si>
  <si>
    <t>Las actividades que no se ejecutan conforme a lo planeado en los cronogramas de vigilancia se reprograman para su ejecucion en el siguiente trimestre.</t>
  </si>
  <si>
    <t>Como evidencia se genera Archivo en excel publicado en Bog7 , correos electronicos, cronogramas de vigilancia.</t>
  </si>
  <si>
    <t>El coordinador del Grupo Inspección de Operaciones junto al focal de vigilancia llevan en  Bog7 un control mensual del cumplimiento del plan de vigilancia anual (archivo en excel), por cada uno de los inspectores del grupo, mensualmente se reporta a cada inspector, mediante un correo electronico los incumplimientos y se solicita a su vez una explicación para cada uno, adicionalmente cada inspector controla un cronograma independiente en la carpeta de la empresa que esta vigilando, mensualmente es actualizado con las actividades realizadas, se apoya este control con el procedimiento Programación y Seguimiento de Inspecciones
Las actividades que no se ejecutan conforme a lo planeado en los cronogramas de vigilancia se reprograman para su ejecucion en el siguiente trimestre.
Como evidencia se genera Archivo en excel publicado en Bog7 , correos electronicos, cronogramas de vigilancia.
Por otro lado dada la situación del COVID-19 se implementaron las siguientes actividades de contingencia para responder a los cambios en el programa de vigilancia:
- Estrategía de control electrónica para el reporte de la vigilancia por medios electrónicos ( correos electrónicos, plataforma TEAMS)</t>
  </si>
  <si>
    <t>Grupo Inspección de Operaciones</t>
  </si>
  <si>
    <t>El coordinador del Grupo Inspección de Operaciones junto al focal de vigilancia llevan en  Bog7 un control mensual del cumplimiento del plan de vigilancia anual (archivo en excel), por cada uno de los inspectores del grupo, mensualmente se reporta a cada inspector, mediante un correo electronico los incumplimientos y se solicita a su vez una explicación para cada uno, adicionalmente cada inspector controla un cronograma independiente en la carpeta de la empresa que esta vigilando, mensualmente es actualizado con las actividades realizadas, se apoya este control con el procedimiento Programación y Seguimiento de Inspecciones</t>
  </si>
  <si>
    <t>El Coordinador del Grupo de Factores Humanos, certificación y educación aeromédica  anualmente, revisa las funciones del grupo, la competencia del inspector y el personal que apoya la inspección y realiza la distribución de las inspecciones en coordinación del personal a vigilar, se generá el plan de vigilancia del grupo, contemplando la cobertura de la vigilancia en los servicios médicos  y sus especialidades (médicos examinadores, programa sustancias psicoactivas, centros de instrucción, ambulancias aéreas) , se revisa los recursos disponibles para el plan de vigilancia, posteriormente se remite al Director del área para su aprobación. Finalmente se envía al Secretario de Seguridad Operacional y de la Aviación Civil para la revisión y aprobación,y se divulga a los inspectores por correo electrónico.
En caso de que se presenten imprevistos o inspecciones no programadas, se actualiza el plan de vigilancia, se presenta y se formaliza ante el Director de Area y el Secretario de Seguridad Operacional para la coordinación de las  comisiones ( viáticos y tiquetes), la revisión y aprobación del plan de vigilancia.
Se realiza seguimiento trimestral de la ejecución del plan de vigilancia, se registran los resultados en los indicadores y en las actas de equipos de gerencia trimestrales del área.
Se puede presentar sobre carga laboral, generando que no se realicen las inspecciones oportunamente, falta de recursos para realizar inspecciones que requieran desplazamientos ( viáticos y tiquetes) órden público, salud pública.
Como evidencias se generarán Oficios de asignación., Cronogramas,  Plan de vigilancia, Oficio Aprobación Plan de vigilancia, Seguimiento al plan de vigilancia .
Por otro lado dada la situación del COVID-19 se implementaron las siguientes actividades de contingencia para responder a los cambios en el programa de vigilancia:
- Estrategía de control electrónica para el reporte de la vigilancia por medios electrónicos ( correos electrónicos, plataforma TEAMS)</t>
  </si>
  <si>
    <t xml:space="preserve">Coordinador del Grupo de Factores Humanos, certificación y educación aeromédica </t>
  </si>
  <si>
    <t>El Coordinador del Grupo de Factores Humanos, certificación y educación aeromédica  anualmente, revisa las funciones del grupo, la competencia del inspector y el personal que apoya la inspección y realiza la distribución de las inspecciones en coordinación del personal a vigilar, se generá el plan de vigilancia del grupo, contemplando la cobertura de la vigilancia en los servicios médicos  y sus especialidades (médicos examinadores, programa sustancias psicoactivas, centros de instrucción, ambulancias aéreas) , se revisa los recursos disponibles para el plan de vigilancia, posteriormente se remite al Director del área para su aprobación. Finalmente se envía al Secretario de Seguridad Operacional y de la Aviación Civil para la revisión y aprobación,y se divulga a los inspectores por correo electrónico.</t>
  </si>
  <si>
    <t xml:space="preserve">
En caso de que se presenten imprevistos o inspecciones no programadas, se actualiza el plan de vigilancia, se presenta y se formaliza ante el Director de Area y el Secretario de Seguridad Operacional para la coordinación de las  comisiones ( viáticos y tiquetes), la revisión y aprobación del plan de vigilancia.</t>
  </si>
  <si>
    <t>En caso de que se presenten imprevistos o inspecciones no programadas, se actualiza el plan de vigilancia, se presenta y se formaliza ante el Director de Area y el Secretario de Seguridad Operacional para la coordinación de las  comisiones ( viáticos y tiquetes), la revisión y aprobación del plan de vigilancia.</t>
  </si>
  <si>
    <t>El Secretario de Seguridad Operacional y de la Aviación Civil semanalmente realiza equipo de jefes espacio oportuno para evaluar si es necesario con los Directores  de área monitorear o revisar los cambios requeridos en el plan de vigilancia o situación fortuitas que afecten el plan de vigilancia, se deja un acta de los equipos de jefes en ISOLUCION.
Por otro lado el Secretario de Seguridad Operacional y de la Aviación Civil   trimestralmente a través de los equipos de gerencia con sus Direcciones de área y grupos directos, evalua los resultados de los indicadores de los procesos relacionados con los programas de vigilancia su cumplimiento o toma decisiones si se presentan desviaciónes en la planificación o cambios no planificados y sus correspondientes resultados, se deja un acta equipo de gerencia trimestral en ISOLUCION.
Se pueden presentar que al finalizar la vigencia anual, no se da cumplimiento a la totalidad del plan de vigilancia proyectado para el año.
Se dejan como evidencias:  Resultados indicadores de gestión, Actas Equipos de Gerencia, Correos electrónicos, Remisorios</t>
  </si>
  <si>
    <t>Evaluar los cambios generados en el transcurso del año en los planes de vigilancia y que no fueron formulados en la planificación por las distintas razones que se presenten, tomar decisiones, evaluar el impacto de los cambios y verificar el cumplimiento de los planes de vigilancia</t>
  </si>
  <si>
    <t xml:space="preserve">El Secretario de Seguridad Operacional y de la Aviación Civil semanalmente realiza equipo de jefes espacio oportuno para evaluar si es necesario con los Directores  de área monitorear o revisar los cambios requeridos en el plan de vigilancia o situación fortuitas que afecten el plan de vigilancia, se deja un acta de los equipos de jefes en ISOLUCION.
Por otro lado el Secretario de Seguridad Operacional y de la Aviación Civil   trimestralmente a través de los equipos de gerencia con sus Direcciones de área y grupos directos, evalua los resultados de los indicadores de los procesos relacionados con los programas de vigilancia su cumplimiento o toma decisiones si se presentan desviaciónes en la planificación o cambios no planificados y sus correspondientes resultados, se deja un acta equipo de gerencia trimestral en ISOLUCION.
</t>
  </si>
  <si>
    <t>Resultados indicadores de gestión.
Actas Equipos de Gerencia 
Correos electrónicos
Remisorios</t>
  </si>
  <si>
    <t>El Director de Areá anualmente envia al Secretario de Seguridad Operacional y de la Aviación civil el presupuesto anual requerido de acuerdo al plan de inspección, vigilancia y control por área, el Secretario de Seguridad Operacional revisará la información con el líder administrativo de la SSOAC en coordinación con los Directores de área,  se oficia a la Secretaria General el presupuesto anual de inspección, vigilancia y control que requiere la SSOAC para el cumplimiento de las metas propuestas.
Se puede presentar que no se asigne todo el presupuesto de funcionamiento que requiere la SSOAC, y afecte el cumplimiento de las actividades del plan de vigilancia.
Como evidencias se deja los oficios de solicitud de recursos, correos electrónicos.</t>
  </si>
  <si>
    <t>Directores de área 
Secretario de Seguridad Operacional y de la Aviación Civil</t>
  </si>
  <si>
    <t>Solicitar los recursos financieros requeridos para cumplir el plan de vigilancia de la SSOAC</t>
  </si>
  <si>
    <t>El Director de Areá anualmente envia al Secretario de Seguridad Operacional y de la Aviación civil el presupuesto anual requerido de acuerdo al plan de inspección, vigilancia y control por área, el Secretario de Seguridad Operacional revisará la información con el líder administrativo de la SSOAC en coordinación con los Directores de área,  se oficia a la Secretaria General el presupuesto anual de inspección, vigilancia y control que requiere la SSOAC para el cumplimiento de las metas propuestas.</t>
  </si>
  <si>
    <t>Se puede presentar que no se asigne todo el presupuesto de funcionamiento que requiere la SSOAC, y afecte el cumplimiento de las actividades del plan de vigilancia.</t>
  </si>
  <si>
    <t>Como evidencias se deja los oficios de solicitud de recursos, correos electrónicos.</t>
  </si>
  <si>
    <t>Omitir o extralimitarse como autoridad en la generación de reportes, hallazgos, discrepancias, no conformidades en la ejecución del plan de vigilancia</t>
  </si>
  <si>
    <t>Falta de competencia del inspector</t>
  </si>
  <si>
    <t>Falta de tiempo para el desarrollo de la inspección o vigilancia</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</si>
  <si>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</si>
  <si>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1. Incumplimiento normativo y de estandares de seguridad operacional.
2. Proceso de vigilancia y control deficiente o nulo al proveedor de servicios.
3. Uso inapropiado del espacio aéreo
4. Perdida de la imagen institucional.</t>
  </si>
  <si>
    <t>Anualmente cada Coordinador de área, revisará el Programa de instrucción y entrenamiento (PIESO) de la SSOAC en coordinación con el servidor público asignado de la SSOAC, con el fin de verificar el cumplimiento del plan de capacitación de la vigencia anterior y la posible actualización de la vigencia actual,  para los inspectores o servidores públicos que realizan inspección, y vigilancia de acuerdo  con las funciones de cada grupo, el cual es aprobado por el Director de Area y posteriormente por el Secretario de Seguridad Operacional y Aviación Civil donde se contemple la capacitacion que requieren los inspectores.
Se puede presentar que no se cumpla en su totalidad las capacitaciones programadas por condiciones de contratación  o situaciónes presentadas en temas presupuestales, recortes presupuestales o por requisitos  de perfil del personal a capacitar y que no se contemple toda la capacitación y formación en el PIESO, de acuerdo a las funciones y competencias que debe ejercer cada inspector o servidor público que realiza inspección y vigilancia.
Como evidencia se dejan los correos electrónicos y/o comunicaciones internas, Plan de capacitación de la vigencia,  PIESO modificado ( SI APLICA) , Registros de entrenamiento</t>
  </si>
  <si>
    <t>Coordinador de área
Servidor público o contratista asignado por el Secretario de Seguridad Operacional y Aviacion Civil
Secretario de Seguridad Operacional y Aviacion Civil</t>
  </si>
  <si>
    <t>Revisar el Programa de instrucción y entrenamiento (PIESO) de la SSOAC en coordinación con el servidor público asignado de la SSOAC, para verificar el plan de capacitación anual para los inspectores o servidores públicos que realizan inspección, y vigilancia</t>
  </si>
  <si>
    <t>Anualmente cada Coordinador de área, revisará el Programa de instrucción y entrenamiento (PIESO) de la SSOAC en coordinación con el servidor público asignado de la SSOAC, para verificar el plan de capacitación anual para los inspectores o servidores públicos que realizan inspección, y vigilancia de acuerdo  con las funciones de cada grupo.</t>
  </si>
  <si>
    <t>Que no se cumpla en su totalidad las capacitaciones programadas por condiciones de contratación  o situaciónes presentadas en temas presupuestales, recortes presupuestales o por requisitos  de perfil del personal a capacitar.
Que no se contemple toda la capacitación y formación en el PIESO de acuerdo a las funciones y competencias que debe ejercer cada inspector o servidor público que realiza inspección y vigilancia.</t>
  </si>
  <si>
    <t>Correos electrónicos y/o comunicaciones internas
Plan de capacitación de la vigencia
PIESO modificado ( SI APLICA) 
Registros de entrenamiento</t>
  </si>
  <si>
    <t xml:space="preserve">Cada  vez que el inspector o servidor público designado ejecute la inspección, deberá verificar las listas de inspección que contemplen todos los items a revisar y posteriormente hacer el respectivo seguimiento, información que se plasma en el formato de discrepancia con los plazos establecidos por el Manual del Inspector, posteriormente el inspector envía al Coordinador GISNA para revisión y aprobación  finalizando con el envío de estos formatos al proveedor del servicio para resolver las discrepancias.
Se puede presentar que no se contemplen todas las áreas a ser inspeccionadas, y los items de vigilancia por especialidad, que no se tenga la evidencia de la realización de la inspección.
Como evidencias se generarn las listas de inspección,  Actas de apertura y cierre ,  Registro de discrepancias y registros de plan de acción,  
Informe Final </t>
  </si>
  <si>
    <t xml:space="preserve">Inspector de Seguridad Operacional
Coordinador grupo GISNA
 </t>
  </si>
  <si>
    <t>Verificar las listas de inspección que contemplen todos los items a revisar y posteriormente hacer el respectivo seguimiento, información que se plasma en el formato de discrepancia con los plazos establecidos por el Manual del Inspector</t>
  </si>
  <si>
    <t>Cada  vez que el inspector o servidor público designado ejecute la inspección, deberá verificar las listas de inspección que contemplen todos los items a revisar y posteriormente hacer el respectivo seguimiento, información que se plasma en el formato de discrepancia con los plazos establecidos por el Manual del Inspector, posteriormente el inspector envía al Coordinador GISNA para revisión y aprobación  finalizando con el envío de estos formatos al proveedor del servicio para resolver las discrepancias</t>
  </si>
  <si>
    <t>Que no se contemplen todas las áreas a ser inspeccionadas, y los items de vigilancia por especialidad.
Que no se tenga la evidencia de la realización de la inspección</t>
  </si>
  <si>
    <t xml:space="preserve">Listas de inspección
Actas de apertura y cierre 
Registro de discrepancias y registros de plan de acción
Informe Final </t>
  </si>
  <si>
    <t xml:space="preserve">Cada  vez que el servidór designado ejecute la vigilancia, deberá verificar las listas de chequeo para cada subsistema que contemplen todos los items a revisar y posteriormente al cierre de la actividad elaborará un acta de cierre la cual se socializa entre el auditor ( servidor(res) público(s) que vigilan) y auditado ( explotadores de aerolíneas y aeropuertos), posteriomente se realiza el informe respectivo con el VB de Coordinador del grupo y el Director del área junto con el plan de medidas correctivas, se informa este plan al auditado ( explotadores de aerolíneas y aeropuertos) quienes deberán presentar el plan de acción que corriga las acciones correctivas levantadas.
Se puede presentar  que no se contemplen todas las áreas a ser inspeccionadas, y los items de vigilancia por especialidad.
Que no se tenga la evidencia de la realización de la inspección.
Como evidencia se dejan las Listas de inspección,  Actas de apertura y cierre, Registro de discrepancias y registros de plan de acción, Informe Final </t>
  </si>
  <si>
    <t>Inspector de Seguridad de la Aviación Civil
Coordinador Grupo Inspección a la  Seguridad  de Aviacion Civil y Facilitación</t>
  </si>
  <si>
    <t xml:space="preserve">Verificar las listas de chequeo que contemplen todos los items a revisar </t>
  </si>
  <si>
    <t>Cada  vez que el servidór designado ejecute la vigilancia, deberá verificar las listas de chequeo que contemplen todos los items a revisar y posteriormente al cierre de la actividad elaborará un acta de cierre la cual se socializa entre el auditor ( servidor(res) público(s) que vigilan) y auditado ( explotadores de aerolíneas y aeropuertos), posteriomente se realiza el informe respectivo con el VB de Coordinador del grupo y el Director del área junto con el plan de medidas correctivas, se informa este plan al auditado ( explotadores de aerolíneas y aeropuertos) quienes deberán presentar el plan de acción que corriga las acciones correctivas levantadas.</t>
  </si>
  <si>
    <t>Inspector de Seguridad Operacional
Coordinador Grupo Certificación e Inspección de Aeródromos de Servicios Aeroportuarios</t>
  </si>
  <si>
    <t>Caducidad de la facultad sancionatoria dentro de las actuaciones administrativas sancionatorias por presunta comisión de infracciones técnicas del Régimen Sancionatorio Aeronáutico</t>
  </si>
  <si>
    <t>Cantidad insuficiente de abogados sustanciadores de actuaciones administrativas sancionatorias dentro de la SSOAC</t>
  </si>
  <si>
    <t>Falta de competencia del abogado sustanciador en procedimiento administrativo sancionatorio y régimen sancionatorio aeronáutico
Falta de comprensión del abogado sustanciador del concepto de caducidad de la facultad sancionatoria</t>
  </si>
  <si>
    <t>Gestión y control insuficiente de los términos procesales de las etapas del Régimen Sancionatorio Aeronáutico</t>
  </si>
  <si>
    <t>Caducidad de la facultad sancionatoria de la Unidad Administrativa Especial de Aeronáutica Civil</t>
  </si>
  <si>
    <t>El Coordinador del Grupo cada vez que recibe la solicitud de iniciar actuación administrativa delega a un abogado sustanciador del Grupo con indicación de la fecha de asignación para dar inicio a la actuación o en su defecto enviar la actuación al área correspondiente.
En caso que el Coordinador evidencie novedades encontradas en el control de las investigaciones, en materia de fechas de avance, calidad de la investigación se reunirá con el profesional encargado para la revisión y ajustes.
Como evidencia, quedan los registros generados de las investigaciones y sanciones a las infracciones técnicas.
Cuentan con la base de datos de los procesos sancionatorios a cargo asignado a cada abogado sustanciador
Cuentan con los archivos físicos y digitales generados de las investigaciones y sanciones a las infracciones técnicas.
Cuentas con las comunicaciones internas y externas generados entre el proveedor de servicio y la autoridad aeronáutica</t>
  </si>
  <si>
    <t>Coordinadora Grupo Investigacion Y Sanciones a las Infracciones Tecnicas</t>
  </si>
  <si>
    <t>Controlar las investigaciones, en materia de fechas de avance, calidad de la investigación y el seguimiento al abogado sustanciador a cargo de la investigación</t>
  </si>
  <si>
    <t>El Coordinador del Grupo cada vez que recibe la solicitud de iniciar actuación administrativa delega a un abogado sustanciador del Grupo con indicación de la fecha de asignación para dar inicio a la actuación o en su defecto enviar la actuación al área correspondiente.</t>
  </si>
  <si>
    <t xml:space="preserve">
En caso que el Coordinador evidencie novedades encontradas en el control de las investigaciones, en materia de fechas de avance, calidad de la investigación se reunirá con el profesional encargado para la revisión y ajustes </t>
  </si>
  <si>
    <t>Como evidencia, quedan los registros generados de las investigaciones y sanciones a las infracciones técnicas.
Cuentan con la base de datos de los procesos sancionatorios a cargo asignado a cada abogado sustanciador
Cuentan con los archivos físicos y digitales generados de las investigaciones y sanciones a las infracciones técnicas.
Cuentas con las comunicaciones internas y externas generados entre el proveedor de servicio y la autoridad aeronáutica</t>
  </si>
  <si>
    <t>El abogado sustanciador cada que inicie la actuación administrativa deberá registrar la fecha del hecho, conducta u omisión que presuntamente pueda ocasionar la imposición de una sanción,  mantener el registro actualizado del desarrollo de etapas procesales dentro de la actuación administrativa sancionatoria en la base de datos (archivo de excel) del área que controla las investigaciones y sanciones.
En caso que el Coordinador evidencie novedades encontradas en el control de las investigaciones, en materia de fechas de avance, calidad de la investigación se reunirá con el profesional encargado para la revisión y ajustes.
Como evidencia, quedan los registros generados de las investigaciones y sanciones a las infracciones técnicas.
Cuentan con la base de datos de los procesos sancionatorios a cargo asignado a cada abogado sustanciador
Cuentan con los archivos físicos y digitales generados de las investigaciones y sanciones a las infracciones técnicas.
Cuentas con las comunicaciones internas y externas generados entre el proveedor de servicio y la autoridad aeronáutica</t>
  </si>
  <si>
    <t>Abogado sustanciador Grupo Investigaciones y Sanciones a las Infracciones Técnicas</t>
  </si>
  <si>
    <t>Controlar que se mantenga el registro actualizado del desarrollo de etapas procesales dentro de la actuación administrativa sancionatoria en la base de datos ( archivo de excel) del área que controla las investigaciones y sanciones.</t>
  </si>
  <si>
    <t>El abogado sustanciador cada que inicie la actuación administrativa deberá registrar la fecha del hecho, conducta u omisión que presuntamente pueda ocasionar la imposición de una sanción,  mantener el registro actualizado del desarrollo de etapas procesales dentro de la actuación administrativa sancionatoria en la base de datos ( archivo de excel) del área que controla las investigaciones y sanciones</t>
  </si>
  <si>
    <t xml:space="preserve">En caso que el Coordinador evidencie novedades encontradas en el control de las investigaciones, en materia de fechas de avance, calidad de la investigación se reunirá con el profesional encargado para la revisión y ajustes </t>
  </si>
  <si>
    <t>El servidor público asignado por el coordinador del área ( Secretaria del área y/o auxiliar) deberá mantener el registro actualizado de las sanciones impuestas por comisión de infracciones técnicas del Régimen Sancionatorio Aeronáutico en la base de datos ( archivo de excel) del área que controla las investigaciones y sanciones
En caso que el Coordinador evidencie novedades encontradas en el control de las investigaciones, en materia de fechas de avance, calidad de la investigación se reunirá con el profesional encargado para la revisión y ajustes 
Como evidencia, quedan los registros generados de las investigaciones y sanciones a las infracciones técnicas.
Cuentan con la base de datos de los procesos sancionatorios a cargo asignado a cada abogado sustanciador
Cuentan con los archivos físicos y digitales generados de las investigaciones y sanciones a las infracciones técnicas.
Cuentas con las comunicaciones internas y externas generados entre el proveedor de servicio y la autoridad aeronáutica</t>
  </si>
  <si>
    <t>Servidor público asignado por el coordinador del área ( Secretaria del área y/o auxiliar)</t>
  </si>
  <si>
    <t>Controlar que se mantenga el registro actualizado de las sanciones impuestas por comisión de infracciones técnicas del Régimen Sancionatorio Aeronáutico en la base de datos ( archivo de excel) del área que controla las investigaciones y sanciones</t>
  </si>
  <si>
    <t>El servidor público asignado por el coordinador del área ( Secretaria del área y/o auxiliar) deberá mantener el registro actualizado de las sanciones impuestas por comisión de infracciones técnicas del Régimen Sancionatorio Aeronáutico en la base de datos ( archivo de excel) del área que controla las investigaciones y sanciones</t>
  </si>
  <si>
    <t>Otorgar certificados y permisos a proveedores de servicios a la aviación civil y personal aeronáutico, sin el cumplimiento de los requistos establecidos en la norma</t>
  </si>
  <si>
    <t>1.  Insatisfacción del usuario
2. Sanción por parte del ente de control u otro ente regulador.
3.Incumplimiento en las metas y objetivos institucionales afectando el cumplimiento en las metas de gobierno.
4. Imagen institucional afectada en el orden nacional o regional por incumplimientos en la prestación del servicio a los usuarios o ciudadanos.</t>
  </si>
  <si>
    <t>Anualmente cada Coordinador de área, revisará el Programa de instrucción y entrenamiento (PIESO) de la SSOAC en coordinación con el servidor público asignado de la SSOAC, con el fin de verificar el cumplimiento del plan de capacitación de la vigencia anterior y la posible actualización de la vigencia actual  para los inspectores o servidores públicos que realizan las certificación y permisos de los proveedores de servicios de aviacion civil de acuerdo  con las funciones de cada grupo y el conocimiento de los requisitos establecidos en los Reglamentos Aeronáuticos Colombianos 
Se puede presentar que no se cumpla en su totalidad las capacitaciones programadas por condiciones de contratación  o situaciónes presentadas en temas presupuestales, recortes presupuestales o por requisitos  de perfil del personal a capacitar y que no se contemple toda la capacitación y formación en el PIESO de acuerdo a las funciones y competencias que debe ejercer cada inspector o servidor público que realize los procesos de certificaciones.
Como evidencia se dejan los correos electrónicos y/o comunicaciones internas, Plan de capacitación de la vigencia,  PIESO modificado ( SI APLICA) , Registros de entrenamiento</t>
  </si>
  <si>
    <t xml:space="preserve">Fortalecer las competencias de los Servidores publico SSOAC y verificar el conocimiento de los requisitos establecidos en los Reglamentos Aeronáuticos Colombianos </t>
  </si>
  <si>
    <t>Anualmente cada Coordinador de área, revisará el Programa de instrucción y entrenamiento (PIESO) de la SSOAC en coordinación con el servidor público asignado de la SSOAC, con el fin de verificar el cumplimiento del plan de capacitación de la vigencia anterior y la posible actualización de la vigencia actual  para los inspectores o servidores públicos que realizan las certificación y permisos de los proveedores de servicios de aviacion civil de acuerdo  con las funciones de cada grupo y el conocimiento de los requisitos establecidos en los Reglamentos Aeronáuticos Colombianos 
Se puede presentar que no se cumpla en su totalidad las capacitaciones programadas por condiciones de contratación  o situaciónes presentadas en temas presupuestales, recortes presupuestales o por requisitos  de perfil del personal a capacitar y que no se contemple toda la capacitación y formación en el PIESO de acuerdo a las funciones y competencias que debe ejercer cada inspector o servidor público que realize los procesos de certificaciones.</t>
  </si>
  <si>
    <t>Se puede presentar que no se cumpla en su totalidad las capacitaciones programadas por condiciones de contratación  o situaciónes presentadas en temas presupuestales, recortes presupuestales o por requisitos  de perfil del personal a capacitar y que no se contemple toda la capacitación y formación en el PIESO de acuerdo a las funciones y competencias que debe ejercer cada inspector o servidor público que realize los procesos de certificaciones.</t>
  </si>
  <si>
    <t>Como evidencia se dejan los correos electrónicos y/o comunicaciones internas, Plan de capacitación de la vigencia,  PIESO modificado ( SI APLICA) , Registros de entrenamiento</t>
  </si>
  <si>
    <t>Anualmente el Coordinador de área, revisará las necesidades de capacitación que requiera el área, presenta las  necesidades de capacitacion al Jefe de Transporte quien a su vez aprobará y remitirá por oficio y formatos establecidos al Centro de Estudios Aeronáuticos, posteriormente cuando se apruebe el plan institucional de capacitación, se verificará si en este plan de capacitación se contempla la formación o capacitación asociada al conocimiento de los RAC para el personal que certifica empresas aeronáuticas administrativa y financieramente a los proveedores de servicios de aviacion civil de acuerdo  con las funciones de cada grupo.
Se puede presentar que no se contemple o no se cumpla con las necesidades de capacitación que requiera el área, sea por condiciones de contratación  o situaciónes presentadas en temas presupuestales, recortes presupuestales o por requisitos  de perfil del personal a capacitar, o por disponibilidad de instructores o del curso.
Como evidencia se dejan los correos electrónicos y/o comunicaciones internas, Plan de capacitación de la vigencia.</t>
  </si>
  <si>
    <t xml:space="preserve">Fortalecer las competencias de los Servidores publico de la OTA y verificar el conocimiento de los requisitos establecidos en los Reglamentos Aeronáuticos Colombianos </t>
  </si>
  <si>
    <t>Anualmente el Coordinador de área, revisará las necesidades de capacitación que requiera el área, presenta las  necesidades de capacitacion al Jefe de Transporte quien a su vez aprobará y remitirá por oficio y formatos establecidos al Centro de Estudios Aeronáuticos, posteriormente cuando se apruebe el plan institucional de capacitación, se verificará si en este plan de capacitación se contempla la formación o capacitación asociada al conocimiento de los RAC para el personal que certifica empresas aeronáuticas administrativa y financieramente a los proveedores de servicios de aviacion civil de acuerdo  con las funciones de cada grupo.</t>
  </si>
  <si>
    <t>Se puede presentar que no se contemple o no se cumpla con las necesidades de capacitación que requiera el área, sea por condiciones de contratación  o situaciónes presentadas en temas presupuestales, recortes presupuestales o por requisitos  de perfil del personal a capacitar, o por disponibilidad de instructores o del curso.</t>
  </si>
  <si>
    <t>Como evidencia se dejan los correos electrónicos y/o comunicaciones internas, Plan de capacitación de la vigencia.</t>
  </si>
  <si>
    <t>El servidor público o inspector encargado cada vez que evalue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permitiran verificar el cumplimiento de la totalidad de los requistos establecidos en la norma y en cumplimiento al  Manual yá mencionado, el Coordinador de Grupo realizará la verificación de las listas de verificación.
En el caso detectar el incumplimiento de los requisitos deberá devolver el caso al servidor público o inspector encargado para su revisión y ajustes.
Como evidencia, queda registro de las listas de  verificación para la evaluación de los requisitos de certificación  de acuerdo al manual, se cuenta con base de datos para llevar el control de los procesos de certificación de productos aeoronáuticos, asignaciones, se cuenta con  el archivo físico y digital en BOG7 a responsabilidad del inspector asignado, se cuenta con los oficios y comunicaciones entre los proveedores de servicios y la autoridad aeronáutica.</t>
  </si>
  <si>
    <t>Verificar el cumplimiento de los requisitos en el proceso de certificación de un producto aeronáutico</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</si>
  <si>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permitiran verificar el cumplimiento de la totalidad de los requistos establecidos en la norma y en cumplimiento al  Manual yá mencionado, el Coordinador de Grupo realizará la verificación de las listas de verificación.</t>
  </si>
  <si>
    <t>En el caso detectar el incumplimiento de los requisitos deberá devolver el caso al servidor público o inspector encargado para su revisión y ajustes.</t>
  </si>
  <si>
    <t>Como evidencia, queda registro de las listas de  verificación para la evaluación de los requisitos de certificación  de acuerdo al manual, se cuenta con base de datos para llevar el control de los procesos de certificación de productos aeoronáuticos, asignaciones, se cuenta con  el archivo físico y digital en BOG7 a responsabilidad del inspector asignado, se cuenta con los oficios y comunicaciones entre los proveedores de servicios y la autoridad aeronáutica.</t>
  </si>
  <si>
    <t>El servidor público o inspector o médico encargado cada vez que evalue la historía médica para expedir la ceritificación aeromédica al personal aeronáutico, deberá cumplir con el Procedimiento de certificación aeromédica y diligenciar las listas de chequeo relacionadas en el procedimiento, instrumentos que permitiran verificar el cumplimiento de la totalidad de los requistos establecidos en la norma, el Coordinador de Grupo realizará la verificación de las listas de chequeo.
En el caso detectar el incumplimiento de los requisitos deberá devolver el caso al servidor público o inspector o médico encargado para su revisión y ajustes.
Como evidencia, queda registro de las listas de  verificación para la evaluación de los requisitos de certificación  de acuerdo al procedimiento certificación aeromédica, se cuenta con  el archivo físico y digital en BOG7 a responsabilidad del médico asignado, se cuenta con los oficios y comunicaciones entre los proveedores de servicios y la autoridad aeronáutica.</t>
  </si>
  <si>
    <t>Verificar el cumplimiento de los requisitos en el proceso de certificación aeromédica</t>
  </si>
  <si>
    <t>El servidor público o inspector o médico encargado cada vez que evalue la historía médica para expedir la ceritificación aeromédica al personal aeronáutico, deberá cumplir con el Procedimiento de certificación aeromédica y diligenciar las listas de chequeo relacionadas en el procedimiento, instrumentos que permitiran verificar el cumplimiento de la totalidad de los requistos establecidos en la norma, el Coordinador de Grupo realizará la verificación de las listas de chequeo.</t>
  </si>
  <si>
    <t>En el caso detectar el incumplimiento de los requisitos deberá devolver el caso al servidor público o inspector o médico encargado para su revisión y ajustes.</t>
  </si>
  <si>
    <t>Como evidencia, queda registro de las listas de  verificación para la evaluación de los requisitos de certificación  de acuerdo al procedimiento certificación aeromédica, se cuenta con  el archivo físico y digital en BOG7 a responsabilidad del médico asignado, se cuenta con los oficios y comunicaciones entre los proveedores de servicios y la autoridad aeronáutica.</t>
  </si>
  <si>
    <t>El servidor público o inspector encargado cada vez que realize la evaluación de una solicitud de permiso de operación y/o funcionamiento de empresas aeronáuticas, deberá diligenciar una lista de chequeo para verificar el cumplimiento de la totalidad de los requistos establecidos en la norma y en cumplimiento al procedimiento de certificación de empresas aeronáuticas, los auditores de los procesos de certificación realizaran la verificación de la lista de chequeo y en el caso detectar el incumplimiento de los requisitos deberá devolver el caso al servidor público o inspector encargado para su revisión y ajustes.
En caso que el auditor del proceso de certificación evidencie que la lista de chequeo esta incompleta, éste devolverá al inspector encargado del proceso.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</si>
  <si>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Verificar el cumplimiento de los requisitos en el proceso de certificación de una empresa aeronáutica</t>
  </si>
  <si>
    <t>El servidor público o inspector encargado cada vez que realize la evaluación de una solicitud de permiso de operación y/o funcionamiento de empresas aeronáuticas, deberá diligenciar una lista de chequeo para verificar el cumplimiento de la totalidad de los requistos establecidos en la norma y en cumplimiento al procedimiento de certificación de empresas aeronáuticas, los auditores de los procesos de certificación realizaran la verificación de la lista de chequeo y en el caso detectar el incumplimiento de los requisitos deberá devolver el caso al servidor público o inspector encargado para su revisión y ajustes.</t>
  </si>
  <si>
    <t>En caso que el auditor del proceso de certificación evidencie que la lista de chequeo esta incompleta, éste devolverá al inspector encargado del proceso.</t>
  </si>
  <si>
    <t>Cada vez que las empresas de seguridad requieran certificar el factor humano (personal de seguridad de la aviación civil), radican el oficio de solicitud a la Dirección DESNASA donde mencionan los soportes que se requieren para evlauar la solicitud (formación, curso, certificaciones de supervisoria, exámenes medicos, fotocopia cédula, pago respectivo) de acuerdo a lo establecido en el Programa Nacional de Instrucción de Seguridad de la Aviación Civil y Adjunto 23; la Directora DESNASA delega al servidor público designado para esta labor, quien verifica los requisitos y documentos se cumplan de acuerdo a lo establecido en la norma, posteriormente procede a la elaboración del carnet respectivo, se entrega directamente  a la empresa de seguridad solicitante quienes entregan a sus empleados el carnet.
Se puede presentar que no se cumplan los requisitos establecidos por el personal a certificar, por ende la empresa debe garantizar estos puntos de control de acceso con personal debidamente certificado para la realización de esta labor, si en el marco de una inspección por parte de la Coordinación AVSEC a la empresa de seguridad evidenciando que el personal no cumpla alguno de los requisitos, se levantará una discrepancia y sera reporta a la empresa de seguridad .
Como evidencias se dejan las comunicaciones externas, los correos electrónicos, carnets expedidos, listados del personal certificado a través del aplicativo ID-ASURE, listas de chequeo para el factor humano</t>
  </si>
  <si>
    <t>Verificar el cumplimiento de los requisitos en el proceso de certificación de factor humano</t>
  </si>
  <si>
    <t>Cada vez que las empresas de seguridad requieran certificar el factor humano (personal de seguridad de la aviación civil), radican el oficio de solicitud a la Dirección DESNASA donde mencionan los soportes que se requieren para evlauar la solicitud (formación, curso, certificaciones de supervisoria, exámenes medicos, fotocopia cédula, pago respectivo) de acuerdo a lo establecido en el Programa Nacional de Instrucción de Seguridad de la Aviación Civil y Adjunto 23; la Directora DESNASA delega al servidor público designado para esta labor, quien verifica los requisitos y documentos se cumplan de acuerdo a lo establecido en la norma, posteriormente procede a la elaboración del carnet respectivo, se entrega directamente  a la empresa de seguridad solicitante quienes entregan a sus empleados el carnet.</t>
  </si>
  <si>
    <t>Se puede presentar que no se cumplan los requisitos establecidos por el personal a certificar, por ende la empresa debe garantizar estos puntos de control de acceso con personal debidamente certificado para la realización de esta labor, si en el marco de una inspección por parte de la Coordinación AVSEC a la empresa de seguridad evidenciando que el personal no cumpla alguno de los requisitos, se levantará una discrepancia y sera reporta a la empresa de seguridad .</t>
  </si>
  <si>
    <t xml:space="preserve"> Como evidencias se dejan las comunicaciones externas, los correos electrónicos, carnets expedidos, listados del personal certificado a través del aplicativo ID-ASURE, listas de chequeo para el factor humano</t>
  </si>
  <si>
    <t>La Secretaria de Seguridad Operacional y de Aviación Civil recibe la carta de solicitud del explotador de aeródromo para iniciar su proceso de certificación, el Secretario envia esta solicitud a la Dirección DESNASA quien revisa con el Coordinador de AGA si esta solicitud cumple con los requisitos establecidos por el RAC 14, y se notifica al Operador, posteriormente si se cumple con los requisitos de la solicitud inicial el Coordinador de área delega al  inspector líder encargado quien inicia el proceso de certificacion de acuerdo con lo establecido en el RAC 14 Numeral 14.2.3.3 y en cumplimiento del Manual de Aeródromo y las listas de chequeos establecios en el proceso, el inspector en caso de detectar el incumplimiento de los requisitos durante el proceso de certificación, deberá notificar al operador para la revisión y ajustes, posteriormente se realiza la visita de inspección al explotador de aeródromo y de acuerdo a los resultados se coordina el plan de acción y finalmente se logra la certificación.
Como evidencia, queda registro de las listas de chequeo para la verificación de los requisitos de certificación  de acuerdo al RAC 14 y al  Manual de Aeródromo, informes de inspección, planes de acción, registro fotográfico, manuales presentados por el Operador,  se cuenta con  el archivo físico y digital a responsabilidad del inspector asignado, se cuenta con los oficios y comunicaciones entre los proveedores de servicios y la autoridad aeronáutica</t>
  </si>
  <si>
    <t>Coordinador Grupo Certificación e Inspección de Aeródromos de Servicios Aeroportuarios</t>
  </si>
  <si>
    <t>La Secretaria de Seguridad Operacional y de Aviación Civil recibe la carta de solicitud del explotador de aeródromo para iniciar su proceso de certificación, el Secretario envia esta solicitud a la Dirección DESNASA quien revisa con el Coordinador de AGA si esta solicitud cumple con los requisitos establecidos por el RAC 14, y se notifica al Operador, posteriormente si se cumple con los requisitos de la solicitud inicial el Coordinador de área delega al  inspector líder encargado quien inicia el proceso de certificacion de acuerdo con lo establecido en el RAC 14 Numeral 14.2.3.3 y en cumplimiento del Manual de Aeródromo y las listas de chequeos establecios en el proceso, el inspector en caso de detectar el incumplimiento de los requisitos durante el proceso de certificación, deberá notificar al operador para la revisión y ajustes, posteriormente se realiza la visita de inspección al explotador de aeródromo y de acuerdo a los resultados se coordina el plan de acción y finalmente se logra la certificación.</t>
  </si>
  <si>
    <t>El inspector en caso de detectar el incumplimiento de los requisitos durante el proceso de certificación, deberá notificar al operador para la revisión y ajustes, posteriormente se realiza la visita de inspección al explotador de aeródromo y de acuerdo a los resultados se coordina el plan de acción y finalmente se logra la certificación</t>
  </si>
  <si>
    <t>Como evidencia, queda registro de las listas de chequeo para la verificación de los requisitos de certificación  de acuerdo al RAC 14 y al  Manual de Aeródromo, informes de inspección, planes de acción, registro fotográfico, manuales presentados por el Operador,  se cuenta con  el archivo físico y digital a responsabilidad del inspector asignado, se cuenta con los oficios y comunicaciones entre los proveedores de servicios y la autoridad aeronáutica</t>
  </si>
  <si>
    <t>El Coordinador del Grupo de Servicios Aerocomerciales cada vez que reciba la solicitud, asignará a un servidor público y/o contratista para que evalue la solicitud del  permiso de operación y/o funcionamiento, diligenciará la lista de chequeo para verificar el cumplimiento de la totalidad de los requistos establecidos en la norma.
El Coordinador de Grupo realizará la verificación de la lista de chequeo y en el caso detectar el incumplimiento de los requisitos deberá devolver el caso al  servidor publico y/o contratista para su revisión y ajustes.
Como evidencia, queda registro de las listas de chequeo para la verificación de los requisitos de certificación, se cuenta con base de datos para llevar el control de los permisos de operación y funcionamiento de empresas aeronáuticas, asignaciones, se cuenta con  el archivo físico y digital a responsabilidad del profesional asignado ( servidor público y/o contratista), se cuenta con los oficios y comunicaciones entre los proveedores de servicios de aviación y el Grupo de Servicios Aerocomerciales</t>
  </si>
  <si>
    <t>El Coordinador del Grupo de Servicios Aerocomerciales cada vez que reciba la solicitud, asignará a un servidor público y/o contratista para que evalue la solicitud del  permiso de operación y/o funcionamiento, diligenciará la lista de chequeo para verificar el cumplimiento de la totalidad de los requistos establecidos en la norma.</t>
  </si>
  <si>
    <t>El Coordinador de Grupo realizará la verificación de la lista de chequeo y en el caso detectar el incumplimiento de los requisitos deberá devolver el caso al  servidor publico y/o contratista para su revisión y ajustes.</t>
  </si>
  <si>
    <t>Como evidencia, queda registro de las listas de chequeo para la verificación de los requisitos de certificación, se cuenta con base de datos para llevar el control de los permisos de operación y funcionamiento de empresas aeronáuticas, asignaciones, se cuenta con  el archivo físico y digital a responsabilidad del profesional asignado ( servidor público y/o contratista), se cuenta con los oficios y comunicaciones entre los proveedores de servicios de aviación y el Grupo de Servicios Aerocomerciales</t>
  </si>
  <si>
    <t>BOG - GIA-GIO Procesos de certificación/adición o modificación, finalizados durante el semestre, relacionados con el permiso de operación y/o funcionamiento de una empresa aeronáutica.
BOG - OTA - EFICIENCIA EN LA EXPEDICIÓN DE PERMISOS DE OPERACIÓN Y/O FUNCIONAMIENTO 
CPA-BOG- % Atención a solicitud a alteraciones y reparaciones mayores
CPA-BOG- % Atención de solicitudes a aceptación de certificados tipo
CPA-BOG- % Solicitudes atendidas a tiempo (Solicitudes de alteraciones y reparaciones mayores)
CPA-BOG- Seguimiento a la labor de ingenieria</t>
  </si>
  <si>
    <t xml:space="preserve"> Oferta académica no alineada con  las necesidades del mercado. </t>
  </si>
  <si>
    <t>No contar con  docentes Cualificados</t>
  </si>
  <si>
    <t>Coordinadores areas académicas y de investigación</t>
  </si>
  <si>
    <t>contar con los docentes cualificados para las actividades académicas programadas y acordes a las necesidades del mercado</t>
  </si>
  <si>
    <t>La no participación de los docentes al plan de capacitación incluidas jornadas pedagogicas, por poca motivación o cualquier otro motivo, generara docentes no cualificados para las actividades académicas programadas y acordes a las necesidades del mercado.</t>
  </si>
  <si>
    <t>Bajos niveles de competencia de los docentes para la prestación del servicio de capacitación</t>
  </si>
  <si>
    <t>No contar con Planta propia de docentes Calificados</t>
  </si>
  <si>
    <t>Consejo Directivo CEA</t>
  </si>
  <si>
    <t>Actas de Consejo Directivo CEA, registros de tramites internos y externos.</t>
  </si>
  <si>
    <t>1, Dependencia total de los procesos de contratación, lo cual puede causar la suspención de la oferta académica.
2, Suspención de la oferta académica.
3. Afectación de la imagen del CEA</t>
  </si>
  <si>
    <t xml:space="preserve">
Posibilidad de que la  formulación de políticas, estrategias, planes y programas institucionales sean deficientes o  inadecuados</t>
  </si>
  <si>
    <t>No alcanzar los objetivos estratégicos  y metas propuestas a mediano y largo plazo.
Desacierto en la toma  de decisiones
Perdida de la imagen Institucional al Incumplir los compromisos adquiridos con el sector aeronáutico (industria).
Incumplimiento con los planes, programas, políticas del Plan Nacional de Desarrollo
Afectación económica de los intereses de la entidad y del  sector aéreo 
Afectación de la Seguridad Operacional 
Desaprovechamiento de recursos por planificación inadecuada de proyectos. 
Generar propuestas de políticas contrarias a la norma o la ley
Incumplimiento de la norma OACI respecto a la definición del SSP.
Generar confusión en la industria
Inobservancia de las políticas por parte de la industria</t>
  </si>
  <si>
    <t>GGSOP -BOG- % de cumplimiento de actividades de promoción para la implementación de los Sistemas de Gestión de Seguridad Operacional
Indicadores de Sinergia</t>
  </si>
  <si>
    <t xml:space="preserve">Posibilidad de que los objetivos institucionales no se cumplan o cumplan de manera parcial </t>
  </si>
  <si>
    <t xml:space="preserve">No alcanzar los objetivos estratégicos  y metas propuestas a mediano y largo plazo.
Perdida de la imagen Institucional al Incumplir los compromisos adquiridos con el sector aeronáutico (industria).
Incumplimiento con los planes, programas, políticas del Plan Nacional de Desarrollo
Afectación económica de los intereses de la entidad y del  sector aéreo 
Desaprovechamiento de recursos por planificación inadecuada de proyectos. </t>
  </si>
  <si>
    <t>Incumplimiento de metas establecidas en el plan de acción</t>
  </si>
  <si>
    <t xml:space="preserve">Posibilidad de ocurrencia de eventos que afecten la prestacion de los Servicios  Aeroportuarios, como servicio publico escencial en los aeropuertos a cargo de la Entidad, Concesionados, Municipios y Gobernaciones afectando el proceso misional de la entidad. </t>
  </si>
  <si>
    <t xml:space="preserve">Fallos al Tramitar la Modificación de la Licencia Ambiental en Aeropuertos Internacionales.
</t>
  </si>
  <si>
    <t>Limitación en la información para la retoma del aeropuerto concesionado.</t>
  </si>
  <si>
    <t>Inconvenientes al Actualizar el RAC 216  y la Politica Ambiental</t>
  </si>
  <si>
    <t>Limitacion al no poder Fortalecer  la oferta  Académica del CEA, a través  del Desarrollo de  la Cátedra de Sostenibilidad Ambiental,   Cambio Climático del Sector y CORSIA, incorporando los elementos que directa o indirectamente influyan en el Sistema ambiental y en la infraestructura y operación aeroportuaria y aeronáutica</t>
  </si>
  <si>
    <t>Limitación de los recursos tecnológicos, humanos, de equipamento.</t>
  </si>
  <si>
    <t>Limitacion de la prestación de servicios de mantenimiento a los equipos AVSEC, por causas externas de fuerza mayor o caso fortuito.</t>
  </si>
  <si>
    <t>Limitación en la adquisición de insumos y recursos médicos (personal,equipos, medicamentos) para la prestación del servicio médico aeroportuario.</t>
  </si>
  <si>
    <t>Degradación o no prestación de los servicios
 Cierre del Aeropuerto.
Incidentes o Accidentes Aéreos
 Incumplimiento en las metas y objetivos institucionales afectando de forma grave la ejecución presupuestal.
 Imagen institucional afectada en el orden nacional o regional por actos o hechos de corrupción comprobados</t>
  </si>
  <si>
    <t>El coordinador del Grupo de Gestión Ambiental y Control fauna cada vez que se requiera modificar la licencia procede con la contratación de una firma que apoye el proceso, se realiza los monitoreos ambientales(agua, aire, ruido), se evalúa la caracterización social del área de influencia del aeropuertos, estableciendo el área de influencia con los parámetros de ruido, se hace la evaluación físico, técnico y económico, se procede con la consolidación del estudio, se hace la comparación con el modelo acústico de ruido, se socializa con la comunidad ubicada en el área de influencia del aeropuerto y se radica la información ante la ANLA, en el caso de que no se pueda socializar esta información a la comunidad se solicita a la ANLA la metodología para llevar a cabo dicha socialización, adicionalmente, por otra parte, en el caso que el aeropuerto sea concesionado, se puede peresentar que no entreguen oportunamente la información correspondiente a prueba de motores, utilización de UPS y aires acondicionados, se solicita a la Oficina de Comercialización e Inversión la coordinación y entrega de la información del concesionario,  y cuando existen demora en los conceptos operacionales de las Oficinas de Transporte Aéreo, Dirección de Servicios a la Navegación Aérea se procede con informar al Secretario de Sistemas Operacionales, Dirección General  la demora. Como evidencia queda: Contrato suscrito con el consultor, comunicados, informes periódicos, actas, grabaciones de socialización.</t>
  </si>
  <si>
    <t>Coordinador del Grupo de Gestión Ambiental y control Fauna</t>
  </si>
  <si>
    <t>Modificar la licencia</t>
  </si>
  <si>
    <t>Realizar los monitoreos ambientales(agua, aire, ruido), Evaluar la caracterización social del área de influencia del aeropuertos, estableciendo el área de influencia con los parámetros de ruido, hacer la evaluación físico, técnico y económico, se procede con la consolidación del estudio, hacer la comparación con el modelo acústico de ruido, socializar con la comunidad ubicada en el área de influencia del aeropuerto y radicar la información ante la ANLA,</t>
  </si>
  <si>
    <t>En el caso de que no se pueda socializar esta información a la comunidad se solicita a la ANLA la metodología para llevar a cabo dicha socialización, adicionalmente, por otra parte, en el caso que el aeropuerto sea concesionado, se puede peresentar que no entreguen oportunamente la información correspondiente a prueba de motores, utilización de UPS y aires acondicionados, se solicita a la Oficina de Comercialización e Inversión la coordinación y entrega de la información del concesionario,  y cuando existen demora en los conceptos operacionales de las Oficinas de Transporte Aéreo, Dirección de Servicios a la Navegación Aérea se procede con informar al Secretario de Sistemas Operacionales, Dirección General  la demora.</t>
  </si>
  <si>
    <t>Contrato suscrito con el consultor
Comunicados
Informes periódicos
Actas
Grabaciones de socialización.</t>
  </si>
  <si>
    <t>El coordinador del grupo Avsec y Facilitación y Gestión de Crisis, cada vez que se retome un aeropuerto concesionado, debe cotejar la información recibida por parte de la Oficina de Comercializaicón e Inversión, y que se encuentra relacionada con equipos Avsec, en donde se verifica el inventario, ubicación, estado de los equipos, los planos de conexión, el numero de personal de servicios de vigilancia que pueda requerirse, con el propósito de realizar un presupuesto de funcionamiento estimado, en caso de detectar inconsistencias en la información, se procede con comunicar a los líderes de la retoma la diferencia.
Como evidencia de este control quedan correos electrónicos, informes, actas.</t>
  </si>
  <si>
    <t>Coordinador del Grupo Avsec y Facilitación y Gestión de Crisis</t>
  </si>
  <si>
    <t>Realizar un presupuesto de funcionamiento estimado</t>
  </si>
  <si>
    <t>Se coteja la información recibida por parte de la Oficina de Comercializaicón e Inversión, y que se encuentra relacionada con equipos Avsec, en donde se verifica el inventario, ubicación, estado de los equipos, los planos de conexión, el numero de personal de servicios de vigilancia que pueda requerirse.</t>
  </si>
  <si>
    <t>En caso de detectar inconsistencias en la información, se procede con comunicar a los líderes de la retoma la diferencia.</t>
  </si>
  <si>
    <t>Correos electrónicos
Informes
Actas.</t>
  </si>
  <si>
    <t>El coordinador del grupo de gestión Ambiental y fauna y un funcionario de apoyo al proceso, semestralmente cotejan los documentos estratégicos ambientales con el propósito de revisar la necesidad de actualizarlos, en coherencia con la normatividad nacional. En el caso de detectar que requiere revisión por parte de otras aéreas, y estos cumplen de manera oportuna, se procede con emitir un comunicado a la Dirección general, informado la novedad. Como evidencia quedan los oficios y correos electrónicos.</t>
  </si>
  <si>
    <t>Revisar la necesidad de actualizar la normatividad.</t>
  </si>
  <si>
    <t xml:space="preserve"> Se procede a cotejar los documentos estratégicos ambientales con la normatividad nacional.</t>
  </si>
  <si>
    <t xml:space="preserve">En el caso de detectar que requiere revisión por parte de otras aéreas, y estos cumplen de manera oportuna, se procede con emitir un comunicado a la Dirección general, informado la novedad. </t>
  </si>
  <si>
    <t>Oficios
Correos electrónicos.</t>
  </si>
  <si>
    <t>El coordinador del Grupo de Gestión Ambiental y Control faunay un funcionario de apoyo en el proceso junto con el CEA coordinador grupo de relaciones interinstitucionales, mensualmente realizan seguimiento a las cátedras impartidas en Edu Digital, con el prósito de garantizar un temática sostenible y sustentable en las políticas ambientales. En caso de encontrar durante el seguimiento que no se tienen los expertos para dictar dicha cátedra, se procede a solicitar el apoyo de profesionales adscritos al grupo para que dicten la cátedra. Como evidencia quedan las grabaciones de la cátedra, actas.</t>
  </si>
  <si>
    <t>Coordinador del Grupo de Gestión Ambiental y control Fauna
Coordinador grupo de relaciones interinstitucionales</t>
  </si>
  <si>
    <t>Garantizar un temática sostenible y sustentable en las políticas ambientales</t>
  </si>
  <si>
    <t>Realizar seguimiento a las cátedras impartidas en Edu Digital</t>
  </si>
  <si>
    <t xml:space="preserve"> En caso de encontrar durante el seguimiento que no se tienen los expertos para dictar dicha cátedra, se procede a solicitar el apoyo de profesionales adscritos al grupo para que dicten la cátedra</t>
  </si>
  <si>
    <t>Grabaciones de la cátedra
Actas.</t>
  </si>
  <si>
    <t xml:space="preserve">Director Servicios Aeroportuarios
Coordinador del Grupo de Operaciones </t>
  </si>
  <si>
    <t>Garantizar la adecuada prestación de los serviciones operacionales en términos de calidad y eficiencia.</t>
  </si>
  <si>
    <t xml:space="preserve"> Realiza seguimiento a lo planificado anualmente , verificando cuales son las necesidades de personal, equipamento, tecnológico, de los aeropuertos, informando a la Dirección Aeroportuaria, lo encontrado.</t>
  </si>
  <si>
    <t>En el caso de detectar, que no hay recursos presupuestales disponibles, se gestiona ante la Secretaria de Sistemas Operaciones y la Oficina Asesora de Planeción la prioridad de la asignación de estos recursos, para cubrir la necesidad</t>
  </si>
  <si>
    <t>Comunicados
nventario de los aeropuertos.</t>
  </si>
  <si>
    <t>El coordinador del grupo Avsec y Facilitación y Gestión de Crisis, cada vez que se programe mantenimientos de equipos AVSEC en los aeropuertos administrados por la Aerocivil, debe establecer protocolos de mantenimiento y procedimientos  de contingencia, con el proposito de  garantizar la opertividad y dsponibilidad de los equipos En caso de no poder realizar dicha labor en sitio;  se procederá a realizar apoyo mediante inspección manual.Como evidencia quedan protocolos de mantenimiento, hojas de vida de los equipos.</t>
  </si>
  <si>
    <t>Garantizar la opertividad y dsponibilidad de los equipos</t>
  </si>
  <si>
    <t>Establecer protocolos de mantenimiento y procedimientos  de contingencia.</t>
  </si>
  <si>
    <t>En caso de no poder realizar dicha labor en sitio;  se procederá a realizar apoyo mediante inspección manual.</t>
  </si>
  <si>
    <t xml:space="preserve">Protocolos de mantenimiento.
Hojas de vida de los equipos.
</t>
  </si>
  <si>
    <t>El coordinador del grupo Servicios Médicos Aeroportuarios, mensualmente verifica que existan los recursos e insumos necesarios para la prestación del servicio, mediante un informe generado por quien presta los servicios médicos con el aval de los administradores de cada aeropuerto donde se presta el servicio, con el propósito de  garantizar  que los servicios estén habilitados por la Secretaria de Salud Departamental.  En caso de detectar la carencia de insumos, recursos y mantenimientos, se procede con el inicio del proceso de contatación para cumplir con las necesidades en cada aeropuerto o la adición del mismo.
Como evidencia de este control queda: Informes, Contratos, adiciones.</t>
  </si>
  <si>
    <t>Coordinador del Grupo Servicios Médicos Aeroportuarios</t>
  </si>
  <si>
    <t>Garantizar  que los servicios estén habilitados por la Secretaria de Salud Departamental.</t>
  </si>
  <si>
    <t>Verificar que existan los recursos e insumos necesarios para la prestación del servicio</t>
  </si>
  <si>
    <t>En caso de detectar la carencia de insumos, recursos y mantenimientos, se procede con el inicio del proceso de contatación para cumplir con las necesidades en cada aeropuerto o la adición del mismo.</t>
  </si>
  <si>
    <t>Informes
Contratos
Adiciones.</t>
  </si>
  <si>
    <t>El coordinador del grupo de operaciones realiza seguimiento a lo planificado anualmente , verificando cuales son las necesidades de personal, equipamento, tecnológico, de los aeropuertos, informando a la Dirección Aeroportuaria, lo encontrado, con el propósito de garantizar la adecuada prestación de los serviciones operacionales en términos de calidad y eficiencia, la Dirección de servicios aeroportuarios procede con la solicitud de presupuesto a las Direcciones Regionales o al proyecto aeropuertos troncales según el caso, para asegurar la prestación del servicio.
En el caso de detectar, que no hay recursos presupuestales disponibles, se gestiona ante la Secretaria de Sistemas Operaciones y la Oficina Asesora de Planeción la prioridad de la asignación de estos recursos, para cubrir la necesidad.
Como evidencia de este control queda:  Comunicados, inventario de los aeropuertos.</t>
  </si>
  <si>
    <t>BOG - Disponibilidad Equipos AVSEC
BOG - Grado de Eficacia Contractual AVSEC</t>
  </si>
  <si>
    <t>Falta de analisis periodico de las necesidades academicas del sector</t>
  </si>
  <si>
    <t>Con el fin de contar con los docentes cualificados para las actividades académicas programadas y acordes a las necesidades del mercado, los coordinadores de las áreas académicas y de Investigación, realizarán cada vez que sea necesario un plan de capacitación docente, incluidas memorias de jornadas pedagogicas  en las que se registrará la participación del docente en actividades académicas y/o de Investigación, en caso de que el docente sea del grupo de investigación. La no participación de los docentes al plan de capacitación incluidas jornadas pedagogicas, por poca motivación o cualquier otro motivo, generara docentes no cualificados para las actividades académicas programadas y acordes a las necesidades del mercado. 
Como evidencias de la ejecucion del control se obtendra un plan de capacitación docente, Memorias de Jornadas pedagogicas, registros de participación en actividades de investigación y espacio en linea para trabajo autónomo de los docentes en plataforma moodle.</t>
  </si>
  <si>
    <t>Deberá hacer un plan de capacitación, incluidas  jornadas pedagogicas en las que se registrará la participación del docente en actividades académicas.
En caso de  que  el docente sea del grupo de investigación, este deberá participar adicionalmente en actividades de Investigación</t>
  </si>
  <si>
    <t>Plan de capacitación docente, Memorias de Jornadas pedagogicas, Registros de participación en actividades académicas, registros de participación en actividades de investigación y espacio en linea para trabajo autónomo de los docentes en plataforma moodle.</t>
  </si>
  <si>
    <t>La dirección  del CEA y los Coordinadores de los grupos, , con el objeto de mantener actualizado el Centro de Estudios Aeronauticos en cuanto a las necesidades del sector, es decir, si no se reune con el sector Aéreo no se identifican las necesidades del sector ni las tendencias, el no realizar un analisis periodico de las necesidades académicas del sector,se puede generar una oferta académica no pertinente y se puede generar una actividad académica que no contará con participantes ó una actividad académica desactualizada. En caso de que se presenten observaciones en los comites estás se vuelven a revisar con los docentes del área para ser evaliadas y resueltas.
 Se realiza semestralmente comites de área academica dejando como evidencia actas y memorias de las jornadas de analisis con las empresas del sector modo aéreo.</t>
  </si>
  <si>
    <t>La dirección  del CEA y Coordinadores grupos del CEA</t>
  </si>
  <si>
    <t xml:space="preserve">Se realiza con el objeto de mantenerse actualizado en cuanto a las necesidades del sector </t>
  </si>
  <si>
    <t>Realizar  comites de área académica  y memorias de las jornadas de analisis con  las empresas del sector trasporte modo aéreo</t>
  </si>
  <si>
    <t>El CEA en caso de no reunirse con el sector Aéreo no se identifican las necesidades del sector ni las tendencias.
Se puede generar una oferta académica no pertinente y se generará una actividad académica que no contará con participantes ó una actividad académica desactualizada.
En caso de que se presenten observaciones en los comites estás se vuelven a revisar con los docentes del área para ser evaliadas y resueltas.</t>
  </si>
  <si>
    <t>Actas de los comites de área academica y memorias de las jornadas de analisis con las empresas del sector modo aéreo</t>
  </si>
  <si>
    <t>Los coordinadores de las áreas academicas y de investigación, cada vez que sea necesario, Realizaran con el objeto de mantener los planes de estudio actualizados acorde al contexto normativo y operacional actualizarán los planes de estudio en su totalidad  a travez de los planes de asignatura los cuales dan cuenta de la actualización que requiera cada una de las tematicas que aborda el curso acorde a los cambios en el contexto normativo y operacional nacional e internacional, realizando comites de área académica,  comites curriculares y consejos académicos según sea necesario. En caso de que no se actualicen los planes de cursos, no se ofertara el curso. como evidencia se tendrán Actas de los comites de área academica, actas Comité curricular y acta de consejo académico según aplique.</t>
  </si>
  <si>
    <t>Se realiza con el objeto de mantener los planes de estudio actualizados acorde al contexto normativo y operacional</t>
  </si>
  <si>
    <t>Se actualizarán los planes de estudio en su totalidad  a travez de los planes de asignatura los cuales dan cuenta de la actualización que requiera cada una de las tematicas que aborda el curso acorde a los cambios en el contexto normativo y operacional nacional e internacional, realizando comites de área académica,  comites curriculares y consejos académicos según sea necesario .</t>
  </si>
  <si>
    <t>En caso de que no se actualicen los planes de cursos, no se ofertara el curso.</t>
  </si>
  <si>
    <t>Actas de los comites de área academica, actas Comité curricular y acta de consejo académico según aplique.</t>
  </si>
  <si>
    <t>El Consejo directivo del CEA, con el objeto de mantener una planta de docente que cumpla con las necesidades curriculares y de calidad de la oferta académica para el CEA como CIA, Trainair plus e IES realiza cada vez que sea necesario,  solicita mediante actas de Consejo Directivo CEA y registros de tramites internos y externos, una planta propia de docentes calificados, que  cumplan con las necesidades curriculares y de calidad de la oferta académica para el CEA como CIAC, Trainair plus e IES; Ya que al contar con una planta flotante  no se puede garantizar plenamente el cumplimiento de la oferta académica según las condiciones para CIA, Trainair plus e IES</t>
  </si>
  <si>
    <t>Se realiza con el objeto de mantener una planta de docente que cumpla con las necesidades curriculares y de calidad de la oferta académica para el CEA como CIA, Trainair plus e IES</t>
  </si>
  <si>
    <t xml:space="preserve"> solicita mediante consejos directivos del CEA y registros de tramites internos y externos, una planta de docentes propia que garantice los docentes calificados</t>
  </si>
  <si>
    <t>Al contar con una planta flotante  no se puede garantizar plenamente el cumplimiento de la oferta académica según las condiciones para CIA, Trainair plus e IES</t>
  </si>
  <si>
    <t>Falta de actualizacion de los planes de estudio acorde al contexto normativo y operacional nacional e internacional</t>
  </si>
  <si>
    <t>Cada vez que se solicita licencia para uso del aplicativo que administra el Sistema de Gestión, se debe tramitar de las siguientes maneras: 
- Para trabajo en Oficinas: a través del formato solicitud de acceso a componentes tecnológicos, el Coordinador del Grupo Organización y Calidad Aeronáutica  o Lideres Funcionales en su rol de Administrador del Sistema, verifican si el formato viene con la firma de autorización de su jefe inmediato (Contratistas, adicional al formato, debe adjuntar copia del contrato), una vez validada esta información, el Lider Funcional, asigna un rol y un proceso especifico dependiendo de la necesidad, luego se firma la solicitud en el área de líder funcional y finalmente se hace llegar el formato y sus soportes a la Dirección de Informática para que gestionen la solicitud.
- Para Teletrabajo y/o Trabajo en casa: A través de correo electrónico el Solicitante envía a su jefe inmediato el formato de solicitud de acceso a componentes tecnológicos (Contratistas, adicional al formato, debe adjuntar copia del contrato), quien después de revisarlo, envía al Coordinador del Grupo Organización y Calidad Aeronáutica o Lideres Funcionales para que verifiquen que el formato se encuentre debidamente diligenciado, se le asignan un rol y un proceso especifico dependiendo de la necesidad y finalmente se envía por Correo Electrónico a la Dirección de Informática (gestion.solicitudACT@aerocivil.gov.co) para que Gestione la Solicitud.
Este control se realiza con el fin de evitar uso inadecuado del aplicativo que administra el Sistema de Gestión. En caso de detectar que el formato de solicitud de acceso a componentes se encuentra incompleto, será devuelto al solicitante para que realice las correcciones necesarias.
Como evidencias de la ejecución del control se obtiene: 
- Para trabajo en Oficinas: Formato debidamente diligenciado y sus soportes
- Para Teletrabajo y/o Trabajo en casa:  los correos que soportan las solicitudes con los adjunto</t>
  </si>
  <si>
    <t xml:space="preserve">Cada vez que se presentan inconvenientes con el aplicativo del Sistema de Gestión, el Coordinador del Grupo Organización y Calidad Aeronáutica  o Lideres Funcionales en su rol de Administrador del Sistema, solicitan soporte de la mesa de ayuda de ISOLUCION con el fin de solucionar los problemas presentados de la siguiente manera: 
Las diferentes áreas, a través de correo electrónico, reportan los casos que se presentan con el uso del aplicativo del Sistema de Gestión (de ser posible adjuntan un pantallazo) , seguidamente los Lideres Funcionales verifican el inconveniente y evalúan si se puede solucionar en el área sin reportarlo a la mesa de ayuda, en caso contrario se realiza el reporte por correo electrónico y se copia al supervisor del contrato en la Dirección de Informática. Cada reporte es registrado en un archivo de Excel el cual se guarda en los servidores de la Entidad o en Microsoft Teams (cuando hay Teletrabajo y/o Trabajo en casa) con el objeto de mantener un registro de cada uno de los reportes realizados y saber a cuales se les dio solución. 
En caso de que no exista contrato de mantenimiento, los inconvenientes se registran en el archivo de Excel y se reportan directamente con la Dirección de Informática, quien evaluara, dependiendo de la necesidad y urgencia del caso, si se utilizan horas golden para solucionar el problema, sino se mantendrá el registro de los reportes hasta que se renueve el contrato de mantenimiento con la firma ISOLUCION. 
Durante la ejecución del control se registran los casos en correo electrónico y se guarda el registro en Excel de cada uno de los casos presentados. </t>
  </si>
  <si>
    <t xml:space="preserve">Las diferentes áreas, a través de correo electrónico, reportan los casos que se presentan con el uso del aplicativo del Sistema de Gestión (de ser posible adjuntan un pantallazo) , seguidamente los Lideres Funcionales verifican el inconveniente y evalúan si se puede solucionar en el área sin reportarlo a la mesa de ayuda, en caso contrario se realiza el reporte por correo electrónico y se copia al supervisor del contrato en la Dirección de Informática. Cada reporte es registrado en un archivo de Excel el cual se guarda en los servidores de la Entidad o en Microsoft Teams (cuando hay Teletrabajo y/o Trabajo en casa) con el objeto de mantener un registro de cada uno de los reportes realizados y saber a cuales se les dio solución. </t>
  </si>
  <si>
    <t xml:space="preserve"> - Para trabajo en Oficinas: a través del formato solicitud de acceso a componentes tecnológicos, el Coordinador del Grupo Organización y Calidad Aeronáutica  o Lideres Funcionales en su rol de Administrador del Sistema, verifican si el formato viene con la firma de autorización de su jefe inmediato (Contratistas, adicional al formato, debe adjuntar copia del contrato), una vez validada esta información, el Lider Funcional, asigna un rol y un proceso especifico dependiendo de la necesidad, luego se firma la solicitud en el área de líder funcional y finalmente se hace llegar el formato y sus soportes a la Dirección de Informática para que gestionen la solicitud.
 - Para Teletrabajo y/o Trabajo en casa: A través de correo electrónico el Solicitante envía a su jefe inmediato el formato de solicitud de acceso a componentes tecnológicos (Contratistas, adicional al formato, debe adjuntar copia del contrato), quien después de revisarlo, envía al Coordinador del Grupo Organización y Calidad Aeronáutica o Lideres Funcionales para que verifiquen que el formato se encuentre debidamente diligenciado, se le asignan un rol y un proceso especifico dependiendo de la necesidad y finalmente se envía por Correo Electrónico a la Dirección de Informática (gestion.solicitudACT@aerocivil.gov.co) para que Gestione la Solicitud..solicitudACT@aerocivil.gov.co) para que Gestione la Solicitud.</t>
  </si>
  <si>
    <t xml:space="preserve"> - Para trabajo en Oficinas: Formato debidamente diligenciado y sus soportes
 - Para Teletrabajo y/o Trabajo en casa:  los correos que soportan las solicitudes con los adjunto</t>
  </si>
  <si>
    <t>En caso de detectar que el formato de solicitud de acceso a componentes se encuentra incompleto, será devuelto al solicitante para que realice las correcciones necesarias.</t>
  </si>
  <si>
    <t>Administración del Sistema de Gestión</t>
  </si>
  <si>
    <t>Administrar los bienes muebles e inmuebles de propiedad de la AEROCIVIL, propendiendo por su adecuado manejo, administración, custodia y protección.</t>
  </si>
  <si>
    <t>Gestionar la adquisición de los terrenos que requiere la Entidad para desarrollar los proyectos de construcción y ampliación de la infraestructura aeronáutica y aeroportuaria a nivel nacional.</t>
  </si>
  <si>
    <t>Proveer, verificar, controlar, evaluar y mejorar a nivel táctico y operativo de manera articulada la provisión y mantenimiento de infraestructura aeroportuaria para la prestación de los servicios a la navegación aérea y los servicios aeroportuarios y de facilitación, de acuerdo con la necesidad operacional de corto, mediano y largo plazo.</t>
  </si>
  <si>
    <t>Suministrar información y prestación de servicios en condiciones de calidad, oportunidad, eficiencia, eficacia, efectividad, accesibilidad y transparencia, respecto a los trámites y servicios ofrecidos por la Aeronáutica Civil y las peticiones, quejas, reclamos, sugerencias y denuncias presentadas por los ciudadanos, usuarios y grupos de interés; con el fin de lograr la satisfacción y confianza en la gestión de la Entidad.</t>
  </si>
  <si>
    <t>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t>
  </si>
  <si>
    <r>
      <rPr>
        <b/>
        <sz val="14"/>
        <color theme="1"/>
        <rFont val="Arial"/>
        <family val="2"/>
      </rPr>
      <t>Versión:</t>
    </r>
    <r>
      <rPr>
        <sz val="14"/>
        <color theme="1"/>
        <rFont val="Arial"/>
        <family val="2"/>
      </rPr>
      <t xml:space="preserve"> 04</t>
    </r>
  </si>
  <si>
    <r>
      <t xml:space="preserve">Fecha: </t>
    </r>
    <r>
      <rPr>
        <sz val="14"/>
        <color theme="1"/>
        <rFont val="Arial"/>
        <family val="2"/>
      </rPr>
      <t>21/OCT/2020</t>
    </r>
  </si>
  <si>
    <t>DEFINICÍON DE CONTROLES</t>
  </si>
  <si>
    <t>¿Es riesgo de Corrupcion?</t>
  </si>
  <si>
    <t>REDACTAR CONTROL (cada causa identificada debe tener un control)
1. Debe tener definido el responsable de realizar la actividad del control.
2. Debe tener una periodicidad definida para su ejecución.
3. Debe indicar cual es el propósito del control.
4. Debe establecer el cómo se realiza la actividad del control
5. Debe indicar que pasa con las observaciones o desviaciones resultantes de ejecutar el control.
6. Debe dejar evidencia de la ejecución del control.</t>
  </si>
  <si>
    <t xml:space="preserve">Probabilidad de que por acción u omisión, uso del poder y desviación de la gestión de lo publico se eliminen o alteraren documentos aprobados o en tramite de aprobación en el aplicativo ISOLUCIÓN, para obtener un beneficio particular. </t>
  </si>
  <si>
    <t>El servidor publico que cuenta con licencia y permisos  en ISOLUCIÓN altere o elimine documentos aprobados o en tramite de aprobación.</t>
  </si>
  <si>
    <t>detectar cambios a la información documental</t>
  </si>
  <si>
    <t xml:space="preserve"> Cada vez que se presente un requerimiento interno o externo de validación de información, en el que se desconozcan los motivos de alteración o cambios de la documentación en el aplicativo ISOLUCIÓN, el coordinador del Grupo Organización y Calidad Aeronáutica en su rol de administrador del sistema,  a través de la bitácora (modulo de configuración del aplicativo ISOLUCIÓN)  revisara los cambios presentados en la información y los funcionarios responsables de los cambios</t>
  </si>
  <si>
    <t>Bog - Porcentaje de cumplimiento de procesos del SIG</t>
  </si>
  <si>
    <t xml:space="preserve">Por acción u omisión, abuso del poder, desviación de la gestión de lo publico, la información de la Entidad  sea manipulada, filtrada o alterada, con el fin de obtener un beneficio propio o de un tercero.
</t>
  </si>
  <si>
    <t xml:space="preserve">Tráfico de influencias
</t>
  </si>
  <si>
    <t>Tráfico de influencias</t>
  </si>
  <si>
    <t xml:space="preserve">                                     
Deterioro en la imagen institucional.
Implicaciones de tipo legal y/o disciplinario 
Sanción por parte del ente de control u otro ente regulador.</t>
  </si>
  <si>
    <t>El Director General y el Coordinador Grupo Comunicación y Prensa Revisan y actualizan periódicamente el plan de medios general y la política de comunicaciones con el propósito de direccionar de manera adecuada las comunicaciones, definir lineamientos de privacidad de la información y  hacer efectiva la comunicación interna y externa. Para la revisión y/o actualización se debe:
- Revisar los planes institucionales de la entidad e identificar como el proceso aporta al cumplimiento de estos. 
- Realizar mesas de trabajo con el objeto de identificar las acciones y lineamientos a implementar en el plan de medios y la política.
- Definir la actualización del plan de medios y política de comunicaciones con los lineamientos de confidencialidad de la información. 
- Enviar a revisión y aprobación a la dirección general
- Divulgar al interior del área los lineamientos. 
Las observaciones  realizadas al plan general de medios y política de comunicaciones son realizadas por la Dirección General y son tratadas hasta que el plan sea aprobado. 
Como resultado de la ejecución del control se obtiene el medios general y la política de comunicaciones revisada y actualizada.</t>
  </si>
  <si>
    <t>Director General
Coordinador Grupo Comunicación y Prensa</t>
  </si>
  <si>
    <t xml:space="preserve">Con el propósito de: 
- Direccionar de manera adecuada las comunicaciones,
- Definir lineamientos de privacidad de la información.
- Hacer efectiva la comunicación interna y externa </t>
  </si>
  <si>
    <t xml:space="preserve">Para la revisión y/o actualización del plan y la política se debe:
- El coordinador del grupo debe revisar los planes institucionales de la entidad e identificar como el proceso aporta al cumplimiento de estos. 
- Reunión de equipo de trabajo con el objeto de identificar las acciones y lineamientos a implementar en el plan de medios y la política.
- Definir la actualización del plan de medios y política de comunicaciones con los lineamientos de confidencialidad de la información. 
- Enviar a revisión y aprobación a la dirección general
- Divulgar al interior del área los lineamientos. </t>
  </si>
  <si>
    <t xml:space="preserve">Las observaciones  realizadas al plan general de medios y política de comunicaciones son realizadas por la Dirección General y son tratadas hasta que el plan sea aprobado. </t>
  </si>
  <si>
    <t xml:space="preserve">medios general y la política de comunicaciones. </t>
  </si>
  <si>
    <t>El Coordinador Grupo Comunicación y Prensa, con el propósito de evitar que se filtre información confidencial, diariamente:
 - Divulga permanente los lineamientos de confidencialidad de la información en cada una de las campañas,  eventos, comunicados, piezas realizadas por el grupo.
- En reuniones o mesas de trabajo el Coordinador del Grupo fortalece las responsabilidades del manejo y uso de información confidencial de la Entidad.   
En caso de que se evidencien desviaciones en la ejecución del control se realizaran los análisis pertinentes y el debido proceso de investigación
Como resultado de la ejecución del control se obtiene Listado de asistencia de reuniones y Actas de reuniones</t>
  </si>
  <si>
    <t>Coordinador Grupo Comunicación y Prensa</t>
  </si>
  <si>
    <t xml:space="preserve">Con el propósito de: 
- Evitar que se filtre información confidencial </t>
  </si>
  <si>
    <t xml:space="preserve"> - Divulga permanente los lineamientos de confidencialidad de la información en cada una de las campañas,  eventos, comunicados, piezas realizadas por el grupo.
- En reuniones o mesas de trabajo el Coordinador del Grupo fortalece las responsabilidades del manejo y uso de información confidencial de la Entidad.  </t>
  </si>
  <si>
    <t>En caso de que se evidencien desviaciones en la ejecución del control se realizaran los análisis pertinentes y el debido proceso de investigación</t>
  </si>
  <si>
    <t>Listado de asistencia de reuniones   
Actas de reuniones</t>
  </si>
  <si>
    <t>BOG- Planeación y ejecución de los comunicados e informativos realizados en la gestión de la Entidad
BOG- Publicaciones en medios externos e internos con relación a las actividades y procesos del grupo.</t>
  </si>
  <si>
    <t xml:space="preserve">Debilidad en el desarrollo de las funciones de la supervisión contractual en la Entidad, las cuales son definidas en el manual de contratación </t>
  </si>
  <si>
    <t>Pérdida de credibilidad e imagen institucional
Daño reputacional 
Mala imagen para el área  involucrada  
Detrimento patrimonial 
Implicaciones legales de tipo administrativo penal y disciplinario 
Demandas judiciales en contra de la Aerocivil 
Reprocesos en la etapa gestión contractual
Incumplimiento en las metas y objetivos institucionales afectando de forma grave la ejecución presupuestal</t>
  </si>
  <si>
    <t>El Comité de Contratación,  semanalmente o cada vez que se requiera, verificará los proyectos de pliegos de condiciones de los procesos de contratación (distintos a los de mínima cuantía) o de modificación de los contratos  y recomendará o no su tramitación, con el propósito de mantener las líneas de gestión de la entidad, garantizar que se respete el principio de competencia, la pluralidad de oferentes y la selección objetiva, mitigando así eventos de corrupción en la selección de oferentes o en las modificaciones a contratos en ejecución. 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 De esta actividad se deja constancia en actas, de las que forman parte las fichas soportes (estudios previos y del sector, estudios y diseños o justificaciones de modificación). El Comité es una instancia asesora transversal, contemplada en el manual de contratación de la entidad, que orienta el ejercicio de la compra y contratación pública a las mejores prácticas; por ello, el trámite de procesos de selección o la celebración de modificaciones contractuales sin su concurso puede disparar la ocurrencia del riesgo de corrupción o de otros riesgos de gestión.</t>
  </si>
  <si>
    <t>Mantener las líneas de gestión de la entidad, garantizar que se respete el principio de competencia, la pluralidad de oferentes y la selección objetiva, mitigando así eventos de corrupción en la selección de oferentes o en las modificaciones a contratos en ejecución</t>
  </si>
  <si>
    <t>En el Comité, cada abogado de la Dirección Administrativa designado responsable, previa revisión legal, expondrá la ficha elaborada por el área responsable del proceso a contratar o del contrato a modificar, para que los integrantes de Comité validen y realicen las observaciones pertinentes, efectuando las recomendaciones a que haya lugar</t>
  </si>
  <si>
    <t>Mitigar la materialización del riesgo de corrupción  identificado, evitando la manipulación de las gestiones que se derivan en la contratación,  favoreciendo a terceros o desconociendo las normas vigentes</t>
  </si>
  <si>
    <t>Los Coordinadores del grupo precontractual y contractual, asignan a los diferentes abogados del área, cada vez que se presenta un proceso de contratación o una modificación contractual, las responsabilidades de la revisión de los documentos y trámites, en cualquiera de sus etapas aleatoriamente, teniendo en cuenta la complejidad y la cantidad de gestiones previamente asignados.  Dicha asignación se realiza mediante libro de control . Los abogados responsables deben realizar, de acuerdo a la normatividad vigente aplicable al proceso, la revisión de la documentación del proyecto de contratación y la elaboración la minuta de modificación del  contrato. Cuando se refiera a modificaciones o liquidaciones aplicarán las políticas y procedimientos definidos.</t>
  </si>
  <si>
    <t>En caso de que el abogado identifique anomalías o información incompleta en el proyecto de contratación o la elaboración del contrato, este es devuelto a las áreas pertinentes con el objeto de que se realicen las correcciones necesarias.</t>
  </si>
  <si>
    <t>La Directora Administrativa y los Coordinadores del Grupo precontractual y contractual, trimestralmente implementan la estrategia de fortalecimiento a las funciones de supervisión contractual, con el propósito de sensibilizar y recordar la importancia de la adecuada ejecución de las funciones de supervisión que es asignadas por las áreas respectivas y comunicadas por la Dirección Administrativa. 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la Entidad. En este control se dejan los soportes de listados de asistencias de las sensibilizaciones del manual de contratación, Tips por correo electrónico y comunicaciones de designación de supervisión. 
Como segunda actividad del fortalecimiento, los ordenadores del gasto o quienes estos designen, debe controlar la gestión de los supervisores y reportar a la Dirección Administrativa las desviaciones en la ejecución del control para que esta realice requerimiento del cumplimiento de las funciones al supervisor, impulse  y gestione las actuaciones administrativas sancionatorias para el contrato que este vigile y de traslado a las instancias de control interno disciplinario y a los órganos de control cuando corresponda.</t>
  </si>
  <si>
    <t>sensibilizar y recordar la importancia de la adecuada ejecución de las funciones de supervisión que es asignadas por las áreas respectivas y comunicadas por la Dirección Administrativa</t>
  </si>
  <si>
    <t>Dicha estrategia consiste en sensibilizaciones a nivel central y regional, sobre las funciones y responsabilidades de los supervisores  y campañas para la supervisión contractual en la Entidad. Una adecuada implementación de la estrategia permite fortalecer la función de la supervisión contractual y obtener seguimientos efectivos y transparentes a la ejecución de la contratación en al Entidad</t>
  </si>
  <si>
    <t>Concentración de adjudicación de procesos
Aumento en sancionatorios</t>
  </si>
  <si>
    <t xml:space="preserve">Control por fuente externa:
1, La EPS informa periódicamente todas las novedades que han sido reconocidas a la Entidad por servidores públicos con  incapacidad medica superior a dos días, 
2, Se consulta periódicamente la plataforma de las EPS por parte del Grupo de gestión en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modulo SITAH (personal cajero), por correo electronico y/o fisico. 
2.Al tener esta información, el Grupo de Seguridad y Salud en el Trabajo apoya al, Grupo de Tesorería y Grupo de Nominas, para la conciliación de los pagos que se realizaron y que reportes de incapacidades de origen común que se generaron. Reporte trimestral.
Cuando se encuentra alguna inconsistencia, se requiere al funcionario para que presente la explicación del no reporte oportuno y remita el original de la incapacidad con el fin de realizar los descuentos necesarios de su incapacidad acorde con el reporte de la EPS y se reporta a la Dirección de Talento Humano.
3. La Dirección de Talento Humano establecido estrategia de acto administrativo interno para el descuento de días no laborados cuando no hay autorización de prestaciones económicas de la EPS. </t>
  </si>
  <si>
    <t xml:space="preserve">Realizar los descuentos necesarios de las  incapacidades acorde con el reporte de la EPS </t>
  </si>
  <si>
    <t>Control por fuente externa:
1, La EPS informa periódicamente todas las novedades que han sido reconocidas a la Entidad por servidores públicos con  incapacidad medica superior a dos días, 
2, Se consulta periódicamente la plataforma de las EPS por parte del Grupo de gestión en Seguridad y Salud en el trabajo
Control fuente interna:
1. De acuerdo a lo establecido por normatividad interna el Servidor Público con novedad, cada que vez que tenga una incapacidad de origen común, debe reportar al jefe inmediato, quien será el encargado de comunicar al Grupo de Seguridad y Salud en el Trabajo. Información que debe ser allegada únicamente a través del Sistema de Gestión Documental, por el modulo SITAH (personal cajero), por correo electronico y/o fisico. 
2.Al tener esta información, el Grupo de Seguridad y Salud en el Trabajo apoya al, Grupo de Tesorería y Grupo de Nominas, para la conciliación de los pagos que se realizaron y que reportes de incapacidades de origen común que se generaron. Reporte trimestral.</t>
  </si>
  <si>
    <t>Cada vez que se solicita licencia para uso del aplicativo que administra el Sistema de Gestión, se debe tramitar de las siguientes maneras: 
- Para trabajo en Oficinas: a través del formato solicitud de acceso a componentes tecnológicos, el Coordinador del Grupo Organización y Calidad Aeronáutica  o Lideres Funcionales en su rol de Administrador del Sistema, verifican si el formato viene con la firma de autorización de su jefe inmediato (Contratistas, adicional al formato, debe adjuntar copia del contrato), una vez validada esta información, el Líder Funcional, asigna un rol y un proceso especifico dependiendo de la necesidad, luego se firma la solicitud en el área de líder funcional y finalmente se hace llegar el formato y sus soportes a la Dirección de Informática para que gestionen la solicitud.
- Para Teletrabajo y/o Trabajo en casa: A través de correo electrónico el Solicitante envía a su jefe inmediato el formato de solicitud de acceso a componentes tecnológicos (Contratistas, adicional al formato, debe adjuntar copia del contrato), quien después de revisarlo, envía al Coordinador del Grupo Organización y Calidad Aeronáutica o Lideres Funcionales para que verifiquen que el formato se encuentre debidamente diligenciado, se le asignan un rol y un proceso especifico dependiendo de la necesidad y finalmente se envía por Correo Electrónico a la Dirección de Informática (gestion.solicitudACT@aerocivil.gov.co) para que Gestione la Solicitud.
Este control se realiza con el fin de evitar uso inadecuado del aplicativo que administra el Sistema de Gestión. En caso de detectar que el formato de solicitud de acceso a componentes se encuentra incompleto, será devuelto al solicitante para que realice las correcciones necesarias.
Como evidencias de la ejecución del control se obtiene: 
- Para trabajo en Oficinas: Formato debidamente diligenciado y sus soportes
- Para Teletrabajo y/o Trabajo en casa:  los correos que soportan las solicitudes con los adjunto</t>
  </si>
  <si>
    <t xml:space="preserve"> - Para trabajo en Oficinas: a través del formato solicitud de acceso a componentes tecnológicos, el Coordinador del Grupo Organización y Calidad Aeronáutica  o Lideres Funcionales en su rol de Administrador del Sistema, verifican si el formato viene con la firma de autorización de su jefe inmediato (Contratistas, adicional al formato, debe adjuntar copia del contrato), una vez validada esta información, el Líder Funcional, asigna un rol y un proceso especifico dependiendo de la necesidad, luego se firma la solicitud en el área de líder funcional y finalmente se hace llegar el formato y sus soportes a la Dirección de Informática para que gestionen la solicitud.
 - Para Teletrabajo y/o Trabajo en casa: A través de correo electrónico el Solicitante envía a su jefe inmediato el formato de solicitud de acceso a componentes tecnológicos (Contratistas, adicional al formato, debe adjuntar copia del contrato), quien después de revisarlo, envía al Coordinador del Grupo Organización y Calidad Aeronáutica o Lideres Funcionales para que verifiquen que el formato se encuentre debidamente diligenciado, se le asignan un rol y un proceso especifico dependiendo de la necesidad y finalmente se envía por Correo Electrónico a la Dirección de Informática (gestion.solicitudACT@aerocivil.gov.co) para que Gestione la Solicitud..solicitudACT@aerocivil.gov.co) para que Gestione la Solicitud.</t>
  </si>
  <si>
    <t>Detrimento patrimonial 
Implicaciones de tipo administrativo, penal,  legal o disciplinario 
Intervención por parte de un ente de control u otro ente regulador.
Incumplimiento en las metas y objetivos institucionales afectando de forma grave la ejecución presupuestal.
Imagen institucional afectada en el orden nacional o regional por actos o hechos de corrupción comprobados.</t>
  </si>
  <si>
    <t>Los ingenieros y topógrafos auxiliares de apoyo verifican por trámite y a través de  un control digital cartográfico (Google Earth / ARCGIS 10.6 / AUTOCAD )  la información precisa del bien a adquirir mediante el levantamiento topografico y comparativo de los titulos, dejando evidencia de ello en los aplicativos ADI / ISOLUCION / Módulo Activos Fijos JDEdwards / Inmuebles y en el Servidor Bog 7 (I) (J) / AFI Activos fijos inmuebles / SCANI - Titulación Aeropuertos. 
En caso de presentarse diferencias o errores en la información tecnica, se procederá a informar a la parte tecnica por medio de correo electronico o reunión, con el fin de realizar los ajuste a que haya lugar.</t>
  </si>
  <si>
    <t>verificar por trámite, a través de  un control digital cartográfico la información precisa del bien a adquirir</t>
  </si>
  <si>
    <t xml:space="preserve">mediante el levantamiento topografico y comparativo de los titulos, dejando evidencia de ello en los aplicativos ADI / ISOLUCION / Módulo Activos Fijos JDEdwards / Inmuebles. y en el Servidor Bog 7 (I) (J) / AFI Activos fijos inmuebles / SCANI - Titulación Aeropuertos. </t>
  </si>
  <si>
    <t xml:space="preserve">ADI / ISOLUCION / Módulo Activos Fijos JDEdwards / Inmuebles y en el Servidor Bog 7 (I) (J) / AFI Activos fijos inmuebles / SCANI - Titulación Aeropuertos. </t>
  </si>
  <si>
    <t>Los abogados, auxiliares  y la coordinadora del grupo de inmuebles verifican y estudian jurídicamente y por cada trámite la información y titulación del bien a adquirir mediante consulta en línea de las oficinas de registro público (aplicativo VUR ) con el fin de  verificar la veracidad de  tradición de los títulos y dejando evidencia de ello en la carpeta de adquisición del predio .  / Servidor Bog 7 (I) (J) / AFI Activos fijos inmuebles / SCANI - Titulación Aeropuertos.   
En caso de presentarse diferencias o errores en el estudio juridico, se procederá a informar a la parte juridica por medio de correo electronico o reunión, con el fin de realizar los ajuste a que haya lugar.</t>
  </si>
  <si>
    <t xml:space="preserve"> verificar la veracidad de  tradición de los títulos</t>
  </si>
  <si>
    <t>Los abogados, auxiliares  y la coordinadora del grupo de inmuebles verifican y estudian jurídicamente y por cada trámite la información y titulación del bien a adquirir mediante consulta en línea de las oficinas de registro público (  aplicativo VUR )</t>
  </si>
  <si>
    <t>En caso de presentarse diferencias o errores en el estudio juridico, se procederá a informar a la parte juridica por medio de correo electronico o reunión, con el fin de realizar los ajuste a que haya lugar.</t>
  </si>
  <si>
    <t xml:space="preserve">carpeta de adquisición del predio .  / Servidor Bog 7 (I) (J) / AFI Activos fijos inmuebles / SCANI - Titulación Aeropuertos.   </t>
  </si>
  <si>
    <t>Por acción, omisión, o uso indebido del poder se usufructúe o apropie de recursos financieros como dineros, títulos valores de propiedad de la entidad, con el fin de obtener un beneficio propio o de un tercero.</t>
  </si>
  <si>
    <t>Debilidades o carencia de controles y seguimiento inoportuno a los procedimientos de la gestión financiera, lo que potencialmente podría facilitar la alteración de registro financieros</t>
  </si>
  <si>
    <t>Debilidad en la seguridad de los sistemas de información que permitan la alteración de registros financieros</t>
  </si>
  <si>
    <t>Perdida de confianza y credibilidad en la entidad
Detrimento patrimonial
Investigaciones disciplinarias
Intervención por parte de un ente de control u otro ente regulador
Imagen institucional afectada en el orden nacional o regional por actos o hechos de corrupción comprobados</t>
  </si>
  <si>
    <t xml:space="preserve">Mala imagen institucional
Perdida de confianza y credibilidad en la entidad
Detrimento patrimonial
Observaciones por parte de los entes de control
Procesos administrativos, fiscales, penales
Perdida de recursos financieros propios de la Entidad. </t>
  </si>
  <si>
    <t>La Dirección Financiera, los coordinadores de los grupos adscritos, contratistas y funcionarios para realizar los registros financieros en el sistema SIIF NACIÓN y JDE y requieren de claves de acceso personalizadas, las cuales son previamente autorizadas por el Director Financiero o Coordinadores de los grupos en coordinación con la Dirección Informática y los lideres técnicos y funcionales de los dos sistemas de información con el objeto de garantizar el uso adecuado de los aplicativos .
Cada vez que se requiera solicitar acceso al JDE se debe: 
- El funcionario o contratista de la Dirección Financiera diligencia el Formato de Solicitud de Acceso a Componentes Tecnológicos. 
- El formato debe ser aprobado por el Jefe Inmediato que se encarga de asignarle un Rol y un acceso a un Modulo del Aplicativo JDE. 
- El formato es enviado a la Dirección de Informática quien se encarga de realizar la autorización final y de crear el usuario. 
Cada vez que se requiera solicitar acceso a SIIF NACIÓN se debe:
Se debe diligenciar el formato del Ministerio de Hacienda y debe ser aprobado por el Coordinador SIIF de la Entidad, seguidamente se realiza el registro del usuario en el Sistema y se envían los documentos soportes del usuario a la sede electrónica del Ministerio de Hacienda.  
En caso de encontrar inconsistencias en las claves, los sistemas de información no permiten realizar los registros o autorizaciones. Como evidencia quedan los reportes que arrojan los sistemas de información</t>
  </si>
  <si>
    <t xml:space="preserve">Con el objeto de garantizar el uso adecuado de los aplicativos </t>
  </si>
  <si>
    <t xml:space="preserve">Para JDE:
El funcionario o contratista de la Dirección Financiera diligencia el Formato de Solicitud de Acceso a Componentes Tecnológicos. 
El formato debe ser aprobado por el Jefe Inmediato que se encarga de asignarle un Rol y un acceso a un Modulo del Aplicativo JDE. 
El formato es enviado a la Dirección de Informática quien se encarga de realizar la autorización final y de crear el usuario. 
Para SIIF NACIÓN
Se debe diligenciar el formato del Ministerio de Hacienda y debe ser aprobado por el Coordinador SIIF de la Entidad, seguidamente se realiza el registro del usuario en el Sistema y se envían los documentos soportes del usuario a la sede electrónica del Ministerio de Hacienda.  </t>
  </si>
  <si>
    <t>En caso de encontrar inconsistencias en las claves, los sistemas de información no permiten realizar los registros o autorizaciones.</t>
  </si>
  <si>
    <t>Reportes de usuarios del sistema, formatos de autorización de usuarios</t>
  </si>
  <si>
    <t xml:space="preserve">Los Coordinadores de grupo y su equipo de trabajo con el propósito de validar y evitar la alteración de información financiera, diariamente deben: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En caso de encontrar inconsistencias en la validación de la información se realizan reportes con las áreas responsables para identificar los errores y realizar las respectivas correcciones. Como evidencias de la ejecución del control se obtendrán reportes y autorizaciones firmadas y conciliaciones </t>
  </si>
  <si>
    <t>Validar y evitar la alteración de la información financiera</t>
  </si>
  <si>
    <t xml:space="preserve">La validación se realiza: 
- Generar los reportes de los aplicativos (JDE y SIIF) con el objeto de validar y conciliar que la información se encuentre correcta. 
- Para el caso de Contabilidad, después de validada la información se realizan las conciliaciones necesarias. 
- Para el caso de presupuesto, se validan los CDPs y los registros y reservas presupuestales. </t>
  </si>
  <si>
    <t xml:space="preserve">En caso de encontrar inconsistencias en la validación de la información se realizan reportes con las áreas responsables para identificar los errores y realizar las respectivas correcciones </t>
  </si>
  <si>
    <t>La Dirección Financiera y Administradores de Aeropuertos tienen diferentes estrategias, mecanismos, infraestructura y logística con terceros para lo protección de los dineros y títulos valores, los cuales diariamente son implementados para la protección, tales como: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
En caso de presentarse un evento de corrupción en el proceso financiero, el director financiero y los coordinadores de los grupos adscritos o quien tenga conocimiento de ello, deberá denunciar ante las autoridades correspondientes para lo de su competencia</t>
  </si>
  <si>
    <t>Protección de los dineros y títulos valore</t>
  </si>
  <si>
    <t>La protección de los dineros y titulo valor se realizan a través de: recaudo electrónico, ventanilla de recaudo a través de entidades bancarias, transportadora de valores, pagos electrónicos, cajas fuertes en las oficinas de recaudo, mediante contratos firmados por la secretaria general se llevan a cabo la tercerización del recaudo y protección de dinero y títulos valores. Los funcionarios que recaudan dineros en los aeropuertos, manejan cajas fuertes como mecanismos de protección durante la jornada, una vez esta termina, entregan lo recaudado a la transportadora de valores, dejando evidencia en informes debidamente firmados pro quienes entregan y reciben dineros o títulos valores.</t>
  </si>
  <si>
    <t>En caso de presentarse un evento de corrupción en el proceso financiero, el director financiero y los coordinadores de los grupos adscritos o quien tenga conocimiento de ello, deberá denunciar ante las autoridades correspondientes para lo de su competencia</t>
  </si>
  <si>
    <t>Contratos con terceros
Informes y reportes de caja</t>
  </si>
  <si>
    <t>BOG - CONTROL DE RECLAMACIONES
BOG - EJECUCIÓN DEL PLAN ANUAL DE CAJA FUNCIONAMIENTO
BOG - EJECUCIÓN DEL PLAN ANUAL DE CAJA INVERSIÓN
BOG - PRESUPUESTO COMPROMETIDO FUNCIONAMIENTO
BOG - PRESUPUESTO COMPROMETIDO INVERSIÓN
BOG - PRESUPUESTO OBLIGADO FUNCIONAMIENTO
BOG - PRESUPUESTO OBLIGADO INVERSIÓN
BOG - RECAUDO DE CARTERA POR COBRO PERSUASIVO</t>
  </si>
  <si>
    <t>Debilidades en la administración de los bienes muebles  de propiedad de la Entidad administrados y concesionados. (Ingresos, Egresos, Traslados, Reintegros y Bajas)</t>
  </si>
  <si>
    <t>Pérdida de credibilidad e  imagen Institucional
Mala imagen para el área y funcionarios que intervienen en el proceso.
Detrimento patrimonial 
Posible Afectación del servicio
Reprocesos en la administración de los bienes
Aumento de los siniestros y demoras en reposicion del bien 
Incumplimiento de los objetivos de gestion y metas del plan de accion
 Sanción por parte del ente de control u otro ente regulador.</t>
  </si>
  <si>
    <t>El Coordinador del Grupo de Almancen, los coordinadores de grupos administrativos y financieros de las Direcciones Regionales Aeronauticas y sus equipos de trabajo, para la administración de bienes muebles, cada vez que se realiza un movimiento y concesiones en el almacen (Ingresos, Egresos, Traslados, Reintegros, Bajas) solicitan los reportes de dichos movimientos para verificar la correspondencia de la información generada frente a lo fisico con el fin de avalar o aprobar el procedimiento en ejecución y evitar que se presenten diferencias o inconsistencias en los procedimientos. 
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
Como evidencia de la ejecución de este control se generan : Comprobantes de ingresos, egresos, traslados, reintegros, concesiones y bajas y los documentos asociados a cada uno de los movimientos.</t>
  </si>
  <si>
    <t>Coordinador del Grupo de Almancen
Grupo de Almancen
Coordinadores de grupos administrativos y financieros de las Direcciones Regionales Aeronauticas
Grupo administrativos y financieros de las Direcciones Regionales Aeronauticas</t>
  </si>
  <si>
    <t xml:space="preserve">Verificar la correspondencia de la información generada frente a lo fisico con el fin de avalar o aprobar el procedimiento en ejecución y evitar que se presenten diferencias o inconsistencias en los procedimientos. </t>
  </si>
  <si>
    <t>Los responsables deben confrontar cada uno de los soportes frente lo reportes generados y conservan cada una de las evidencias generadas en el proceso, en caso de que se encuentre una inconsistencia se regresa el movimiento para que se realicen las correcciones necesarias en los reportes.</t>
  </si>
  <si>
    <t>Los gestores del almacen (nivel central y regional) cada vez que se presenta un movimiento, verifican la información maestra al ingresar en el JDEdwards (completitud, veracidad y claridad de la información) con el proposito de evitar inconsistencias en el registro, carencias de informacion y legalidad de la misma. 
Cada uno de los gestores verifican fisicamente los bienes para cualquier tipo de movimiento y concesiones en el almacen (Ingresos, Egresos, Traslados, Reintegros, Bajas) para continuar con el proceso de indentificación, posterior registro en el sistema y generación de la informacion de conformidad a los procedimientos estipulados. En caso de que se presenten inconsistencias en el procedimiento se realiza el proceso de reversion en el aplicativo con las debidas autrizaciones de los procesos afectados y realizan nuevamente el proceso con la calidad de la información del nuevo registro. 
Como evidencias de la ejecicón del control se generan: correos electronicos, oficios, reportes de ingresos, Egresos, Traslados, Reintegros, Bajas en el aplicativo JDEdwards</t>
  </si>
  <si>
    <t>Con el proposito de evitar inconsistencias en el registro, carencias de informacion y legalidad de la misma.</t>
  </si>
  <si>
    <t>Cada uno de los gestores verifican fisicamente los bienes para cualquier tipo de movimiento y concesiones en el almacen (Ingresos, Egresos, Traslados, Reintegros, Bajas) para continuar con el proceso de indentificación, posterior registro en el sistema y generación de la informacion de conformidad a los procedimientos estipulados</t>
  </si>
  <si>
    <t>BOG- Comprobantes de egreso de almacén legalizados.
BOG- Oportunidad en el aviso del siniestro y recepción de la documentación para las reclamaciones.</t>
  </si>
  <si>
    <t>Posibilidad de que por acción u omisión, uso indebido del poder y desviación de la gestión de lo público se usen los privilegios otorgados para alterar información a través de la administración de los componentes tecnológicos,  para beneficiar o perjudicar a un tercero y/o en beneficio propio.</t>
  </si>
  <si>
    <t>Falta de seguimiento a las bitácoras de gestión de los componentes tecnológicos y los logs de auditoria</t>
  </si>
  <si>
    <t xml:space="preserve">Pérdida de credibilidad e imagen institucional afectando la reputación de la Entidad 
Detrimento patrimonial 
Implicaciones de tipo administrativo, penal,  fiscal, legal o disciplinario
Pérdida de Información crítica para la Entidad.
Perdida del acceso a la información
Incumplimiento en las metas y objetivos institucionales .
</t>
  </si>
  <si>
    <t>Tener registrado todas las actividades realizadas en el área.</t>
  </si>
  <si>
    <t>Cada solicitud es recibida a través de la Línea 3000 (telefónica, web, correo) por cada uno de los funcionarios de la Entidad, son registradas en la herramienta ARANDA, la cual tiene opción de generar el reporte (bitácora) y se almacena en la carpeta de la documentación en BOG7</t>
  </si>
  <si>
    <t>Los administradores de componentes cada vez que sea necesario, con el proposito de detectar problemas que existen con los componentes tecnologicos deben: 
- Revisión manual de los LOGs mediante un visor de texto. 
- Para el caso de revisión de Windows se utiliza el procedimiento aprobado en el Sistema de Gestión 
En caso de que se detecten anomalias en el revisión de los Logs se valida el impacto que tuvo en el sistema y se reporta el incidente de seguridad cuando aplique.
Como evidencias de la ejecución del control permaneceran los Informe de las revisiones de los Logs y reporte del incidente</t>
  </si>
  <si>
    <t>Administradores de componentes</t>
  </si>
  <si>
    <t xml:space="preserve">Detectar problemas que existan con los componentes tecnologicos </t>
  </si>
  <si>
    <t xml:space="preserve"> - Revisión manual de los LOGs mediante un visor de texto. 
 - Para el caso de revisión de Windows se utiliza el procedimiento aprobado en el Sistema de Gestión </t>
  </si>
  <si>
    <t>En caso de que se detecten anomalias en el revisión de los Logs se valida el impacto que tuvo en el sistema y se reporta el incidente de seguridad cuando aplique.</t>
  </si>
  <si>
    <t>Informe de las revisiones de los Logs
Reporte del incidente</t>
  </si>
  <si>
    <t xml:space="preserve">
BOG- Aplicación del Modelo de Seguridad de la Información</t>
  </si>
  <si>
    <t>Principio de Procedencia: 1001.028.1</t>
  </si>
  <si>
    <t>Principio de Procedencia: 3200.028.1</t>
  </si>
  <si>
    <t>Principio de Procedencia: 3103.028.1</t>
  </si>
  <si>
    <t>Principio de Procedencia: 3000.028.1</t>
  </si>
  <si>
    <t>Principio de Procedencia: 3400.028.1</t>
  </si>
  <si>
    <t>Principio de Procedencia: 3300.028.1</t>
  </si>
  <si>
    <t>Principio de Procedencia: 3001.028.1</t>
  </si>
  <si>
    <r>
      <rPr>
        <b/>
        <sz val="10"/>
        <color theme="1"/>
        <rFont val="Arial"/>
        <family val="2"/>
      </rPr>
      <t xml:space="preserve">Principio de Procedencia: </t>
    </r>
    <r>
      <rPr>
        <sz val="10"/>
        <color theme="1"/>
        <rFont val="Arial"/>
        <family val="2"/>
      </rPr>
      <t xml:space="preserve">
1001.028.1</t>
    </r>
  </si>
  <si>
    <t>MATRIZ DE RIESGOS DE GESTION Y DE CORRUPCIÓN</t>
  </si>
  <si>
    <r>
      <rPr>
        <b/>
        <sz val="10"/>
        <color theme="1"/>
        <rFont val="Arial"/>
        <family val="2"/>
      </rPr>
      <t xml:space="preserve">Principio de Procedencia: </t>
    </r>
    <r>
      <rPr>
        <sz val="10"/>
        <color theme="1"/>
        <rFont val="Arial"/>
        <family val="2"/>
      </rPr>
      <t xml:space="preserve">
3200.028.1</t>
    </r>
  </si>
  <si>
    <t>Principio de Procedencia: 3003.028.1</t>
  </si>
  <si>
    <r>
      <rPr>
        <b/>
        <sz val="10"/>
        <color theme="1"/>
        <rFont val="Arial"/>
        <family val="2"/>
      </rPr>
      <t xml:space="preserve">Principio de Procedencia: </t>
    </r>
    <r>
      <rPr>
        <sz val="10"/>
        <color theme="1"/>
        <rFont val="Arial"/>
        <family val="2"/>
      </rPr>
      <t xml:space="preserve">
3003.028.1</t>
    </r>
  </si>
  <si>
    <t xml:space="preserve">
Posibilidad de que por acción u omisión, uso indebido del poder, para desviar la gestión de lo público se de un manejo inadecuado a la información propia de la Entidad a un tercero para obtener un beneficio privado.</t>
  </si>
  <si>
    <t>Desconocimiento de la clasificación y reserva de la información</t>
  </si>
  <si>
    <t xml:space="preserve"> Aplicación inadecuada de los procedimientos de recepción / radicación y direccionamiento de la información</t>
  </si>
  <si>
    <t xml:space="preserve">Acceso a la información con perfiles no autorizados </t>
  </si>
  <si>
    <t xml:space="preserve">                                     
 - Sanción legal o disciplinaria.
 - Proceso judiciales contra la Entidad y sus servidores públicos. 
 - Imagen institucional afectada en el orden nacional o regional por actos o hechos de corrupción comprobados.</t>
  </si>
  <si>
    <t>El coordinador del Grupo de Atención al Ciudadano anualmente, mediante el formato de necesidades de capacitación, solicitará los cursos requeridos para los servidores públicos del grupo para que sean incluidos al PIC, con el fin de fortalecer la atención del servicio al ciudadano y proteger la información, en caso de no ser aprobada la capacitación, el coordinador del grupo, trimestralmente, buscará alternativas de capacitación en entidades como ESAP, DNP, DAFP, SENA quienes ofrecen capacitación gratuita y virtual. Como evidencia se tendrá el oficio de solicitud y los listados de asistencia o certificados emitidos.</t>
  </si>
  <si>
    <t>Fortalecer la atención del servicio al ciudadano y proteger la información</t>
  </si>
  <si>
    <t>Mediante el formato de necesidades de capacitación</t>
  </si>
  <si>
    <t>En caso de no ser aprobada la capacitación el coordinador del grupo buscará alternativas de capacitación en entidades como ESAP, DNP, DAFP, SENA quienes ofrecen capacitación gratuita y virtual</t>
  </si>
  <si>
    <t>Listados de asistencia  y/o certificados emitidos</t>
  </si>
  <si>
    <t>El coordinador del grupo de atención al ciudadano trimestralmente en las reuniones de equipo de gerencia retroalimentará a los servidores públicos del grupo respecto al cumplimiento del procedimiento de recepción, radicación y direccionamiento de la información.Todo lo anterior, a fin de minimizar los riesgos que se pudieran presentar en  el ejercicio de la función. Las evidencias estarán registradas en los listados de asistencia y en las actas registradas en el aplicativo ISOLUCIÓN. En caso de no cumplir con el procedimiento de radicación, el coordinador del grupo de atención al ciudadano hará un llamado de atención y retroalimentará  al servidor  público del grupo respecto al cumplimiento del  procedimiento de radicación.</t>
  </si>
  <si>
    <t>Minimizar los riesgos que se pudieran presentar en  el ejercicio de la función</t>
  </si>
  <si>
    <t>En las reuniones de equipo de gerencia se retroalimentará a los servidores públicos del grupo respecto al cumplimiento del procedimiento de recepción, radicación y direccionamiento de la información</t>
  </si>
  <si>
    <t>En caso de no cumplir con el procedimiento de radicación, el coordinador del grupo de atención al ciudadano hará un llamado de atención y retroalimentará  al servidor  público del grupo respecto al cumplimiento del  procedimiento de radicación.</t>
  </si>
  <si>
    <t xml:space="preserve"> Actas resgistradas en ISOLUCION y/o Listas de asistencia
</t>
  </si>
  <si>
    <t>El coordinador del grupo de atención al ciudadano en coordinación con el grupo de seguridad de la información definirán los perfiles y privilegios de acceso a la información del Sistema de Gestión Documental asegurando el nivel de control de seguridad por solicitud presentada, con el fin de asignar correctamente los permisos de acceso protegiendo la confidencialidad, integridad y disponibilidad de la información. La evidencia consta en el formato de acceso a componentes tecnológicos GINF-6.0-12-001. En caso de no cumplir con el procedimiento de asiganción de perfil y privilegios, no se otorgará los permisos solicitados y se solicitarálas correcciones pertinentes.</t>
  </si>
  <si>
    <t>Asignar correctamente los permisos de acceso protegiendo la confidencialidad, integridad y disponibilidad de la información</t>
  </si>
  <si>
    <t>Definiendo los perfiles y privilegios de acceso a la información del Sistema de Gestión Documental asegurando el nivel de control de seguridad por solicitud presentada</t>
  </si>
  <si>
    <t>En caso de no cumplir con el procedimiento de asiganción de perfil y privilegios, no se otorgará los permisos solicitados y se solicitarálas correcciones pertinentes.</t>
  </si>
  <si>
    <t>Formato de acceso a componentes tecnológicos GINF-6.0-12-001</t>
  </si>
  <si>
    <t>PROCESOS ESTRATÉGICOS</t>
  </si>
  <si>
    <t>MISIONALES
AUTORIDAD</t>
  </si>
  <si>
    <t>MISIONALES
SERVICIOS A LA NAVEGACIÓN AEREA</t>
  </si>
  <si>
    <t>MISIONALES
GESTIÓN DE SERVICIOS AEROPORTUARIOS</t>
  </si>
  <si>
    <t xml:space="preserve"> MISIONALES
GESTION DE EDUCACIÓN</t>
  </si>
  <si>
    <t>APOYO</t>
  </si>
  <si>
    <t xml:space="preserve">PROCESOS DE GESTIÓN DE EVALUACIÓN </t>
  </si>
  <si>
    <r>
      <rPr>
        <b/>
        <sz val="10"/>
        <color theme="1"/>
        <rFont val="Arial"/>
        <family val="2"/>
      </rPr>
      <t xml:space="preserve">Principio de Procedencia: </t>
    </r>
    <r>
      <rPr>
        <sz val="10"/>
        <color theme="1"/>
        <rFont val="Arial"/>
        <family val="2"/>
      </rPr>
      <t xml:space="preserve">
1003.028.1</t>
    </r>
  </si>
  <si>
    <t xml:space="preserve">Posibilidad de que por acción u omisión, abuso del poder y / o desviación de los recursos del estado destinados a  la atencion de las emergencias y al servicio de la comunidades, se reciba o se solicite dádiva o beneficio  propio o ha nombre de un tercero, a cambio de utilizar las herramientas y equipos, para una destinación diferente a la prestación servicio SEI (los equipos se usan para beneficio de las comunidades y sin retribución alguna como representación del Estado ante la sociedad)
</t>
  </si>
  <si>
    <t xml:space="preserve">Que no se lleve un debido control del inventario de los equipos y herramientas y que se utilicen para otros fines diferentes, </t>
  </si>
  <si>
    <t>Servidor Público. (Bombero líder de estación).</t>
  </si>
  <si>
    <t>En caso de detectar acción u omisión, uso del poder, desvío de la gestión de lo público, beneficio privado, por parte de un servidor público, debe reportarlo a investigaciones disciplinarias.</t>
  </si>
  <si>
    <t>Principio de Procedencia: 4505.028.1</t>
  </si>
  <si>
    <r>
      <rPr>
        <b/>
        <sz val="10"/>
        <color theme="1"/>
        <rFont val="Arial"/>
        <family val="2"/>
      </rPr>
      <t xml:space="preserve">Principio de Procedencia: </t>
    </r>
    <r>
      <rPr>
        <sz val="10"/>
        <color theme="1"/>
        <rFont val="Arial"/>
        <family val="2"/>
      </rPr>
      <t xml:space="preserve">
4505.028.1</t>
    </r>
  </si>
  <si>
    <t>Principio de Procedencia: 1020.028.1</t>
  </si>
  <si>
    <r>
      <rPr>
        <b/>
        <sz val="10"/>
        <color theme="1"/>
        <rFont val="Arial"/>
        <family val="2"/>
      </rPr>
      <t xml:space="preserve">Principio de Procedencia: </t>
    </r>
    <r>
      <rPr>
        <sz val="10"/>
        <color theme="1"/>
        <rFont val="Arial"/>
        <family val="2"/>
      </rPr>
      <t xml:space="preserve">
1020.028.1</t>
    </r>
  </si>
  <si>
    <t>Posibilidad de que por acción u omisión, se reciba o se solicite dádiva o beneficio a nombre propio o de un tercero, con el fin de que en un informe de auditoría no se incluyan, se modifiquen o se retiren hallazgos, omitiendo la realidad del proceso auditado.</t>
  </si>
  <si>
    <t xml:space="preserve">Incumplimiento de las normas internacionales para el ejercicio profesional de la auditoria interna.
</t>
  </si>
  <si>
    <t>Evaluación indebida de la idoneidad de los auditores.</t>
  </si>
  <si>
    <t>Supervisión inadecuada de la auditoria interna.</t>
  </si>
  <si>
    <t>No declarar conflictos de intereses, inhabilidades o impedimentos.</t>
  </si>
  <si>
    <t>1. Pérdida de reputación y credibilidad de la oficina de control interno.
2. Sanción disciplinaria al servidor público.</t>
  </si>
  <si>
    <t>El jefe de la Oficina de Control Interno, cada vez que realiza la evaluación de desempeño y de la gestión, verifica:
- El cumplimiento de los objetivos concertados, 
- El cumplimiento del estatuto, del código de ética y demás normas de la práctica profesional de auditoria.
De acuerdo con el Plan de auditoria, se realiza el seguimiento a cada una de las etapas, la cual tiene unos puntos a evaluar con criterios comportamentales y se informa el avance que ha alcanzado el auditor.
En el caso de detectar que un servidor público no cumple, informa a investigaciones disciplinarias. Como evidencia queda la evaluación de desempeño y oficio remisorio.</t>
  </si>
  <si>
    <t>Jefe de la Oficina de Control Interno</t>
  </si>
  <si>
    <t>Verificar:
- El cumplimiento de los objetivos concertados, 
- El cumplimiento del estatuto, del código de ética y demás normas de la práctica profesional de auditoria,</t>
  </si>
  <si>
    <t xml:space="preserve">De acuerdo con el Plan de auditoria, se realiza el seguimiento a cada una de las etapas, la cual tiene unos puntos a evaluar con criterios comportamentales y se informa el avance que ha alcanzado el auditor.
</t>
  </si>
  <si>
    <t>En caso de detectar que un servidor público incumple con el estatuto, código de ética y demás normas,  informa a investigaciones disciplinarias. Como evidencia queda la evaluación de desempeño y oficio remisorio.</t>
  </si>
  <si>
    <t>Oficio
Evaluación de desempeño</t>
  </si>
  <si>
    <t>De acuerdo con el Plan de auditoria, se realiza el seguimiento a cada una de las etapas, la cual tiene unos puntos a evaluar con criterios comportamentales y se informa el avance que ha alcanzado el auditor.</t>
  </si>
  <si>
    <t>El auditor líder, cada vez que se realiza una auditoria verifica al interior del equipo:
- Que las conclusiones de auditoria sean acordes con lo auditado y sustentado con evidencias. 
- Que el auditor tenga las competencias y cumpla con los principios de auditoria
Al finalizar cada auditoria, el auditor es evaluado por los proceso, lo cual permite conocer si el trabano de auditoría aportó al mejoramiento del proceso.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</si>
  <si>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Servidor público o contratista (auditor líder)</t>
  </si>
  <si>
    <t>Al finalizar cada auditoria, el auditor es evaluado por los proceso, lo cual permite conocer si el trabajo de auditoría aportó al mejoramiento del proceso.</t>
  </si>
  <si>
    <t xml:space="preserve">
En el caso de detectar que el auditor no cumplió con las exigencias de la auditoría, informa al jefe de la Oficina de Control Interno, para que se evalúe la gestión y según el caso se remite a  investigaciones disciplinarias por omisión o negligencia. Como evidencia queda la evaluación del proceso de auditoría,  ,oficio remisorio, seguimiento en actas.</t>
  </si>
  <si>
    <t>Evaluación del proceso de auditoría,  oficio remisorio
seguimiento en actas.</t>
  </si>
  <si>
    <t>BOG- Calidad del proceso de auditoría
BOG- Cumplimiento del Plan de Auditoria de la vigencia
BOG - Gestión de mejoramiento
BOG - Evaluación del sistema de Control Interno con enfoque en riesgos</t>
  </si>
  <si>
    <t>Principio de Procedencia: 4000.028.1</t>
  </si>
  <si>
    <r>
      <rPr>
        <b/>
        <sz val="10"/>
        <color theme="1"/>
        <rFont val="Arial"/>
        <family val="2"/>
      </rPr>
      <t xml:space="preserve">Principio de Procedencia: </t>
    </r>
    <r>
      <rPr>
        <sz val="10"/>
        <color theme="1"/>
        <rFont val="Arial"/>
        <family val="2"/>
      </rPr>
      <t xml:space="preserve">
4000.028.1</t>
    </r>
  </si>
  <si>
    <t>Posibilidad de que por acción u omisión, se reciba o se solicite dádiva o beneficio a nombre propio o de un tercero, con el fin de dar gestión a una solicitud de organización del espacio aéreo sin el cumplimiento de requisitos.</t>
  </si>
  <si>
    <t>Intereses y presión política buscando omitir los parámetros legales</t>
  </si>
  <si>
    <t>La presión externa, ofrecimiento de dádivas, beneficiar a un tercero, la carencia de controles, puede causar que se publique material de cartografía aeronáutica, sin los debidos controles previos conforme con los procedimientos establecidos.</t>
  </si>
  <si>
    <t>1. Se pueden presentar actos de interferencia ilícita.
2. Demoras en dar respuesta al solicitante.
3. Pérdida de imagen y credibilidad de la Entidad.
4. Investigaciones penales.
5. Demandas para la Entidad.</t>
  </si>
  <si>
    <t>El Diseñador de procedimientos, cada vez que gestiona una solicitud, verifica y valida que se cumplan con los requisitos establecidos para el procedimiento, mediante el uso de listas de verificación y validación en tierra y en vuelo, en caso de detectar inconsistencias dentro del procedimiento en las dos fases finales, se inicia nuevamente el procedimiento y se valida. 
Como evidencia quedan los metadatos.</t>
  </si>
  <si>
    <t>Servidor público.
 ( Diseñador de procedimientos)</t>
  </si>
  <si>
    <t>Verificar y validar que se cumplan con los requisitos establecidos para el procedimiento</t>
  </si>
  <si>
    <t>Mediante el uso de listas de verificación y validación en tierra y en vuelo,</t>
  </si>
  <si>
    <t>En caso de detectar acción u omisión, uso del poder, desvío de la gestión de lo público, beneficio privado, debe realizar la denuncia respectiva frente a los entes de control.</t>
  </si>
  <si>
    <t>Metadatos
Listas de verificación</t>
  </si>
  <si>
    <t>BOG - MATERIAL CARTOGRAFÍA AERONÁUTICA ENTREGADA CONFORME FECHAS AIRAC (CUMPLIMIENTO ANEXO 15 OACI)
BOG- CONFORMIDAD EN MATERIAL CARTOGRAFIA AERONAUTICA ENTREGADA
BOG- GESTION SOLICITUDES PARA MODIFICACIÓN DE ESPACIO AÉREO</t>
  </si>
  <si>
    <t>Posibilidad de que por acción u omisión, se reciba o se solicite dádiva o beneficio a nombre propio o de un tercero, a cambio de utilizar los vehículos, herramientas, recursos del SAR para una destinación diferente a su misión.</t>
  </si>
  <si>
    <t>Que exista omisión por parte de líder del proceso para realizar seguimiento a los inventarios.</t>
  </si>
  <si>
    <t>1. Afectación en la prestación del servicio SAR.
2. Pérdida de imagen y credibilidad de la Entidad.
3. Investigaciones disciplinarias.
4. Perdida de vidas humanas
5. Intervención por parte de un ente de control u otro ente regulador. 
6. Imagen institucional afectada en el orden nacional o regional por actos o hechos de corrupción comprobados</t>
  </si>
  <si>
    <t>El servidor público SAR, registra diariamente en la minuta todas las novedades relativas a la operación, este libro se lleva en todos los centros y subcentros. El coordinador del grupo, verifica la información contenida en las minutas y en los informes presentados mensualmente,  en caso de detectar acción u omisión, uso del poder, desvío de la gestión de lo público, beneficio privado, por parte de un servidor público, lo reporta a investigaciones disciplinarias, como evidencia del control queda la información contenida en los siguientes formatos: Préstamo de Equipos y herramientas SAR y Control vehículos SAR, el movimiento de los equipos, herramientas y vehículos.</t>
  </si>
  <si>
    <t>Coordinador Grupo Servicios de Búsqueda y Salvamento- SAR</t>
  </si>
  <si>
    <t xml:space="preserve">Verificar la información contenida en las minutas y en los informes presentados </t>
  </si>
  <si>
    <t>El servidor público SAR registra diariamente en la minuta todas las novedades relativas a la operación, este libro se lleva en todos los centros y subcentros</t>
  </si>
  <si>
    <t>En caso de detectar acción u omisión, uso del poder, desvío de la gestión de lo público, beneficio privado, por parte de un servidor público, se reporta a investigaciones disciplinarias.</t>
  </si>
  <si>
    <t>Minuta
Formatos
Informes</t>
  </si>
  <si>
    <t>El coordinador del grupo, semestralmente, solicita y verifica el inventario de cada funcionario SAR, y también solicita información del inventario de la bodega de los equipos y herrmientas al funcionario correspondiente, en caso de detectar acción u omisión, uso del poder, desvío de la gestión de lo público, beneficio privado, por parte de un servidor público,se reporta a investigaciones disciplinarias o a entes de control, como evidencia del control están las actas, correos, comunicados, informe de inventario.</t>
  </si>
  <si>
    <t>Verificar el inventario de cada funcionario SAR y la existente en la bodega.</t>
  </si>
  <si>
    <t>Se Solicita la información del inventario de la bodega.</t>
  </si>
  <si>
    <t>En caso de detectar acción u omisión, uso del poder, desvío de la gestión de lo público, beneficio privado, por parte de un servidor público, debe reportarlo a investigaciones disciplinarias o a los entes de control.</t>
  </si>
  <si>
    <t>Actas de Equipo de Gerencia
Correos
Comunicados
Informe de inventario</t>
  </si>
  <si>
    <t>BOG- % Capacitaciones efectuadas para el mejoramiento de las competencias del personal SAR
BOG- % ELT´S verificados en terrirotio Colombiano
BOG- Oportunidad de entrega de informes</t>
  </si>
  <si>
    <t xml:space="preserve">Probabilidad de que por acción u omisión se distorsionen los hallazgos, las conclusiones o las recomendaciones de informes finaes de  investigación de accidentes  o incidentes, para  beneficio de un particular o beneficio privado. </t>
  </si>
  <si>
    <t>Que el Investigador a Cargo tenga algún interés particular o se deje influenciar por los intereses de otros (explotador, personal aeronáutico, talleres), para desviar y orientar los resultados de una investigación hacia esos intereses.</t>
  </si>
  <si>
    <t>De acuerdo a la normatividad vigente en el RAC 114.505 literal ( i ) el explotador aéreo está obligado a asumir los costos de una investigación de accidentes; esto abre la posibilidad de erogaciones por fuera de lo estipulado lo cual podría influir en la independencia de la investigación.</t>
  </si>
  <si>
    <t>Exceso de confianza, familiaridad o acercamiento indebido entre el investigador y el explotador o personal aeronáutico, u otro personal que es objeto de la investigación, situaciones que pueden ser propicias para hacer perder la objetividad en el resultado del informe de investigación.</t>
  </si>
  <si>
    <t xml:space="preserve">
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</si>
  <si>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 xml:space="preserve">El Coordinador del Grupo Investigación de Accidentes, cada vez que ocurre un suceso aéreo,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El Coordinado del Grupo, cada vez que se producen, recibe informes y resultados de inspecciones y pruebas, supervisa cada paso de la investigación y revisa en fondo, trimestralmente, cada informe final propuesto por los investigadores a cargo. Si encuentra imprecisiones, falta de sustentación, inconsistencias, errores en el análisis o en la formulación de conclusiones, causas y recomendaciones, exige claridad y corrección por parte del Investigador a Cargo. 
Internamente el Coordinador del  Grupo, convoca al Comité Técnico de Investigación de Accidentes, que trimestralmente hace una revisión de cada una de las investigaciones que son presentadas por el Investigador a Cargo. El Comité detecta falencias técnicas o de procedimiento que se puedan presentar para que el Investigador a Cargo las corrija.
El  Coordinador del Grupo de Investigación de Accidentes trimestralmente, pone a disposición de los miembros del Consejo de Seguridad Aeronáutico los proyectos de Informe Final; y se exponen en sesión trimestral del Consejo; de esta manera el Consejo actúa como un control de alto nivel sobre los resultados de la investigación. Las observaciones del Consejo pueden dar lugar a un replanteamiento del informe final.
</t>
  </si>
  <si>
    <t xml:space="preserve"> Coordinador Grupo Investigación de Accidentes</t>
  </si>
  <si>
    <t>Por Trámite</t>
  </si>
  <si>
    <t>Obtener precisión técnica y claridad conceptual en los informes finales de accidentes.</t>
  </si>
  <si>
    <t>Cada vez que ocurre un suceso aéreo, normalmente asigna un investigador adicional que apoya al Investigador a Cargo y que acompaña todo el proceso de investigación. Y cuando se trata de accidentes complejos o de alguna importancias particular, se nombra una Junta Investigadora. De esta manera, el proceso de investigación no depende de una sola persona.
Cada vez que se producen, recibe informes y resultados de inspecciones y pruebas, supervisa cada paso de la investigación y revisa en fondo, trimestralmente, cada informe final propuesto por los investigadores a cargo. 
Internamente se convoca al Comité Técnico de Investigación de Accidentes, que trimestralmente hace una revisión de cada una de las investigaciones que son presentadas por el Investigador a Cargo. 
Se pone a disposición de los miembros del Consejo de Seguridad Aeronáutico los proyectos de Informe Final; y se exponen en sesión trimestral del Consejo.</t>
  </si>
  <si>
    <t>Si encuentra imprecisiones, falta de sustentación, inconsistencias, errores en el análisis o en la formulación de conclusiones, causas y recomendaciones, exige claridad y corrección por parte del Investigador a Cargo. 
El Comité detecta falencias técnicas o de procedimiento que se puedan presentar para que el Investigador a Cargo las corrija.
El Consejo actúa como un control de alto nivel sobre los resultados de la investigación. Las observaciones del Consejo pueden dar lugar a un replanteamiento del informe final.</t>
  </si>
  <si>
    <t>Borradores de informes finales con correcciones. Archivo Coordinador.
Correos-e con correcciones a informes finales. Correo Coordinador.
Actas del Comité Técnico. BOG7
Actas del Consejo de Seguridad. BOG7</t>
  </si>
  <si>
    <t>El Coordinador del Grupo envía para cada actuación del Investidador a Cargo, comunicaciones formales a los explotadores y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de esta manera se evita que el explotador incurra en pagos no estipulados.
El Coordinador del Grupo, siempre que sea necesario el desplazamiento de un investigador, hace cumplir el proceso de comisiones del servicio de los investigadores para mantener el control de sus actividades.
No obstante que el Investigador a Cargo es la persona que mantiene un contacto permanente con el explotador, el Coordinador del Grupo también mantiene comunicación con el explotador para facilitar y mantenerse al tanto del proceso.</t>
  </si>
  <si>
    <t xml:space="preserve"> Evitar que el explotador genere pagos, atenciones o servicios no contemplados al Investigador a Cargo.</t>
  </si>
  <si>
    <t>Se envía para cada actuación del Investidador a Cargo, comunicaciones formales a los explotadores y se gestiona directamente todo requerimiento que se deba efectuar al explotador o a otras entidades para la realización de la investigación, asignando los investigadores a cargo, y especificando cuáles son los gastos que debe cubrir el explotador, señalando las cifras precisas, de acuerdo a la Resolución de viáticos vigente.
Siempre que sea necesario el desplazamiento de un investigador, hace cumplir el proceso de comisiones del servicio de los investigadores
El Coordinador del Grupo también mantiene comunicación con el explotador</t>
  </si>
  <si>
    <t>Se evita que el explotador incurra en pagos no estipulados.
Se mantiene el control de las actividades de los investigadores.</t>
  </si>
  <si>
    <t>Oficios de designación de investigadores. BOG7
Solicitudes e inforems de comisión. BOG7</t>
  </si>
  <si>
    <t>Los investigadores deben firmar anualmente el Acuerdo de Confidencialidad (forma GSAN 4.5-12-060, del Procedimiento GSAN-4.5-06-004),establecido en el Proceso de investigación, con el fin de mitigar la posibiidad de el tráfico de influencias o conflicto de interés.</t>
  </si>
  <si>
    <t>Servidor y/o Contratista asignado
Coordinador del Grupo</t>
  </si>
  <si>
    <t xml:space="preserve">Mitigar los efectos del tráfico de influencias o conflicto de interés     </t>
  </si>
  <si>
    <t xml:space="preserve">Firmar el Acuerdo de Confidencialidad (forma GSAN 4.5-12-060, del Procedimiento GSAN-4.5-06-004), con el fin de mitigar la posibiidad de el tráfico de influencias o conflicto de interés.
</t>
  </si>
  <si>
    <t>El incumplimiento del Acuerdo de Confidencialidad acarrea investigaciones de tipo legal.</t>
  </si>
  <si>
    <t xml:space="preserve">Procedimiento GSAN-4.5-06-004, formato de acuerdo de confiabilidad. Isolucion
Formatos GSAN-4.5-12-060,  BOG7 y en SECOP II. Carpeta física. </t>
  </si>
  <si>
    <t>Firmar el Acuerdo de Confidencialidad (forma GSAN 4.5-12-060, del Procedimiento GSAN-4.5-06-004), con el fin de mitigar la posibiidad de el tráfico de influencias o conflicto de interés.</t>
  </si>
  <si>
    <t>No. accidentes e incidentes graves con investigación finalizada en el semestre ; en donde el proceso por su capacidad instalada puede investigar 20 representando el 100% de la gestión</t>
  </si>
  <si>
    <t>Probabilidad de que por acción u omisión se manipulen las evidencias documentales de las investigaciones de accidentes o incidentes con el fin de afectar, alterar u orientar la investigacón, o  demorar el tiempo de investigación, en beneficio de un particular o para beneficio privado.</t>
  </si>
  <si>
    <t>Que el Investigador a Cargo tenga algún interés particular o se deje influenciar por los intereses de otros (explotador, personal aeronáutico, talleres), para manipular evidencias de la investigación para los fines de esos intereses.</t>
  </si>
  <si>
    <t>Información de fácil acceso y sin las medidas de seguridad apropiadas.</t>
  </si>
  <si>
    <t>Falta de reserva, incumplimiento por parte del investigador, de las normas de seguridad de la información.</t>
  </si>
  <si>
    <t>1. Afectación de la imagen institucional, en el orden nacional e internacional, por actos de corrupción comprobados.
2.  Pérdida de credibilidad en el proceso de investigación de accidentes e incidentes.
3. Imposición de sanciones por entes de control u otro ente regulador o jurídico.
4. Incumplimiento de las metas y objetivos institucionales.
5. Retraso en el proceso de investigación de accidentes e incidentes aéreos.
6. Detrimento de la seguridad operacional del país, por demoras y pérdida de credibilidad en el proceso de investigación.</t>
  </si>
  <si>
    <t>El Coordinador del Grupo delega en el Investigador a Cargo, toda la documentación relacionada con una investigación, a través del sistema ADI o del correo electrónico, y exige el cumplimiento de los procedimientos de de seguridad de la información y dejar registro digital y fisico de los documentos. Todo documento que requiera ser entregado debe salir con la firma del Coordinador.</t>
  </si>
  <si>
    <t>Prevenir la pérdida de documentación o su entrega de manera irregular</t>
  </si>
  <si>
    <t>Delega en el Investigador a Cargo, toda la documentación relacionada con una investigación, a través del sistema ADI o del correo electrónico, y exige el cumplimiento de los procedimientos de de seguridad de la información y dejar registro digital y fisico de los documentos. Todo documento que requiera ser entregado debe salir con la firma del Coordinador.</t>
  </si>
  <si>
    <t xml:space="preserve">El incumplimiento de las normas de seguridad de la documentación tiene repersusiones de tipo legal. </t>
  </si>
  <si>
    <t>Correo Electrónico.
Aplicativo ADI.
Archivo físico de investigaciones.
Archivo digital de investigaciones en BOG7.</t>
  </si>
  <si>
    <t xml:space="preserve">El Investigador a Cargo, cada vez que reciba, archive, responda o envíe un documento, debe 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</si>
  <si>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Minimizar la pérdida de documentación </t>
  </si>
  <si>
    <t xml:space="preserve">Cumplir lo establecido en los procedimientos sobre manejo de la información de investigación, entre otros, guardar registro digital y físico, emplear claves de apertura y cambios en algunos documentos, aplicar medidas de seguridad para acceso a su computador personal e institucional. </t>
  </si>
  <si>
    <t xml:space="preserve">Correos electrónicos
Archivos de documentación digitales y físicos.
</t>
  </si>
  <si>
    <t>PROMEDIO(Fecha Accidente 1 - Fecha informe final Accidente 1)+(Fecha Accidente x - Fecha informe final Accidente x)+ ......; SI EL RESULTADO ES &lt;=360 ENTONCES META 100%, SI ES ENTRE 361 Y 540 ENTONCES ES SATISFACTORIO 90%, SI ES &gt; = 541 ENTONCES NIVEL CRITICO 80%. NOTA: RAC 114 estipula mínimo de presentación informe final de un año</t>
  </si>
  <si>
    <t>Probabilidad de que por acción u omisión, uso del poder, desviación de la gestión de lo público no se verifiquen, controlen y evalué operativamente la prestación de los servicios aeroportuarios de forma adecuada, para obtener un beneficio privado.</t>
  </si>
  <si>
    <t>Debilidad en la comunicación en los diferentes niveles entre regional, aeropuerto y nivel central en la aplicación de las directrices.</t>
  </si>
  <si>
    <t>Debilidad en los seguimientos de los controles a los servicios aeroportuarios prestados.</t>
  </si>
  <si>
    <t>Deficiencia en la prestación de los servicios aeroportuarios, que pueden materializarse en un delito.</t>
  </si>
  <si>
    <t>El Director de Servicios Aeroportuarios, los Directores Regionales, los Administradores de Aeropuerto, los coordinadores y todos los servidores públicos que hace parte de este proceso, diariamente, verifican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 ya sea a través de mesa de trabajo presenciales o vía WEB, 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 Como evidencia de la ejecución del control, se generan actas, comunicaciones escritas, informes, correos electrónicos que permitan el seguimiento y control de la desviación presentada.</t>
  </si>
  <si>
    <t xml:space="preserve">Director de Servicios Aeroportuarios, Directores Regionales, Administradores de Aeropuerto, Coordinador de Grupo y Servidores Públicos. </t>
  </si>
  <si>
    <t>Verificar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t>
  </si>
  <si>
    <t>Todos los servidores públicos que hace parte de este proceso, cada vez que se realizan los seguimientos a los serviciios prestados, verifican con los responsables de la ejecución de los Servicios Aeroportuarios el cumplimiento de las actividades de mantenimiento y provisión de los servicios aeroportuarios en materia de seguridad de aviación civil, servicios médicos, gestión de operaciones de aeródromo, facilitación y gestión ambiental, sanitaria y fauna previstas en la prestación del servicios, ya sea a través de mesa de trabajo presenciales o vía WEB.</t>
  </si>
  <si>
    <t>En caso de encontrar inconsistencias o desviaciones en la prestación del servicio aeroportuario se informara o se generara  una comunicación escrita a las áreas competentes generando alertas al director de servicios aeroportuarios con el fin de que se tomen medidas pertinentes para su corrección y/o ajustes</t>
  </si>
  <si>
    <t>Circulares, correos, actas de reuniones.</t>
  </si>
  <si>
    <t>El Administrador Aeroportuario y Servidor Público asignado, cada vez que se realicen los seguimientos a los servicios aeroportuarios prestados deben realizar la verificación de los controles acordes a la normatividad establecida para tal fin con el propósito de mitigar o reducir la posibilidad de actos de interferencia ilícita, teniendo como base el cuadro de control de seguimiento a los servicios aeroportuarios prestados en los diferentes aeropuertos explotados por la Aeronautica Civil en lo relacionado en materia de seguridad de aviación civil, servicios médicos, gestión de operaciones de aeródromo, facilitación y gestión ambiental, sanitaria y fauna. De no dar alcance a lo establecido o de encontrar observaciones o desviaciones de dicho seguimiento, el administrador y el servidor público asignado deben diseñar un plan de acción que conlleven a la mejora de dichos seguimientos.</t>
  </si>
  <si>
    <t>Administrador Aeroportuario y Servidor Público asignado.</t>
  </si>
  <si>
    <t>Mitigar o reducir la posibilidad de actos de interferencia ilícita, teniendo como base el cuadro de control de seguimiento a los servicios aeroportuarios prestados en los diferentes aeropuertos explotados por la Aeronautica Civil en lo relacionado en materia de seguridad de aviación civil, servicios médicos, gestión de operaciones de aeródromo, facilitación y gestión ambiental, sanitaria y fauna.</t>
  </si>
  <si>
    <t xml:space="preserve">Cada vez que se realizan los seguimientos a los servicios aeroportuarios prestados deben realizar la verificación de los controles acordes a la normatividad establecida para tal fin, teniendo como base el cuadro de control de seguimiento a los servicios aeroportuarios prestados en los diferentes aeropuertos explotados por la Aeronautica Civil en lo relacionado con en materia de seguridad de aviación civil, servicios médicos, gestión de operaciones de aeródromo, facilitación y gestión ambiental, sanitaria y fauna. </t>
  </si>
  <si>
    <t>De no dar alcance a lo establecido o de encontrar observaciones o desviaciones de dicho seguimiento, el administrador y el servidor público asignado deben diseñar un plan de acción que conlleven a la mejora de dichos seguimientos.</t>
  </si>
  <si>
    <t>Formato de seguimiento.</t>
  </si>
  <si>
    <t>BOG - Disponibilidad Equipos AVSEC
BOG - Grado de Eficacia Contractual AVSEC</t>
  </si>
  <si>
    <t xml:space="preserve">Probabilidad de que por acción u omisión se certifique o se otorgue un permiso a un proveedor de servicios, productos aeronáuticos, personal aeronáutico, aeródromos, aeropuertos, helipuertos y servicios aeroportuarios que no cumpla con los requisitos normativos y RAC con el fin de  obtener un beneficio particular o perjudicarlo. </t>
  </si>
  <si>
    <t>Falta de valores por parte del servidor publico que cuenta con las facultades para la certificación u otorgamiento de permisos</t>
  </si>
  <si>
    <t>Debilidades  en el control de los procesos de certificación por falta de componentes tecnológicos que automaticen el proceso</t>
  </si>
  <si>
    <t xml:space="preserve">1. Perdida de credibilidad y confianza hacia la autoridad aeronáutica y los  servidores públicos que lo certifican.
2. Participar en un acto de corrupción
2. Afectación de la Seguridad Operacional
3. Imagen institucional afectada en el orden nacional o regional por actos  o hechos de corrupción comprobados
.
4, Intervención por parte de un ente de control u otro ente regulador </t>
  </si>
  <si>
    <t>El Coordinador del Grupo de Servicios Aerocomerciales cada vez que reciba la solicitud, asignará a un  profesional encargado de resolver el trámite de permiso de Operación y/o funcionamiento evalúa la solicitud, verificando el cumplimiento de la totalidad de los requisitos establecidos en la norma y proyecta el acto administrativo correspondiente, posteriormente el Coordinador de Grupo realiza nuevamente la verificación conforme los RAC, en caso de detectar el incumplimiento de los requisitos deberá devolver el trámite al servidor público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 se cuenta con base de datos para llevar el control de los permisos de operación y funcionamiento de empresas aeronáuticas, asignaciones, se cuenta con  el archivo físico y digital a responsabilidad del profesional asignado, se cuenta con los oficios y comunicaciones entre los proveedores de servicios y el Grupo de Servicios Aerocomerciales</t>
  </si>
  <si>
    <t>Verificar  el cumplimiento de la totalidad de los requisitos establecidos en  el RAC</t>
  </si>
  <si>
    <t>El Coordinador del Grupo de Servicios Aerocomerciales cada vez que reciba la solicitud, asignará a un  profesional encargado de resolver el trámite de permiso de Operación y/o funcionamiento evalúa la solicitud, verificando el cumplimiento de la totalidad de los requisitos establecidos en la norma y proyecta el acto administrativo correspondiente, posteriormente el Coordinador de Grupo realiza nuevamente la verificación conforme los RAC, en caso de detectar el incumplimiento de los requisitos deberá devolver el trámite al servidor público para su revisión y ajustes.</t>
  </si>
  <si>
    <t>Verificar el cumplimiento del Manual Guía del Inspector de Certificación de Productos  Aeronáuticos y validar las listas de verificación.</t>
  </si>
  <si>
    <t xml:space="preserve">En caso que el Coordinador evidencie que la lista de chequeo esta incompleta, éste devolverá al profesional el estudio para su revisión y ajustes </t>
  </si>
  <si>
    <t>El servidor público o inspector o médico encargado de evaluar la historia médica para expedir la certificación Aero médica al personal aeronáutico deberá cumplir con el Procedimiento de certificación Aero médica y diligenciar las listas de chequeo relacionadas en el procedimiento, instrumentos que permitirá verificar el cumplimiento de la totalidad de los requisitos establecidos en la norma y en cumplimiento al  Manual ya mencionado, el Coordinador de Grupo realizará la verificación de las listas de chequeo y en el caso detectar el incumplimiento de los requisitos deberá devolver el caso al servidor público o inspector o médico encargado para su revisión y ajustes.
En caso que el Coordinador evidencie que la lista de chequeo esta incompleta, éste devolverá al profesional el estudio para su revisión y ajustes 
Como evidencia, queda registro de las listas de chequeo para la verificación de los requisitos de certificación  de acuerdo al procedimiento, se cuenta con base de datos para llevar el control de los procesos de certificación, historias médicas, fichas médicas, se cuenta con  el archivo físico y digital a responsabilidad del servidor público, inspector o médico asignado, se cuenta con los oficios y comunicaciones entre el personal aeronáutico, médicos delegados, centros de instrucción y demás  proveedores de servicios y la autoridad aeronáutica</t>
  </si>
  <si>
    <t xml:space="preserve">Verificar  el diligenciamiento de las lstas de chequeo, el cumplimiento  de los requisitos de la Norma y del Procedimiento de Certificación Aero Médica. </t>
  </si>
  <si>
    <t>El servidor público o inspector o médico encargado de evaluar la historia médica para expedir la certificación Aero médica al personal aeronáutico deberá cumplir con el Procedimiento de certificación Aero médica y diligenciar las listas de chequeo relacionadas en el procedimiento, instrumentos que permitirá verificar el cumplimiento de la totalidad de los requisitos establecidos en la norma y en cumplimiento al  Manual ya mencionado, el Coordinador de Grupo realizará la verificación de las listas de chequeo y en el caso detectar el incumplimiento de los requisitos deberá devolver el caso al servidor público o inspector o médico encargado para su revisión y ajustes.</t>
  </si>
  <si>
    <t>El servidor público o inspector encargado cada vez que realice la evaluación de una certificación de centros de instrucción , deberá diligenciar una lista de chequeo para verificar el cumplimiento de la totalidad de los requisitos establecidos en la norma y en cumplimiento al Manual Licencias al personal, el Coordinador de Grupo realizará la verificación de la lista de chequeo y en el caso detectar el incumplimiento de los requisitos deberá devolver el caso al servidor público o inspector encargado para su revisión y ajustes.
En caso que el Coordinador evidencie que la lista de chequeo esta incompleta, éste devolverá al profesional el estudio para su revisión y ajustes .
 Como evidencia, queda registro de las listas de chequeo para la verificación de los requisitos de certificación  de acuerdo al manual, se cuenta con base de datos para llevar el control de los procesos de certificación de centros de instrucción, se cuenta con  el archivo físico y digital a responsabilidad del servidor público, inspector o médico asignado, se cuenta con los oficios y comunicaciones entre los centros de instrucción  y la autoridad aeronáutica</t>
  </si>
  <si>
    <t>Coordinador Grupo Licencias al personal</t>
  </si>
  <si>
    <t>Verificar el diligenciamiento de  la lista de chequeo y el cumplimiento de de la totalidad de los requsiitos de la Norma y del  Manual  Licencias al Personal.</t>
  </si>
  <si>
    <t>El servidor público o inspector encargado cada vez que realice la evaluación de una certificación de centros de instrucción , deberá diligenciar una lista de chequeo para verificar el cumplimiento de la totalidad de los requisitos establecidos en la norma y en cumplimiento al Manual Licencias al personal, el Coordinador de Grupo realizará la verificación de la lista de chequeo y en el caso detectar el incumplimiento de los requisitos deberá devolver el caso al servidor público o inspector encargado para su revisión y ajustes.</t>
  </si>
  <si>
    <t>La Directora de Estándares de Servicios de Navegación Aérea y Servicios Aeroportuarios – DESNASA cada vez que reciba la solicitud, asignará al servidor público encargado del trámite de certificación del factor humano en seguridad de la aviación civil, quien evalúa la solicitud, verificando el cumplimiento de la totalidad de los requisitos establecidos en la norma y procede a emitir las certificaciones correspondientes. Posteriormente elabora el acto administrativo correspondiente el cual es firmado por la Directora.
Si se encuentra una alteración se realizará un análisis de las razones de la alteración, y de considerarlo grave, pondrá en conocimiento de las respectivas dependencias para su investigación.
Como evidencia, queda las solicitudes recibas junto con todos los requisitos exigidos conforme a la norma, se cuenta con base de datos para llevar el control de las certificaciones emitidas, se cuenta con el archivo físico y digital a responsabilidad del servidor público asignado, se cuenta con los oficios y comunicaciones entre las partes interesadas y la DESNASA.</t>
  </si>
  <si>
    <t>Directora de Estándares de Servicios de Navegación Aérea y Servicios Aeroportuarios – DESNASA</t>
  </si>
  <si>
    <t>La Directora de Estándares de Servicios de Navegación Aérea y Servicios Aeroportuarios – DESNASA cada vez que reciba la solicitud, asignará al servidor público encargado del trámite de certificación del factor humano en seguridad de la aviación civil, evalúa la solicitud, verificando el cumplimiento de la totalidad de los requisitos establecidos en la norma y procede a emitir las certificaciones correspondientes. Posteriormente elabora el acto administrativo correspondiente el cual es firmado por la Directora.</t>
  </si>
  <si>
    <t>En caso de observar cualquier alteración se realizará un análisis de las razones de la alteración, y de considerarlo grave, pondrá en conocimiento de las respectivas dependencias para su investigación.</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</si>
  <si>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</si>
  <si>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Coordinador Grupo Inspección Aeronavegabilidad</t>
  </si>
  <si>
    <t>Verificar  la lista de chequeo,el cumplimiento de la totalidad de los requisitos establecidos en la Norma  y el  Procedimiento de Certificación de Empresas Aeronáuticas</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</si>
  <si>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</si>
  <si>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
Si se encuentra una alteración se realizara un análisis de las razones de la alteración, y de considerarlo grave, pondrá en conocimiento de las respectivas dependencia para su investigación.
Como evidencia queda 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</si>
  <si>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Coordinador Grupo Inspección Operaciones</t>
  </si>
  <si>
    <t>Verificar  la lista de chequeo y el  cumplimiento de la totalidad de requisios establecidos en la Norma y  el Procedimiento de Certificación de Empresas Aeronáuticas</t>
  </si>
  <si>
    <t>El servidor público o inspector encargado cada vez que realice la evaluación de una solicitud de permiso de operación y/o funcionamiento de empresas aeronáuticas, deberá diligenciar una lista de chequeo para verificar el cumplimiento de la totalidad de los requisitos establecidos en la norma y en cumplimiento al procedimiento de certificación de empresas aeronáuticas, el Coordinador de Grupo realizará la verificación de la lista de chequeo y en el caso detectar el incumplimiento de los requisitos deberá devolver el caso al servidor público o inspector encargado para su revisión y ajustes.</t>
  </si>
  <si>
    <t>BOG - OTA - EFICIENCIA EN LA EXPEDICIÓN DE PERMISOS DE OPERACIÓN Y/O FUNCIONAMIENTO 
CPA-BOG- % Atención a solicitud a alteraciones y reparaciones mayores
CPA-BOG- % Atención de solicitudes a aceptación de certificados tipo
CPA-BOG- % Solicitudes atendidas a tiempo (Solicitudes de alteraciones y reparaciones mayores)
CPA-BOG- Seguimiento a la labor de ingenieria</t>
  </si>
  <si>
    <t>Falta de Ëtica Profesional</t>
  </si>
  <si>
    <t xml:space="preserve">Excesiva discrecionalidad del Ordenador del Gasto en la toma de desiciones. </t>
  </si>
  <si>
    <t xml:space="preserve">Concentración de Información y funciones en un solo o varios  servidores públicos. </t>
  </si>
  <si>
    <t xml:space="preserve">Deterioro en la imagen institucional.
Pérdida de confianza y credibilidad en la Entidad 
Desgaste administrativo por reprocesos 
Aumento de Quejas y Reclamos 
Observaciones por parte de los Entes de control.
Implicaciones de tipo legal y/o disciplinario, 
</t>
  </si>
  <si>
    <t xml:space="preserve">
El Director de Telecomunicaciones y Ayudas a  la Navegación Aérea y coordinadores de grupo ante posibles eventos de corrupción en el Proceso Gestión de Tecnología CNS/MET/ENERGIA/AYUDAS VISUALES  realizará verificación de los hechos y procederá a denunciar ante  los entes de control,  para que  realicen  las investigaciones correspondientes.                                                                                                                                                                                                  Las observaciones o desviaciones  serán  hacer caso omiso a la falta de ética profesional y no tomar las acciones correspondientes.  Las evidencias serán los escritos o informes de las denuncias.</t>
  </si>
  <si>
    <t>Verificar  los hechos de posibles eventos de corrupción.</t>
  </si>
  <si>
    <t xml:space="preserve">El Director de Telecomunicaciones y Ayudas a  la Navegación Aérea y coordinadores de grupo ante posibles eventos de corrupción en el Proceso Gestión de Tecnología CNS/MET/ENERGIA/AYUDAS VISUALES  realizará verificación de los hechos y procederá a denunciar ante  los entes de control,  para que  realicen  las investigaciones correspondientes.          </t>
  </si>
  <si>
    <t>Hacer caso omiso a la falta de etica profesional y no tomar las acciones correspondientes.</t>
  </si>
  <si>
    <t xml:space="preserve">
Escritos o informes de denuncias. </t>
  </si>
  <si>
    <t xml:space="preserve">El Director de Telecomunicaciones y Ayudas a la Navegación Aérea, realizará mesas de trabajo  al interior de los grupos de la Dirección de Telecomunicaciones, con el fin de   revisar los proyectos en su integralidad , para evitar posteriores denuncias. Las observaciones  o desviaciones serán la omisión a los ajustes acordados  a los proyectos en las mesas de trabajo.          Las evidencias serán las actas y listados de asistencia de las reuniones. 
</t>
  </si>
  <si>
    <t xml:space="preserve">Director de Telecomunicaciones y ayudas a la Navegación Aérea.                                                                                                                                                                                                                                                                                                                         .
Coordinadores de grupos Adscritos a la dirección de Telecomunicaciones  </t>
  </si>
  <si>
    <t>Revisar los proyectos en su integralidad, para evitar posteriores denuncias.</t>
  </si>
  <si>
    <t xml:space="preserve">Realizar mesas de trabajo  al interior de los grupos de la Dirección de Telecomunicaciones, con el fin de   revisar los proyectos en su integralidad , para evitar posteriores denuncias.       </t>
  </si>
  <si>
    <t>Omitir los ajustes acordados  a los proyectos en las mesas de trabajo.</t>
  </si>
  <si>
    <t>Actas y listado de asistencia  de las  reuniones</t>
  </si>
  <si>
    <t xml:space="preserve">Los coordinadores de grupos adscritos a la Dirección de Telecomunicaciones y Ayudas a la Navegación Aérea, realizarán  mesas de trabajo  al interior de los grupos , con el fin de   revisar  el numero de proyectos a cargo de cada servidor público .
Las observaciones o desviaciones serán  Ignorar  los ajustes  de cargas laborales de los servidores públicos pactados en las mesas de trabajo previo  sin el  Vo.Bo del  Director de Telecomunicaciones.                        Las evidencias serán las actas y listados de asistencia a las reuniones.                                                                                     </t>
  </si>
  <si>
    <t xml:space="preserve"> Coordinadores de grupos adscritos a la Dirección de Telecomunicaciones</t>
  </si>
  <si>
    <t xml:space="preserve">Revisar  el número de  proyectos a  cargo de cada servidor publico. </t>
  </si>
  <si>
    <t>Los coordinadores de grupos adscritos a la Dirección de Telecomunicaciones y Ayudas a la Navegación Aérea, realizarán  mesas de trabajo  al interior de los grupos , con el fin de   revisar  el numero de proyectos a cargo de cada servidor público .</t>
  </si>
  <si>
    <t>Ignorar  los ajustes  de cargas laborales de los servidores públicos pactados en las mesas de trabajo previo  Vo.Bo del  Director de Telecomunicaciones</t>
  </si>
  <si>
    <t xml:space="preserve">Actas y listados de asistencia a las reuniones. </t>
  </si>
  <si>
    <t xml:space="preserve">Director de Telecomunicación y ayudas a la navegación Aérea.
Coordinadores de grupos Adscritos a la dirección de Telecomunicaciones  </t>
  </si>
  <si>
    <t xml:space="preserve">No. PROYECTOS EXITOSOS/ No. PROYECTOS PLANIFICADOS  </t>
  </si>
  <si>
    <t xml:space="preserve">Intereses y beneficios Económicos para servidores públicos  y particulares. </t>
  </si>
  <si>
    <t xml:space="preserve">Deterioro en la imagen institucional.
Pérdida de confianza y credibilidad en la Entidad 
Desgaste administrativo por reprocesos 
Aumento que Quejas y Reclamos 
Observaciones por parte de los Entes de control.
Implicaciones de tipo legal y/o disciplinario, 
</t>
  </si>
  <si>
    <t xml:space="preserve">El Director de Telecomunicaciones  y Ayudas a la Navegación Aérea convoca a reuniones a los  gestores de proyectos  y a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a corto, mediano y largo plazo. Las observaciones o desviaciones serán convocar reuniones en sitios no autorizados.  Las evidencias serán las actas  y listados dr asistencia de las reuniones. </t>
  </si>
  <si>
    <t xml:space="preserve">
Director de   Telecomunicaciones y Ayudas a la Navegación Aérea.</t>
  </si>
  <si>
    <t>Validar el  cumplimiento  de  la Circular No.2081100121493 del Ministerio de Transporte.</t>
  </si>
  <si>
    <t>El Director de Telecomunicaciones  y Ayudas a la Navegación Aérea convoca a reuniones a los  gestores de proyectos  y a  los posibles oferentes  en áreas autorizadas como la sala de juntas  y/o  plataformas virtuales en la Dirección de Telecomunicaciones y Ayudas a la Navegación Aérea,  con el fin de  validar el cumplimiento de    las directrices impartidas  en la  circular  No.20181100121493 del   Ministerio de Transporte para  dar cumplimiento a los  objetivos y metas institucionales a corto, mediano y largo plazo.</t>
  </si>
  <si>
    <t>Convocar  reuniones en sitios no autorizados.</t>
  </si>
  <si>
    <t xml:space="preserve">ACTAS
LISTADO DE ASISTENCIA
</t>
  </si>
  <si>
    <t xml:space="preserve">El Director de Telecomunicaciones y Ayudas a a Navegación Aérea, designa profesionales diferentes en las etapas de estructuración, evaluación y supervisión, con el fin de verificar que los   resultados de los proyectos  se  ajusten a los  objetivos del Proceso y  a  las necesidades identificadas en la Dirección de Telecomunicaciones y Ayudas a la Navegación Aérea.
Las desviaciones serán incurrir en beneficios particulares. Las evidencias serán los correos electrónicos u oficios del despacho de la Dirección de Telecomunicaciones y Ayudas a la Navegación Aérea. </t>
  </si>
  <si>
    <t xml:space="preserve">Director de Telecomunicaciones y ayudas a la Navegación Aérea.                                                                                                                                                                                                 </t>
  </si>
  <si>
    <t xml:space="preserve">Verificar que los resultados de los proyectos se ajusten a los objetivos del proceso y a las necesidades identificadas en la Dirección de Telecomunicaciones y Ayudas a la Navegación Aérea. </t>
  </si>
  <si>
    <t>El Director de Telecomunicaciones y Ayudas a a Navegación Aérea, designa profesionales diferentes en las etapas de estructuración, evaluación y supervisión, con el fin de verificar que los   resultados de los proyectos  se  ajusten a los  objetivos del Proceso y  a  las necesidades identificadas en la Dirección de Telecomunicaciones y Ayudas a la Navegación Aérea.</t>
  </si>
  <si>
    <t>Incurrir en beneficios particulares.</t>
  </si>
  <si>
    <t>Correos electrónicos u  oificios del despacho  de la Dirección de Telecomunicaciones</t>
  </si>
  <si>
    <t>No.INFORMES CON Vo.Bo. DEL DIRECTOR DE TELECOMUNICACIONES/No.REUNIONES CONVOCADAS POR EL DIRECTOR DE TELECOMUNICACIOMES.
No.DE PROYECTOS EXITOSOS / No. DE PROYECTOS PLANIFICADOS.</t>
  </si>
  <si>
    <t xml:space="preserve">       Por acción, omisión o  uso indebido de la información,  sea manipulada, flitrada o alterada, con el fin de obtener un beneficio propio o de un tercero.</t>
  </si>
  <si>
    <t xml:space="preserve">Que el servidor público  suplante los reportes con información que no corresponda  a la operación o  situación de  las empresas del sector  aeronáutico  conforme al reglamento aeronáutico.   </t>
  </si>
  <si>
    <t>Que el servidor público elabore reportes   alterando la información  para beneficio propio.</t>
  </si>
  <si>
    <t xml:space="preserve">Deterioro en la imagen institucional.
Pérdida de confianza y credibilidad en la Entidad 
Aumento de  Quejas y Reclamos 
Implicaciones de tipo legal y/o disciplinario </t>
  </si>
  <si>
    <t xml:space="preserve">El Coordinador de Grupo de Estudios Sectoriales  verifica que los archivos esten dispuestos en el BOG 7     y posteriormente valida la información mediante herramientas técnicas estadísticas .   Verifica que la información reportada este en las bases de datos .                                                                                                   
En caso de presentarse un evento de corrupción en cualquiera de las etapas del proceso de la información estadística, quien tenga conocimiento de ello, deberá denunciar antes las autoridades correspondientes para lo de su competencia.                                                                                                                                                     Las evidencias  serán  los reportes, boletines, mensajes electrónicos  y tablas de indicadores. </t>
  </si>
  <si>
    <t>Coordinador Grupo Estudios Sectoriales</t>
  </si>
  <si>
    <t xml:space="preserve"> Verificar que los archivos esten dispuestos en el BOG 7     y posteriormente valida la información mediante herramientas técnicas estadísticas .   Verifica que la información reportada este en las bases de datos .                                  </t>
  </si>
  <si>
    <t xml:space="preserve">El Coordinador de Grupo de Estudios Sectoriales  verifica que los archivos esten dispuestos en el BOG 7     y posteriormente valida la información mediante herramientas técnicas estadísticas .   Verifica que la información reportada está en las bases de datos .                                          </t>
  </si>
  <si>
    <t xml:space="preserve">En caso de presentarse un evento de corrupción en cualquiera de las etapas del proceso de la información estadística, quien tenga conocimiento de ello, deberá denunciar antes las autoridades correspondientes para lo de su competencia.      </t>
  </si>
  <si>
    <t xml:space="preserve">Las evidencias  serán  los reportes, boletines, mensajes electrónicos  y tablas de indicadores. </t>
  </si>
  <si>
    <t xml:space="preserve"> Verificar que los archivos esten dispuestos en el BOG 7     y posteriormente validar la información mediante herramientas técnicas estadísticas .   Verificar que la información reportada está en las bases de datos .       </t>
  </si>
  <si>
    <t xml:space="preserve">El Coordinador de Grupo de Estudios Sectoriales  verifica que los archivos esten dispuestos en el BOG 7     y posteriormente valida la información mediante herramientas técnicas estadísticas .   Verifica que la información reportada está en las bases de datos .       </t>
  </si>
  <si>
    <t xml:space="preserve">Empresas que reportan / Empresas con permiso de operación vigente.                      PQR/ Reportes y Boletines Elaborados.             </t>
  </si>
  <si>
    <t>Principio de Procedencia: 1060.028.1</t>
  </si>
  <si>
    <r>
      <rPr>
        <b/>
        <sz val="10"/>
        <color theme="1"/>
        <rFont val="Arial"/>
        <family val="2"/>
      </rPr>
      <t xml:space="preserve">Principio de Procedencia: </t>
    </r>
    <r>
      <rPr>
        <sz val="10"/>
        <color theme="1"/>
        <rFont val="Arial"/>
        <family val="2"/>
      </rPr>
      <t xml:space="preserve">
1060.028.1</t>
    </r>
  </si>
  <si>
    <r>
      <rPr>
        <b/>
        <sz val="10"/>
        <color theme="1"/>
        <rFont val="Arial"/>
        <family val="2"/>
      </rPr>
      <t xml:space="preserve">Principio de Procedencia: </t>
    </r>
    <r>
      <rPr>
        <sz val="10"/>
        <color theme="1"/>
        <rFont val="Arial"/>
        <family val="2"/>
      </rPr>
      <t xml:space="preserve">
3001.028.1</t>
    </r>
  </si>
  <si>
    <r>
      <rPr>
        <b/>
        <sz val="10"/>
        <color theme="1"/>
        <rFont val="Arial"/>
        <family val="2"/>
      </rPr>
      <t xml:space="preserve">Principio de Procedencia: </t>
    </r>
    <r>
      <rPr>
        <sz val="10"/>
        <color theme="1"/>
        <rFont val="Arial"/>
        <family val="2"/>
      </rPr>
      <t xml:space="preserve">
3300.028.1</t>
    </r>
  </si>
  <si>
    <r>
      <rPr>
        <b/>
        <sz val="10"/>
        <color theme="1"/>
        <rFont val="Arial"/>
        <family val="2"/>
      </rPr>
      <t xml:space="preserve">Principio de Procedencia: </t>
    </r>
    <r>
      <rPr>
        <sz val="10"/>
        <color theme="1"/>
        <rFont val="Arial"/>
        <family val="2"/>
      </rPr>
      <t xml:space="preserve">
3400.028.1</t>
    </r>
  </si>
  <si>
    <r>
      <rPr>
        <b/>
        <sz val="10"/>
        <color theme="1"/>
        <rFont val="Arial"/>
        <family val="2"/>
      </rPr>
      <t xml:space="preserve">Principio de Procedencia: </t>
    </r>
    <r>
      <rPr>
        <sz val="10"/>
        <color theme="1"/>
        <rFont val="Arial"/>
        <family val="2"/>
      </rPr>
      <t xml:space="preserve">
3000.028.1</t>
    </r>
  </si>
  <si>
    <r>
      <rPr>
        <b/>
        <sz val="10"/>
        <color theme="1"/>
        <rFont val="Arial"/>
        <family val="2"/>
      </rPr>
      <t xml:space="preserve">Principio de Procedencia: </t>
    </r>
    <r>
      <rPr>
        <sz val="10"/>
        <color theme="1"/>
        <rFont val="Arial"/>
        <family val="2"/>
      </rPr>
      <t xml:space="preserve">
3103.028.1</t>
    </r>
  </si>
  <si>
    <t>Principio de Procedencia: 1003.028.1</t>
  </si>
  <si>
    <t>Probabilidad de que el servidor público asignado para realizar la inspección, seguimiento, vigilancia y control reciba dadivas o dinero adicional por conceptos de viáticos pagadas por el operador para agilizar la actividad de vigilancia sin cumplir los requisitos establecidos</t>
  </si>
  <si>
    <t>Que el servidor publico que cuenta con las facultades para la inspección, vigilancia y control omita requisitos,  acepte dádivas o dinero adicional en las comisiones sin que sea reportado a la entidad.</t>
  </si>
  <si>
    <t>Falta de procedimiento estandarizado, actualizado e implementado.</t>
  </si>
  <si>
    <t>1.	Pérdida de credibilidad y confianza hacia la autoridad aeronáutica y los  servidores públicos que lo certifican.
2.	Participar en un acto de corrupción
3.	Imagen institucional afectada en el orden nacional o regional por actos  o hechos de corrupción comprobados.
4.	Intervención por parte de un ente de control u otro ente regulador.
5.	Afectación de la Seguridad Operacional.</t>
  </si>
  <si>
    <t xml:space="preserve">El servidor publico cada vez que solicita una comisión diligencia el formato establecido, realiza los trámites para las firmas y aprobaciones por parte del Coordinador de grupo  (superior inmediato) y Secretario de Seguridad Operacional y de la Aviación Civil, una vez aprobada la comisión ejecuta la comisión, legaliza la comisión de acuerdo a los documentos y evidencias solicitadas en el formato informe de comisión establecido, finalmente publica la trazabilidad documental generada de la comisión de acuerdo a los requisitos establecidos en el Procedimiento de comisiones de servicios al interior y exterior y formato informe de comisión.
El Servidor Público  designado  por  el  Coordinador del Grupo verifica la legalización de la comisión con la publicación de los documentos generados de la comisión y revisa que se encuentren publicados en el BOG7, así como la información registrada en los formatos de comisión, cumplido de comisión, informe de comisión que coincidan con las fechas, el objeto de la inspección, los viáticos y tiquetes asignado VS la legalización financiera correspondiente.
El servidor público designado por el Secretario de Seguridad Operacional y de la Aviación Civil realizará aleatoriamente en el transcurso del año verificación  en el BOG7 las legalizaciones de las comisiones, los documentos para garantizar el control y legalización de las mismas.
En caso de observar cualquier alteración se realizara un análisis de las razones de la alteración, y de considerarlo grave, pondrá en conocimiento de las respectivas dependencia para su investigación.
Como evidencia, quedan los registros de la solicitud de comisión, cumplido de comisión, informe de comisión, Resolución, Recibos o tiquetes terrestres, constancia de Pago, Informe de inspección / certificación, Pasa bordos.		</t>
  </si>
  <si>
    <t xml:space="preserve">Verificar  que en  la muestra aleatoria de comisiones  se  cumpla  con  los requisitos de trámite y legalización establecidos en el Procedimiento de Comisiones al interior y exterior y su respectiva publicación en el BOG 7.  </t>
  </si>
  <si>
    <t>El servidor publico cada vez que solicita una comisión diligencia el formato establecido, realiza los trámites para las firmas y aprobaciones por parte del Coordinador de grupo  (superior inmediato) y Secretario de Seguridad Operacional y de la Aviación Civil, una vez aprobada la comisión ejecuta la comisión, legaliza la comisión de acuerdo a los documentos y evidencias solicitadas en el formato informe de comisión establecido, finalmente publica la trazabilidad documental generada de la comisión de acuerdo a los requisitos establecidos en el Procedimiento de comisiones de servicios al interior y exterior y formato informe de comisión .El Servidor Público  designado  por  el  Coordinador del Grupo verifica la legalización de la comisión con la publicación de los documentos generados de la comisión y revisa que se encuentren publicados en el BOG7, así como la información registrada en los formatos de comisión, cumplido de comisión, informe de comisión que coincidan con las fechas, el objeto de la inspección, los viáticos y tiquetes asignado VS la legalización financiera correspondiente.</t>
  </si>
  <si>
    <t xml:space="preserve">Como evidencia, queda registro de la solicitud de comisión, cumplido de comisión e informe de comisión en el  proceso  inspección, vigilancia y control </t>
  </si>
  <si>
    <t xml:space="preserve">Revisar  trimestralmente en los equipos de gerencia el cumplimiento del procedimiento de comisiones de servicios al interior y exterior, tomara una muestra aleatoria de comisiones ejecutadas y verificará en  BOG7 las legalizaciones de las comisiones, los documentos, la información relacionada que coincida con la fecha de la comisión, los viáticos y tiquetes asignados, el objeto de la comisión entre otros aspectos que garanticen el control y legalización de las mismas.
En caso de observar cualquier alteración se realizara un análisis de las razones de la alteración, y de considerarlo grave, pondrá en conocimiento de las respectivas dependencia para su investigación.
Como evidencia, quedan los registros de las actas equipos de gerencia, los correos electrónicos y documentación necesaria para evidencia del seguimiento.
</t>
  </si>
  <si>
    <t>Verificar   el cumplimiento del procedimiento de comisiones de servicios al interior y exterior.</t>
  </si>
  <si>
    <t>Revisar  trimestralmente en los equipos de gerencia el cumplimiento del procedimiento de comisiones de servicios al interior y exterior, tomara una muestra aleatoria de comisiones ejecutadas y verificará en  BOG7 las legalizaciones de las comisiones, los documentos, la información relacionada que coincida con la fecha de la comisión, los viáticos y tiquetes asignados, el objeto de la comisión entre otros aspectos que garanticen el control y legalización de las mismas.</t>
  </si>
  <si>
    <t>Como evidencia, quedan los registros de las actas equipos de gerencia, los correos electrónicos y documentación necesaria para evidencia el seguimiento.</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</si>
  <si>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</si>
  <si>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 xml:space="preserve">Probabilidad de que por acción u omisión no se reporten los  hallazgos, discrepancias, no conformidades encontradas en el informe de inspección o vigilancia y no se cumpla los manuales, procedimientos, requisitos normativos y RAC para obtener un beneficio particular o perjudicarlo. </t>
  </si>
  <si>
    <t>Que el servidor publico que cuenta con las facultades para la inspección, vigilancia y control  omita requisitos, altere documentos aprobados o en tramite de aprobación.
Planificación inadecuada</t>
  </si>
  <si>
    <t>Que no se practiquen las pruebas solicitadas o que se denieguen sin fundamento legal.                                              Planificación inadecuada.</t>
  </si>
  <si>
    <t>Que el servidor publico que cuenta con las facultades para la inspección, vigilancia y control omita requisitos, altere documentos aprobados o en trámite de aprobación.
Planificación inadecuada.</t>
  </si>
  <si>
    <t>Que al abogado sustanciador delegado no cuente con las facultades para dar inicio a la actuación administrativa.      Que se omita el cumplimiento del Procedimieno de Investigación y Sansión a las Infracciones Técnicas.</t>
  </si>
  <si>
    <t>1. Perdida de credibilidad y confianza hacia la autoridad aeronáutica y los  servidores públicos que lo certifican.
2. Participar en un acto de corrupción
3.Imagen institucional afectada en el orden nacional o regional por actos  o hechos de corrupción comprobados
4, Intervención por parte de un ente de control</t>
  </si>
  <si>
    <t>Los Coordinadores de los grupos de la Secretaria de Seguridad Operacional y de la Aviación Civil (Coordinador Grupo Inspección de Operaciones, Coordinador Grupo Inspección de Aeronavegabilidad) cada vez que sea necesario, revisa las funciones del grupo, teniendo en cuenta las competencias, perfil, experiencia de los inspectores,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
Se realiza seguimiento trimestral de la ejecución del plan de vigilancia, se registran los resultados en los indicadores y en las actas de equipos de gerencia trimestrales del área.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y el inspector o servidor público asignado, archivos físicos y digitales por inspector o servidor público asignado de acuerdo al proveedor de servicio a vigilar, comunicaciones internas y externas generados entre el proveedor de servicio y la autoridad aeronáutica con el procedimiento de programación y seguimiento a inspecciones.</t>
  </si>
  <si>
    <t>Coordinador Grupo Inspección de Operaciones
Coordinador Grupo Inspección de Aeronavegabilidad</t>
  </si>
  <si>
    <t>Revisar las funciones del grupo, teniendo en cuenta las competencias, perfil, experiencia de los inspectores, realiza la distribución de los explotadores de servicios aéreos a vigilar en coordinación con el focal de vigilancia, se genera los oficios de asignación.</t>
  </si>
  <si>
    <t>Los Coordinadores de los grupos de la Secretaria de Seguridad Operacional y de la Aviación Civil (Coordinador Grupo Inspección de Operaciones, Coordinador Grupo Inspección de Aeronavegabilidad) cada vez que sea necesario, revisa las funciones del grupo, teniendo en cuenta las competencias, perfil, experiencia de los inspectores, se realiza la distribución de los explotadores de servicios aéreos a vigilar en coordinación con el focal de vigilancia, se genera los oficios de asignación. Seguidamente se solicita a los inspectores el cronograma propuesto de vigilancia, con este insumo se concibe el plan vigilancia del grupo. Se identifica los recursos necesarios para llevar a cabo la ejecución del mismo, que es revisado por el focal y coordinador de vigilancia y posteriormente se remite al Director del área el consolidado del Programa de Inspección, vigilancia y Control, para revisión y aprobación.</t>
  </si>
  <si>
    <t>Los registros generados de la inspección, vigilancia y control, plan de vigilancia donde se establecen la programación de inspecciones y el inspector o servidor público asignado, archivos físicos y digitales por inspector o servidor público asignado de acuerdo al proveedor de servicio a vigilar, comunicaciones internas y externas generados entre el proveedor de servicio y la autoridad aeronáutica con el procedimiento de programación y seguimiento a inspecciones</t>
  </si>
  <si>
    <t xml:space="preserve">El Coordinador Grupo de Certificación e Inspección de Aeródromos y Servicios Aeroportuarios, cada vez que sea necesario, revisa las funciones del grupo y la distribucion de las misma a cada servidor público con las facultades de vigilar, con el fin de verificar el equilibrio laboral entre los servidores públicos, generando la redistribucion de las funciones, formalizandolo a traves de correo electronico al personal  involucrados para cada vigilancia realizada, se generá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Aeródromo.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asignación de inspector por correo electronico, plan de vigilancia donde se establecen la programación de inspecciones con el inspector o servidor público asignado, archivos físicos y digitales por inspector o servidor público asignado de acuerdo al proveedor de servicio a vigilar, comunicaciones internas y externas generados entre el proveedor de servicio y la autoridad aeronáutica, Indicadores de gestión cargados en ISOLUCION, actas equipos de gerencia y el Manual del Inspector de Aeródromo.
</t>
  </si>
  <si>
    <t>Verificar el equilibrio laboral entre los servidores públicos del grupo que realizan la vigilancia para lograr la  cobertura a todas las especialidades de aeródromos.</t>
  </si>
  <si>
    <t>El Coordinador Grupo de Certificación e Inspección de Aeródromos y Servicios Aeroportuarios, cada vez que sea necesario, revisa las funciones del grupo y la distribucion de las misma a cada servidor público con las facultades de vigilar, con el fin de verificar el equilibrio laboral entre los servidores públicos, generando la redistribucion de las funciones, formalizandolo a traves de correo electronico al personal  involucrados para cada vigilancia realizada, se generá el cronograma de vigilancia del grupo, contemplando la cobertura de todos las especialidades de aeródromos,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t>
  </si>
  <si>
    <t xml:space="preserve">Como evidencia, quedan los registros generados de la inspección, vigilancia y control.
Cuentan con el plan de vigilancia donde se establecen la programación de inspecciones, el inspector o servidor público asignado.
Cuentan con los archivos físicos y digitales por inspector o servidor público asignado de acuerdo al proveedor de servicio a vigilar.
Cuentan con las comunicaciones internas y externas generados entre el proveedor de servicio y la autoridad aeronáutica
Cuentan con Indicadores de gestión cargados en ISOLUCION, actas equipos de gerencia y el Manual del Inspector de Aeródromo.
</t>
  </si>
  <si>
    <t>El Coordinador Grupo Inspección a los Servicios de Navegación Aérea, cada vez que lo considere necesario,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para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
Se realiza seguimiento trimestral de la ejecución del plan de vigilancia, se registran los resultados en los indicadores y en las actas de equipos de gerencia trimestrales del área verificando el cumplimiento del  Manual del Inspector de Navegación Aérea - MINAV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</si>
  <si>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Coordinador Grupo Inspección a los Servicios de Navegación Aérea</t>
  </si>
  <si>
    <t>Verificar  la carga laboral para determinar el equilibrio laboral entre los contratistas del grupo que realizan la vigilancia para lograr la  cobertura a todos los servicios ANS</t>
  </si>
  <si>
    <t>El Coordinador Grupo Inspección a los Servicios de Navegación Aérea, cada vez que lo considere necesario, revisa las funciones del grupo y la distribucion de las misma a cada contratista, con el fin de verificar la carga laboral y determinar el equilibrio laboral generando la redistribucion de las funciones, formalizandolo a traves de correo electronico a los inspectores involucrados para cada  inspección realizada, se generá el cronograma de vigilancia del grupo, contemplando la cobertura de todos los servicios ANS, se revisa los recursos disponibles para el plan de vigilancia, posteriormente se remite al Director del área para su aprobación, luego se envía al Secretario de Seguridad Operacional y de la Aviación Civil para la revisión y aprobación, finalmente a través de correo electronico se divulga a los servidores públicos que realizan vigilancia.</t>
  </si>
  <si>
    <t>Como evidencia, quedan los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 y el Manual MINAV.</t>
  </si>
  <si>
    <t>El Coordinador Grupo Inspección a la Seguridad de Aviación Civil y la Facilitación,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
Se realiza seguimiento trimestral de la ejecución del plan de vigilancia, se registran los resultados en los indicadores y en las actas de equipos de gerencia trimestrales del área verificando el cumplimiento del  Programa Nacional de la Calidad de la Aviación Civil.
En caso de observar cualquier alteración se realizara un análisis de las razones de la alteración, y de considerarlo grave, pondrá en conocimiento de las respectivas dependencia para su investigación.
Como evidencia quedan los registros generados de la  vigilancia y control, plan de vigilancia aprobado, comunicaciones internas y externas generados entre el proveedor de servicio y la autoridad aeronáutica, Comunicados mediante correo electrónico de la asignación de las actividades a realizar de acuerdo plan de vigilancia aprobado y Programa Nacional de la Calidad de la Aviación Civil.</t>
  </si>
  <si>
    <t>Coordinador Grupo Inspección a la Seguridad de Aviación Civil y la Facilitación</t>
  </si>
  <si>
    <t>Validar que el Plan de Vigilancia cuente con la disponibilidad de recursos,   para dar  cobertura a todos los aeropuertos y explotadores de aeronaves.</t>
  </si>
  <si>
    <t>El Coordinador Grupo Inspección a la Seguridad de Aviación Civil y la Facilitación, revisa las funciones del Grupo, cada vez que sea necesario, realiza la distribución de los obligados a vigilar y de acuerdo con la disponibilidad de los recursos elabora el plan de vigilancia contemplando la cobertura a todos los aeropuertos y explotadores de aeronaves con operación comercial regular, posteriormente se remite al Director del Área para su revisión y aprobación, quien a su vez, lo envía a la Secretaria de Seguridad Operacional y de la Aviación Civil para la revisión y aprobación, finalmente a través de correo electrónico es socializado con el Grupo y publicado en bog7.</t>
  </si>
  <si>
    <t xml:space="preserve">Los registros generados de la  vigilancia y control.
Plan de Vigilancia aprobado.
Las comunicaciones internas y externas generados entre el proveedor de servicio y la autoridad aeronáutica
Comunicados mediante correo electrónico de la asignación de las actividades a realizar de acuerdo plan de vigilancia aprobado.
</t>
  </si>
  <si>
    <t>El Coordinador Grupo Factores Humanos, Certificación Y Educación Aero médica, cada vez que sea necesario, revisa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 posteriormente se remite al Director del área para su aprobación. Posteriomente se envía al Secretario de Seguridad Operacional y de la Aviación Civil para la revisión y aprobación, finalmente a través de correo electronico se divulga a los inspectores.
Se realiza seguimiento trimestral de la ejecución del plan de vigilancia, se registran los resultados en los indicadores y en las actas de equipos de gerencia trimestrales del área.Procedimiento auditoría fichas médicas 
En caso de observar cualquier alteración se realizara un análisis de las razones de la alteración, y de considerarlo grave, pondrá en conocimiento de las respectivas dependencia para su investigación.
Como evidencia, quedan los registros generados de la inspección, vigilancia y control,  plan de vigilancia donde se establecen la programación de inspecciones, el inspector o servidor público asignado, archivos físicos y digitales por inspector o servidor público asignado de acuerdo al proveedor de servicio a vigilar, comunicaciones internas y externas generados entre el proveedor de servicio y la autoridad aeronáutica</t>
  </si>
  <si>
    <t>Coordinador Grupo Factores Humanos, Certificación Y Educación Aero médica</t>
  </si>
  <si>
    <t>Revisar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t>
  </si>
  <si>
    <t>El Coordinador Grupo Factores Humanos, Certificación Y Educación Aero médica, cada vez que sea necesario, revisa las funciones del grupo, la competencia del inspector y realiza la distribución de las inspecciones en coordinación con quien vigila, se generá el plan de vigilancia del grupo, contemplando la cobertura de la vigilancia en los servicios médicos y sus especialidades, se revisa los recursos disponibles para el plan de vigilancia, posteriormente se remite al Director del área para su aprobación. Posteriomente se envía al Secretario de Seguridad Operacional y de la Aviación Civil para la revisión y aprobación, finalmente a través de correo electronico se divulga a los inspectores.</t>
  </si>
  <si>
    <t xml:space="preserve">Registros generados de la inspección, vigilancia y control.
Plan de vigilancia donde se establecen la programación de las auditorías de fichas médicas, el inspector o servidor público asignado.
Archivos físicos  o digitales generadas de las auditorías a fichas médicas.
Comunicaciones internas y externas generados entre el proveedor de servicio, personal médico y la autoridad aeronáutica.
</t>
  </si>
  <si>
    <t xml:space="preserve">La Coordinación del Grupo Investigaciones y Sanciones a las Infracciones Técnicas, cada vez que recibe la solicitud de iniciar actuación administrativa la asigna a un abogado sustanciador del Grupo. El abogado sustanciador estudia, inicialmente, si inicia la actuación administrativa sancionatoria o la remite a la dependencia o Entidad competente. Revisa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Las evidencias serán las siguientes:
Los expedientes de las actuaciones administrativas sancionatorias.
Base de datos de los procesos sancionatorios asignados a cada abogado sustanciador
En caso de no presentarse una solicitud de investigación sancionatoria con el lleno de requisitos previstos para el efecto, el Grupo Investigaciones y Sanciones a las Infracciones Técnicas solicita al funcionario que presentó la solicitud que la complete, corrija y/o subsane. </t>
  </si>
  <si>
    <t>Coordinador Grupo Investigaciones y Sanciones a las Infracciones Técnicas</t>
  </si>
  <si>
    <t xml:space="preserve">Revisar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t>
  </si>
  <si>
    <t xml:space="preserve">La coordinación del Grupo Investigaciones y Sanciones a las Infracciones Técnicas, cada vez que recibe la solicitud de iniciar actuación administrativa la asigna a un abogado sustanciador del Grupo. El abogado sustanciador estudia, inicialmente, si inicia la actuación administrativa sancionatoria o la remite a la dependencia o Entidad competente. Revisa que la solicitud de actuación administrativa cumpla con los lineamientos previstos para solicitar investigaciones sancionatorias por presunta comisión de infracciones técnicas previstas en el Régimen Sancionatorio Aeronáutico y el Procedimiento de investigación y sanción de las infracciones técnicas.                                                                                                                   </t>
  </si>
  <si>
    <t xml:space="preserve">En caso de no presentarse una solicitud de investigación sancionatoria con el lleno de requisitos previstos para el efecto, el Grupo Investigaciones y Sanciones a las Infracciones Técnicas solicita al funcionario que presentó la solicitud que la complete, corrija y/o subsane. </t>
  </si>
  <si>
    <t>Los expedientes de las actuaciones administrativas sancionatorias.                                          Base de datos de los procesos sancionatorios asignados a cada abogado sustanciador</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</si>
  <si>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BOG – SSOAC Emisión y descripción de solicitudes jurídicas
BOG- GISIT Duración de la actuación administrativa
GIA-BOG- % Ejecución inspecciones totales empresas aeronáuticas (A)
GIO - BOG- % Cumplimiento inspecciones al Sistema de Gestión de Seguridad Operacional SMS Aprobado, para los Proveedores de Servicio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</si>
  <si>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 xml:space="preserve">Que al Ser vidor Público  no se le haya brindado la inducción que corresponde en  los aspectos operativos y normativos que nos regula. </t>
  </si>
  <si>
    <t xml:space="preserve"> 1.Perdida de credibilidad y confianza hacia la autoridad aeronáutica y los  servidores públicos que  realizan el acompañamiento.                                         2.Imagen institucional afectada en el orden nacional o regional por actos  o hechos de corrupción comprobados.</t>
  </si>
  <si>
    <t xml:space="preserve">El Coordinador del Grupo de Atención al Usuario, verifica  semestralmente que los servidores públicos hayan recibido  la inducción inicial y futuras actualizaciones sobre Procedimiento y Reglamentos Aeronáuticos a través de supervisión presencial y evaluación de la gestión realizada,  previo  diligenciamiento del Formato Intermediación de Atención al Usuario. 
En caso de observar cualquier alteración se realizara un evaluación para determinar si el servidor público debe continuar desempeñando funciones en el Grupo de Atención al Usuario. 
Como evidencia, quedan los registros  del Formato Intermediación de Atención al Usuario, Actas de Instrucción al Personal de Atención al Usuario y correos electrónicos. </t>
  </si>
  <si>
    <t>Coordinador Grupo Atención al Usuario</t>
  </si>
  <si>
    <t xml:space="preserve">Verificar  que los Servidores  públicos hayan recibido la inducción inicial y futuras actualizaciones sobre Procedimiento y Reglamentos Aeronáuticos. </t>
  </si>
  <si>
    <t xml:space="preserve">El Coordinador del Grupo de Atención al Usuario, verifica  semestralmente que los servidores públicos hayan recibido  la inducción inicial y futuras actualizaciones sobre Procedimiento y Reglamentos Aeronáuticos a través de supervisión presencial y evaluación de la gestión realizada,  previo  diligenciamiento del Formato Intermediación de Atención al Usuario. </t>
  </si>
  <si>
    <t xml:space="preserve">En caso de observar cualquier alteración se realizara un evaluación para determinar si el servidor público debe continuar desempeñando funciones en el Grupo de Atención al Usuario. </t>
  </si>
  <si>
    <t xml:space="preserve">Registros  del Formato Intermediación de Atención al Usuario, Actas de Instrucción al Personal de Atención al Usuario y correos electrónicos. </t>
  </si>
  <si>
    <t>No. INDUCCIONES IMPARTIDAS A SERVIDORES PÚBLICOS  / SERVIDORES PÚBLICOS EN TURNOS</t>
  </si>
  <si>
    <t>Que el servidor publico que cuenta con las facultades para la inspección, vigilancia y control  omita los  requisitos, altere documentos aprobados o en tramite de aprobación.
Planificación inadecuada</t>
  </si>
  <si>
    <t xml:space="preserve">1. Perdida de credibilidad y confianza hacia la autoridad aeronáutica y los  servidores públicos que lo certifican.
2. Participar en un acto de corrupción
3.Imagen institucional afectada en el orden nacional o regional por actos  o hechos de corrupción comprobados
.
4, Intervención por parte de un ente de control u otro ente regulador </t>
  </si>
  <si>
    <t>Los Coordinadores de los grupos de la Secretaria de Seguridad Operacional y de la Aviación Civil (Coordinador Grupo Inspección de Operaciones, Coordinador Grupo Inspección de Aeronavegabilidad) cada vez que sea necesario revisa el cumplimiento del cronograma de revalidaciones por modalidad de inspección  así: Seleccionan al personal que realiza las revalidaciones por modalidad de inspección, elabora el cronograma de revalidación por modalidad de inspección, el inspector validador realiza la actividad, diligencia el formato de revalidacion y lo entrega firmado al Coordinador del Grupo quien tabula y consolida la información y entrega informe al Director Estándares de Vuelo, se determina la necesidad de implementar acciones de mejora en los procesos de la autoridad aeronáutica.
En caso de observar cualquier alteración se realizara un análisis de las razones de la alteración, y de considerarlo grave, pondrá en conocimiento de las respectivas dependencia para su investigación.
Como evidencia, quedan los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revalidacion y procedimiento revalidaciones</t>
  </si>
  <si>
    <t>Coordinador Grupo Inspección de Aeronavegabilidad
Coordinador Grupo Inspección de Operaciones</t>
  </si>
  <si>
    <t>Revisar  el cumplimiento del cronograma de  revalidaciones por modalidad de inspección y la entrega de los informes correspondientes.</t>
  </si>
  <si>
    <t>Los Coordinadores de los grupos de la Secretaria de Seguridad Operacional y de la Aviación Civil (Coordinador Grupo Inspección de Operaciones, Coordinador Grupo Inspección de Aeronavegabilidad) cada vez que sea necesario revisa el cumplimiento del cronograma de revalidaciones por modalidad de inspección  así: Seleccionan al personal que realiza las revalidaciones por modalidad de inspección, elabora el cronograma de revalidación por modalidad de inspección, el inspector validador realiza la actividad, diligencia el formato de revalidacion y lo entrega firmado al Coordinador del Grupo quien tabula y consolida la información y entrega informe al Director Estándares de Vuelo, se determina la necesidad de implementar acciones de mejora en los procesos de la autoridad aeronáutica.</t>
  </si>
  <si>
    <t>Los registros generados del procedimiento de revalidaciones.
Cronograma de revalidaciones donde se establecen la programación de las auditorías a realizar, el validador, el validado y demás información necesaria para organizar la revalidación.
Archivos físicos y digitales generadas de las revalidaciones.
Comunicaciones internas y externas generados de la revalidacion
Procedimiento revalidación</t>
  </si>
  <si>
    <t>AGA - BOG - % de cumplimiento de conceptos dados a proyectos relacionados con la Seguridad Operacional de aeródromos
AGA AMB - BOG - % de cumplimiento de visitas efectuadas al área de Gestión ambiental y Control Fauna
AGA INF - BOG - % de cumplimiento de visitas efectuadas al área de Infraestructura
AGA OP - BOG - % de cumplimiento de visitas efectuadas al área de operaciones
AGA SEI - BOG - % de cumplimiento de visitas efectuadas al área de Servicio de Salvamento y Extinción de Incendios
AGA SEM - BOG - % de cumplimiento de visitas efectuadas al área de Servicios Médicos Aeroportuarios
AGA TEL - BOG - % de cumplimiento de visitas efectuadas al área de Ayudas Visuales y Sistemas Eléctricos
AVSEC-BOG- Cumplimiento cronograma de actividades de vigilancia.
BOG – SSOAC Emisión y descripción de solicitudes jurídicas
BOG- GISIT Duración de la actuación administrativa
GIA-BOG- % Ejecución inspecciones totales empresas aeronáuticas (A)
GIO-BOG- % Ejecución inspecciones totales empresas aeronáuticas (O)
GISNA-BOG- Cumplimiento del cronograma Inspección, seguimiento y vigilancia a los proveedores de servicios ANS
GISNA-BOG- Cumplimiento tiempo de referencia duración inspecciones dependencias ANS según categoría
MED-BOG - % Efectividad del Programa Prevención y Control del Consumo Indebido de Sustancias Psicoactivas en el Personal Aeronáutico
MED-BOG- % de historias médicas aeronáuticas auditadas
MED-BOG- % de procesos de selección y seguimiento psicológico del personal aeronáutico.</t>
  </si>
  <si>
    <t xml:space="preserve"> Probabilidad de que por acción u omisión se realice acompañamiento a los usuarios del transporte aéreo sin el cumplimiento  del RAC  Parte Tercera, para obtener un beneficio particular o perjudicarlo. </t>
  </si>
  <si>
    <t>Principio de Procedencia: 5000.028.1</t>
  </si>
  <si>
    <r>
      <rPr>
        <b/>
        <sz val="10"/>
        <color theme="1"/>
        <rFont val="Arial"/>
        <family val="2"/>
      </rPr>
      <t xml:space="preserve">Principio de Procedencia: </t>
    </r>
    <r>
      <rPr>
        <sz val="10"/>
        <color theme="1"/>
        <rFont val="Arial"/>
        <family val="2"/>
      </rPr>
      <t xml:space="preserve">
5000.028.1</t>
    </r>
  </si>
  <si>
    <t>Registro de las listas de chequeo para la verificación de los requisitos de certificación  de acuerdo al procedimiento, se cuenta con base de datos para llevar el control de los procesos de certificación, asignaciones, se cuenta con  el archivo físico y digital a responsabilidad del inspector asignado, se cuenta con los oficios y comunicaciones entre los proveedores de servicios y la autoridad aeronáutica</t>
  </si>
  <si>
    <t>Registro de las listas de chequeo para la verificación de los requisitos de certificación  , se cuenta con base de datos para llevar el control de los permisos de operación y funcionamiento de empresas aeronáuticas, asignaciones, se cuenta con  el archivo físico y digital a responsabilidad del profesional asignado, se cuenta con los oficios y comunicaciones entre los proveedores de servicios y el Grupo de Servicios Aerocomerciales</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</si>
  <si>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validación de las listas de verificación y en el caso detectar el incumplimiento de los requisitos deberá devolver el caso al servidor público o inspector encargado para su revisión y ajustes
En caso que el Coordinador evidencie que la lista de verificación esta incompleta, éste devolverá al profesional el estudio para su revisión y ajustes .
Como evidencia, queda registro de las listas de  verificación para la EVALUACIÓN de los requisitos de certificación  de acuerdo al manual, se cuenta con base de datos para llevar el control de los procesos de certificación de productos aeronáuticos, asignaciones, se cuenta con  el archivo físico y digital en BOG7 a responsabilidad del inspector asignado, se cuenta con los oficios y comunicaciones entre los proveedores de servicios y la autoridad aeronáutica.</t>
  </si>
  <si>
    <t>El servidor público o inspector encargado  de evaluar la solicitud de una certificación de un producto aeronáutico  deberá cumplir con el Manual Guía del Inspector de Certificación de Productos Aeronáuticos y diligenciar las listas de verificación relacionadas de acuerdo al tipo de producto aeronáutico, instrumentos que permitirá verificar el cumplimiento de la totalidad de los requisitos establecidos en la norma y en cumplimiento al  Manual ya mencionado, el Coordinador de Grupo realizará la validación de las listas de verificación y en el caso detectar el incumplimiento de los requisitos deberá devolver el caso al servidor público o inspector encargado para su revisión y ajustes</t>
  </si>
  <si>
    <t>Registro de las listas de  verificación para la  Evaluación de los requisitos de certificación  de acuerdo al manual, se cuenta con base de datos para llevar el control de los procesos de certificación de productos aeronáuticos, asignaciones,                                                Archivo físico y digital en BOG7 a responsabilidad del inspector asignado, se cuenta con los oficios y comunicaciones entre los proveedores de servicios y la autoridad aeronáutica.</t>
  </si>
  <si>
    <t xml:space="preserve">El servidor público o inspector encargado cada vez que realice la evaluación de una solicitud de permiso de operación y/o funcionamiento de aeródromos, deberá diligenciar una lista de chequeo para verificar el cumplimiento de la totalidad de los requisitos establecidos en la norma y en cumplimiento al Manual Inspector de Aeródromo, el Coordinador de Grupo realizará la verificación de la lista de chequeo, cumplimiento de los requisitos y Manual de Inspector de Aeródromo. 
Como evidencia, queda registro de las listas de chequeo para la verificación de los requisitos de certificación  de acuerdo al manual, se cuenta con base de datos para llevar el control de los procesos de certificación de aeródromos, se cuenta con  el archivo físico y digital a responsabilidad del servidor público, inspector o médico asignado, se cuenta con los oficios y comunicaciones entre los proveedores de servicios y la autoridad aeronáutica.
En caso que el Coordinador evidencie que la lista de chequeo esta incompleta, éste devolverá al profesional el estudio para su revisión y ajustes </t>
  </si>
  <si>
    <t>Verificar el diligenciamiento de  la lista de chequeo , cumplimiento de los requisitos y   Manual de Inspector de Aeródromo.</t>
  </si>
  <si>
    <t xml:space="preserve">El servidor público o inspector encargado cada vez que realice la evaluación de una solicitud de permiso de operación y/o funcionamiento de aeródromos, deberá diligenciar una lista de chequeo para verificar el cumplimiento de la totalidad de los requisitos establecidos en la norma y en cumplimiento al Manual Inspector de Aeródromo, el Coordinador de Grupo realizará la verificación de la lista de chequeo y cumplimiento de los requisitos y Manual de Inspector de Aeródromo. </t>
  </si>
  <si>
    <t xml:space="preserve"> Registro de las listas de chequeo para la verificación de los requisitos de certificación  de acuerdo al manual.                                                                Base de datos para llevar el control de los procesos de certificación de aeródromos.                                         Archivo físico y digital a responsabilidad del servidor público, inspector o médico asignado.               Oficios y comunicaciones entre los proveedores de servicios y la autoridad aeronáutica</t>
  </si>
  <si>
    <t>Registro de las listas de chequeo para la verificación de los requisitos de certificación  de acuerdo al manual,.                                                           Base de datos para llevar el control de los procesos de certificación de aeródromos,                                                    Archivo físico y digital a responsabilidad del servidor público asignado para certificar.                        Oficios y comunicaciones entre los proveedores de servicios y la autoridad aeronáutica</t>
  </si>
  <si>
    <t xml:space="preserve"> Registro de las listas de chequeo para la verificación de los requisitos de certificación  de acuerdo al manual.                                                                   Base de datos para llevar el control de los procesos de certificación de centros de instrucción.                             Archivo físico y digital a responsabilidad del servidor público, inspector o médico asignado.   Oficios y comunicaciones entre los centros de instrucción  y la autoridad aeronáutica</t>
  </si>
  <si>
    <t xml:space="preserve">Verificar el  cumplimiento de la totalidad de los requisitos establecidos en la Norma. </t>
  </si>
  <si>
    <t>Solicitudes recibas junto con todos los requisitos exigidos conforme a la norma.                                                                  Base de datos para llevar el control de las certificaciones emitidas.   Archivo físico y digital a responsabilidad del servidor público asignado.                                                               Oficios y comunicaciones entre las partes interesadas y la DESNASA.</t>
  </si>
  <si>
    <t>Probabilidad que se presenten situaciones irregulares por parte de los integrantes del proceso, relacionadas con recibir dádivas u otro beneficio, con el fin de desviar el ejercicio de la acción disciplinaria.</t>
  </si>
  <si>
    <t>Causas internas: Recibir dádivas u otro beneficio, para: 
1. Omitir el control de los términos procesales en las actuaciones disciplinarias, con el fin de permitir el vencimiento de estos. 
2. Desviar las actuaciones disciplinarias en la práctica de pruebas.
3. Proferir decisiones irregulares que contraríen la realidad del proceso en cualquiera de sus etapas.</t>
  </si>
  <si>
    <t>Causa externa: Ofrecimiento de dádivas u otro beneficio por parte de un tercero a los integrantes del Grupo de Investigaciones Disciplinarias, para desviar la acción disciplinaria en cualquiera de sus etapas procesales.</t>
  </si>
  <si>
    <t>1. Investigación penal y disciplinaria
2. Afectación del debido proceso
3. Pérdida de la eficacia de las investigaciones disciplinarias
4. Afectación de la imagen institucional
5. Pérdida de confianza del usuario en el Grupo de Investigaciones Disciplinarias</t>
  </si>
  <si>
    <t>Coordinador Grupo de Investigaciones Disciplinarias e integrantes del Grupo.</t>
  </si>
  <si>
    <t xml:space="preserve">Evitar el vencimiento de los términos procesales y de las pruebas. </t>
  </si>
  <si>
    <t>Controlando el cumplimiento de los términos procesales en las actuaciones disciplinarias y en la práctica de pruebas, mediante la verificación de estos en el archivo de datos GEDIS.
Revisando a través de comités jurídicos las decisiones que se deben proferir en las actuaciones disciplinarias connotadas o de trascendencia institucional.</t>
  </si>
  <si>
    <t>De no hacerse efectiva la aplicación de los controles y revisiones establecidos por encontrarse observaciones o desviaciones en el mismo, el Coordinador, los integrantes y profesionales del Grupo deberán diseñar un plan de acción que conlleve a la mejora de dichos controles y revisiones.</t>
  </si>
  <si>
    <t>1. Correos electrónicos
2. Decisiones disciplinarias
3. Actas 
4. Pruebas
5. Archivo de datos GEDIS</t>
  </si>
  <si>
    <t xml:space="preserve">3.	El Coordinador del Grupo emitirá directrices y parámetros para la gestión de las actuaciones disciplinarias, a través de memorandos,cada vez que se requiera, con el fin de prevenir que se presenten situaciones irregulares relacionadas con el ofrecimiento de dádivas u otro beneficio por parte de un tercero a los integrantes del Grupo de Investigaciones Disciplinarias. De no hacerse efectiva la actividad de prevención establecida, por encontrarse observaciones o desviaciones en la misma, el Coordinador deberá diseñar un plan de acción que conlleve a la mejora de dicha actividad.  </t>
  </si>
  <si>
    <t>Prevenir que se presenten situaciones irregulares relacionadas con el ofrecimiento de dádivas u otro beneficio.</t>
  </si>
  <si>
    <t>Mediante memorandos.</t>
  </si>
  <si>
    <t>De no hacerse efectiva la actividad de prevención establecida, por encontrarse observaciones o desviaciones en la misma, el Coordinador deberá diseñar un plan de acción que conlleve a la mejora de dicha actividad.</t>
  </si>
  <si>
    <t>Memorandos</t>
  </si>
  <si>
    <t>BOG - Porcentaje de evaluación de quejas, informes de servidor público y actuaciones de oficio,
BOG - Porcentaje de expedientes evacuados</t>
  </si>
  <si>
    <t xml:space="preserve">1.	Los integrantes del Grupo deben controlar el cumplimiento de los términos procesales en las actuaciones disciplinarias y en la práctica de pruebas, mediante la verificación de estos en el archivo de datos GEDIS y, el envío de alertas preventivas con el fin de evitar el vencimiento de estos a través de mensajes por el correo electrónico institucional, de acuerdo con el trámite procesal en el cual se encuentren las actuaciones. De no hacerse efectiva la aplicación del control establecido por encontrarse observaciones o desviaciones en el mismo, el Coordinador y los integrantes del Grupo deberán diseñar un plan de acción que conlleve a la mejora de dicho control.
2.	El Coordinador y los profesionales del Grupo revisaran a través de comités jurídicos las decisiones que se deben proferir en las actuaciones disciplinarias connotadas o de trascendencia institucional, cada vez que se requiera, con el fin de verificar que correspondan a la realidad del proceso, actividad que se plasmara en un acta de reunión. De no hacerse efectiva la actividad de revisión establecida, por encontrarse observaciones o desviaciones en la misma, el Coordinador y los profesionales del Grupo deberán diseñar un plan de acción que conlleve a la mejora de dicha revisión.    </t>
  </si>
  <si>
    <t>Principio de Procedencia: 3002.028.1</t>
  </si>
  <si>
    <r>
      <rPr>
        <b/>
        <sz val="10"/>
        <color theme="1"/>
        <rFont val="Arial"/>
        <family val="2"/>
      </rPr>
      <t xml:space="preserve">Principio de Procedencia: </t>
    </r>
    <r>
      <rPr>
        <sz val="10"/>
        <color theme="1"/>
        <rFont val="Arial"/>
        <family val="2"/>
      </rPr>
      <t xml:space="preserve">
3002.028.1</t>
    </r>
  </si>
  <si>
    <t>Probabilidad de que se realice inspección o vigilancia de estándares o ítems que no se encuentren en los Reglamentos Aeronáuticos de Colombia (RAC) o sin el cumplimiento de los manuales de inspección, procedimientos u otros estándares nacionales o requisitos normativos.</t>
  </si>
  <si>
    <t xml:space="preserve">Que por acción u omisión, uso del poder, desviación de la gestión de lo público y un beneficio personal o de terceros los convenios aerocomerciales obedezcan a decisiones externas no ajustadas a los  lineamientos de política aerocomercial de la Aerocivil  y  a los intereses del sector aéreo. </t>
  </si>
  <si>
    <t xml:space="preserve">Presiones de otros  sectores para formular políticas aerocomerciales en atención a  intereses políticos y  económicos. </t>
  </si>
  <si>
    <t xml:space="preserve">1. Imagen institucional afectada en el orden nacional o regional por actos o hechos de corrupción comprobados.
2. Pérdida de credibilidad del sector, de la Entidad y de la dependencia.
3. Afectaciones económicas a las empresas del sector.
4. Intervención por parte de un ente de control (Corte Constitucional en revisión de Exequibilidad). 
</t>
  </si>
  <si>
    <t xml:space="preserve">La Coordinadora del Grupo Asuntos Internacionales y Política Aerocomercial y el servidor público y/o contratista a cargo del tema, por trámite, evalúan las propuestas de acuerdos de servicios aéreos esto se realiza para mitigar la materialización de riesgos de corrupción y para que los acuerdoa aerocomerciales se enmarquen en el modelo de acuerdo de servicios aéreos colombianos, los lineamientos de la Cancillería y las demás entidades competentes; además que cumplan con la normatividad colombiana prevista para tal fin. 
La evaluación se realiza primariamente por el servidor público y/o contratista a cargo del tema y en segunda instancia, de manera conjunta, entre el servidor público y/o contratista y el coordinador;  posteriormente, puede haber una revisión entre coordinador y jefe de oficina, si existiere un tema sensible a definir; como resultado de la actividad de control se limpian y/o ajustan los textos, se presenta contrapropuestas a la otra parte o se definen posiciones que no pueden ser aceptadas y se remite el texto al Estado con el que se está negociando; dejando la evidencia mediante comunicaciones externas o el cuadro de control de intercambio de comentarios, que reposan en la carpeta física del GAIPA y en versión electrónica en el servidor H del GAIPA, conforme la tabla de retención documental vigente.
Como resultado de realizar las actividades de control se puede: 
1. Consensuar el acuerdo bilateral o
2. Determinar que los mismos no se ajustan a las políticas y regulaciones del país. 
En caso de encontrar inconsistencias en la formulación de acuerdos de servicio aéreo, se realizarían las correcciones necesarias que haya a lugar y se deja una observación o nota sobre los cambios efectuados.
Como evidencia se tienen   comunicaciones externas y cuadro de control de intercambio de comentarios. Que reposan en carpeta física del GAIPA y en versión electrónica en el servidor H del GAIPA, en las Propuestas de Negociación
</t>
  </si>
  <si>
    <t xml:space="preserve">  El servidor público y/o contratista a cargo del tema  y
el Coordinadora Grupo Asuntos Internacionales Política Aerocomercial</t>
  </si>
  <si>
    <t>Para mitigar la materialización de riesgos de corrupción y para que los convenios aerocomerciales  se enmarquen dentro del modelo de acuerdo de servicios aéreos colombianos, los lineamientos de la Cancillería y otras entidades competentes y que cumplan con la normatividad colombiana prevista para tal fin</t>
  </si>
  <si>
    <t>1. Se realiza una evaluación inicial por el servidor público y/o contratista a cargo del tema 
2. En segunda instancia de manera conjunta entre el funcionario y el coordinador para evitar manipulación indebida o desviación en el establecimiento de un acuerdo o convenio aerocomercial. 
3. Posteriormente puede haber una revisión entre coordinador y jefe de oficina si existiere un tema sensible a definir.</t>
  </si>
  <si>
    <t xml:space="preserve">En caso de encontrar inconsistencias en la formulación de acuerdos de servicio aéreo, se realizarían las correcciones necesarias que haya a lugar y se deja una observación o nota sobre los cambios efectuados. 
</t>
  </si>
  <si>
    <t xml:space="preserve"> Mediante comunicaciones externas y cuadro de control de intercambio de comentarios. Que reposan en carpeta física del GAIPA y en versión electrónica en el servidor H del GAIPA.  Y en las Propuestas de Negociación</t>
  </si>
  <si>
    <t xml:space="preserve">La coordinadora de grupo de políticas aerocomerciales, cada vez que se requiera (por trámite), para mitigar la materialización de riesgos de corrupción y para que los acuerdos aerocomerciales se enmarquen dentro del modelo de acuerdo de servicios aéreos colombianos con los lineamientos de la Cancillería y otras entidades competentes y que cumplan con la normatividad colombiana prevista gestiona las respectivas reuniones preparatorias con la industria, el sector y ministerios; solicita el acompañamiento y participación de la industria y el sector en las negociaciones como observadores y pone en practica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
Si por alguna circunstancia exógena a la labor del grupo no se puede realizar ese control, se informa a la contraparte sobre observaciones de renegociación.
Como resultado de realizar  las actividades de renegociación se puede: 
1. Consensuar acuerdo bilateral 
2. Determinar que las condiciones  no se ajustan a las políticas y regulaciones del país.
En caso de encontrar errores e inconsistenciaas en la formulación de la politica aerocomerciales, se realizarían las correcciones necesarias que haya a lugar y se deja una observación o nota sobre los cambios efectuados.
omo evidencia se tienen comunicaciones externas o cuadro de control de intercambio de comentarios. Que reposan en carpeta física del GAIPA y en versión electrónica en el servidor H del GAIPA. En Propuestas de Negociación.
</t>
  </si>
  <si>
    <t>Coordinador Grupo Políticas Aerocomerciales</t>
  </si>
  <si>
    <t>Para mitigar la materialización de riesgos de corrupción y para que los acuerdos aerocomerciales se enmarquen dentro del modelo de acuerdo de servicios aéreos colombianos, los lineamientos de la Cancillería y otras entidades competentes y que cumplan con la normatividad colombiana prevista para tal fin</t>
  </si>
  <si>
    <t>gestiona las respectivas reuniones preparatorias con la industria, el sector y ministerios; solicita el acompañamiento y participación de la industria y el sector en las negociaciones como observadores y pone en practica la guía de negociación establecida al momento de la formulación de políticas aerocomerciales con el objeto de prevenir intervención inadecuada de terceros  o cualquier error o inconsistencia, dejando como evidencia las invitaciones, listados de asistentes, correos electrónicos y comunicaciones internas y externas.</t>
  </si>
  <si>
    <t>BOG- Fletamento
BOG- Código Compartido
BOG- % Atención de solicitudes.
BOG - Acuerdos de Servicios Aéreos acordes con los lineamientos de política</t>
  </si>
  <si>
    <t>Principio de Procedencia: 1063.028.1</t>
  </si>
  <si>
    <r>
      <rPr>
        <b/>
        <sz val="10"/>
        <color theme="1"/>
        <rFont val="Arial"/>
        <family val="2"/>
      </rPr>
      <t xml:space="preserve">Principio de Procedencia: </t>
    </r>
    <r>
      <rPr>
        <sz val="10"/>
        <color theme="1"/>
        <rFont val="Arial"/>
        <family val="2"/>
      </rPr>
      <t xml:space="preserve">
1063.028.1</t>
    </r>
  </si>
  <si>
    <t>Posibilidad que por acción u  omisión se   
estructuren proyectos de ingeniería relacionados con la incorporación, actualización, mantenimiento y sostenibilidad de la tecnología aeronáutica en beneficio propio o para favorecimiento de un tercero</t>
  </si>
  <si>
    <t xml:space="preserve">Posibilidad que por acción u omisión se celebren   reuniones en empresas o  contratistas  diferentes a la organización, con el fin de obtener un beneficio particular </t>
  </si>
  <si>
    <t>Sustracción, inclusión y/o adulteración de documentos en los expedientes (misionales y de Gestión) en beneficio de terceros.</t>
  </si>
  <si>
    <t>Excesiva discrecionalidad o concentración de información y funciones en uno o pocos servidores públicos que administran la gestión documental.</t>
  </si>
  <si>
    <t>Debilidades o carencia de controles en los procedimientos que faciliten la alteración, sustracción, destrucción, ocultamiento o inutilización de las características esenciales y la naturaleza de los documentos públicos entregados para la administración y custodia del archivo de gestión, central e histórico de la entidad.</t>
  </si>
  <si>
    <t>Perdida de memoria documental institucional.
Deterioro en la imagen Institucional.
Desgaste administrativo por reproceso.
Aumento de quejas y reclamos.
Observaciones por parte de entes de control.
Insatisfacción de los grupos de valor.
Imposibilidad de consulta y acceso a la información.
Implicaciones de tipo legal o disciplinario</t>
  </si>
  <si>
    <t>Coordinador del área de archivo</t>
  </si>
  <si>
    <t>La coordinación de grupo de archivo verifica y hace seguimiento diario y permanente al cumplimiento de Directrices , funciones, roles y responsabilidades distribuidas de acuerdo con lo definido en el manual de funciones y competencias de la Entidad, igualmente verifica que la documentación soporte del proceso (procedimientos, formatos, directrices, normas, manuales, etc.,) estén actualizados y se implementen de acuerdo con lo registrado en el aplicativo destinado a la administración y control documental del Sistema Integrado de Gestión (ISOLUCION)
El coordinador del grupo de archivo deja evidencias semestrales de calificación de desempeño para los funcionarios de carrera y verificación de cumplimiento del objeto del contrato de prestación de servicios para contratistas. En caso de incumplimiento o extralimitación de funciones se dejan observaciones o llamados de atención a la hoja de vida del funcionario u observaciones en los informes de cumplimiento de lo pactado en los contratos de prestación de servicios. Además de lo anterior se cuenta como parámetros de control los procedimientos y documentos soportes de proceso (Formatos, Guías, Manuales, Normas , etc.,) que soportan al que hacer y los controles establecidos. Los documentos se encuentran administrados por el aplicativo ISOLUCION.
En caso de presentarse un evento de corrupción en el proceso de gestión archivística el coordinador del grupo o quien tenga conocimiento de ello deberá denunciar ante las autoridades correspondientes para lo de su competencia.</t>
  </si>
  <si>
    <t>Conocimiento y aplicación de los procesos y procedimientos establecidos por la entidad</t>
  </si>
  <si>
    <t>Realizando la calificación semestral de los funcionarios</t>
  </si>
  <si>
    <t>No se realice la aplicación adecuada de los procesos y procedimientos</t>
  </si>
  <si>
    <t>Actas de de visita e inspección a las oficinas productoras</t>
  </si>
  <si>
    <t>El coordinador del grupo de archivo y su equipo de trabajo realizará por cada solicitud, consulta o préstamo de documentos registra en planillas de control la autorización de acceso a las áreas restringidas del archivo igualmente dejan registro de las solicitudes de préstamo y consulta de información en los formatos establecidos  y contralados por el Sistema de Calidad.
En caso de presentarse un evento de corrupción en el proceso de gestión archivística el coordinador del grupo o quien tenga conocimiento de ello deberá denunciar antes las autoridades correspondientes para lo de su competencia.</t>
  </si>
  <si>
    <t>Garantizar el registro de las solicitudes realizadas en las actividades de solicitud, consulta y préstamo de los documentos</t>
  </si>
  <si>
    <t>Verificando el diligenciamiento del formato de solicitud y préstamo de documentos</t>
  </si>
  <si>
    <t>No registrar la información de los préstamos en las planillas definidas para el proceso de préstamo y consulta</t>
  </si>
  <si>
    <t>Diligenciamiento del formato de planilla de préstamo y consulta de documentos</t>
  </si>
  <si>
    <t>El coordinador del grupo de archivo verifica cada vez que haya una transferencia documental de las áreas, la veracidad de la documentación mediante el Formato Único de Inventario Documental FUID. Posteriormente se verifica mediante la hoja de ruta la información contenida en el documento. Una vez verificado que la documentación cumple con los criterios establecidos anualmente en la circular interna de transferencia Documental, se le asigna una ubicación topográfica en el archivo central o histórico. Una vez ubicada la documentación física en lo anaqueles se procede a actualizar el sistema de información dejando evidencia en uno de los servidores de la Dirección de Información como respaldo tecnológico de la misma.
En caso de presentarse un evento de corrupción en el proceso de gestión archivística el coordinador del grupo o quien tenga conocimiento de ello deberá denunciar antes las autoridades correspondientes para lo de su competencia.</t>
  </si>
  <si>
    <t>Verificar que se cumpla con el procedimiento de transferencia documental.</t>
  </si>
  <si>
    <t>Verificando los instrumentos archivísticos con la documentación transferida</t>
  </si>
  <si>
    <t>No cumplir con los requisitos de la transferencia y los tiempos establecidos en el cronograma de transferencias.</t>
  </si>
  <si>
    <t>El acta de transferencias, el FUID y hoja de control</t>
  </si>
  <si>
    <t>Presiones de otros  sectores para formular políticas aerocomerciales en atención a  intereses políticos y  económicos</t>
  </si>
  <si>
    <t>Principio de Procedencia: 1040.028.1</t>
  </si>
  <si>
    <r>
      <rPr>
        <b/>
        <sz val="10"/>
        <color theme="1"/>
        <rFont val="Arial"/>
        <family val="2"/>
      </rPr>
      <t xml:space="preserve">Principio de Procedencia: </t>
    </r>
    <r>
      <rPr>
        <sz val="10"/>
        <color theme="1"/>
        <rFont val="Arial"/>
        <family val="2"/>
      </rPr>
      <t xml:space="preserve">
1040.028.1</t>
    </r>
  </si>
  <si>
    <t>Probabilidad de que por acción u omisión, abuso del poder y desviación de la gestión de lo publico se Admitan aspirantes y/o certifiquen estudiantes  sin el previo cumplimiento de los requisitos establecidos en el Centro de Estudios Aeronáuticos para un beneficio particular y/o terceros.</t>
  </si>
  <si>
    <t>Que el personal que realice la verificación de la documentación acepte documentos no validos e incompletos.</t>
  </si>
  <si>
    <t>1. Deficiencias en las competencias de idoneidad del Egresado
2. Riesgos  en  la  seguridad operacionales el componente de capacitación
3. Incumplimiento a la misión Institucional
4. Perdida de la licencia de  funcionamiento  como  Centro  de  Instrucción  Aeronáutica
5. Deterioro de la imagen institucional</t>
  </si>
  <si>
    <t>Dando cumplimiento al PIC anual, se estructuran las diferentes convocatorias teniendo en cuenta la programación del PIC. Los coordinadores de los grupos responsables del Centro de Estudios Aeronáuticos, proyectan la convocatoria teniendo en cuenta los requisitos normativos que deben cumplir las personas a inscribirse en cada curso. Luego de definida dicha convocatoria, entra en proceso de publicación, recepción y revisión del cumplimiento de los requisitos exigidos a los aspirantes. Luego de estudio, se define el personal que cumplió al 100% con los requisitos y finalmente se publica el listado de admitidos para acceder a la prueba psicológicas. Dicho proceso se refleja en página  WEB y correo electrónico. Cuando finaliza el proceso, se publica en los mismos medios el listado de admitidos. Este control se realiza con el fin de evitar que los estudiantes inscritos cumplan con los requisitos preestablecidos</t>
  </si>
  <si>
    <t>Coordinador Grupo Secretaria Académica
Coordinador Grupo Académico.
Coordinador Grupo de extensión Proyección social.
Coordinador Grupo de Investigación 
Coordinador Grupo Relaciones Interinstitucionales.</t>
  </si>
  <si>
    <t>Que el personal que realice la verificación de la documentación acepte documentos no validos e incompletos y se admitan aspirantes y/o certifiquen estudiantes  sin el previo cumplimiento de los requisitos establecidos en el Centro de Estudios Aeronáuticos para un beneficio particular y/o de terceros.</t>
  </si>
  <si>
    <t>Luego de estudio, se define el personal que cumplió al 100% con los requisitos y finalmente se publica el listado de admitidos para acceder a la prueba psicológicas.</t>
  </si>
  <si>
    <t>Se publica los requisitos y las fechas del proceso por pagina WEB y correo electrónico para recibir los documentos para poder aplicar a la oferta. Cuando finaliza el proceso, se publica en los mismos medios el listado de admitidos.</t>
  </si>
  <si>
    <t>Publicaciones en las diferentes paginas.
Listado de admitidos.
Los documentos soportes de las personas inscritas.</t>
  </si>
  <si>
    <t>Cada que se realiza una actividad de capacitación, los docentes contratados por la Entidad, tienen la responsabilidad de enviar la hoja de ruta o programación de las actividades académicas y programas de formación a los Coordinadores responsables de las diferentes capacitaciones. 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 Este control se realiza para mitigar el riesgo de alteración de las calificaciones de los estudiantes que no cumplen los requisitos.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estudiantes.</t>
  </si>
  <si>
    <t xml:space="preserve">Coordinador Grupo Académico.
Coordinador Grupo de extensión Proyección social.
Coordinador Grupo de Investigación </t>
  </si>
  <si>
    <t>Que el personal que realice la digitación de las notas de los estudiantes, de las áreas quienes registran la información de las calificaciones en el aplicativo SIA presenten inconsistencias en la digitación de estas.</t>
  </si>
  <si>
    <t>Al finalizar la actividad, los docentes deben enviar al coordinador del curso y coordinador responsable de la capacitación, las notas de los estudiantes para aprobación. Seguidamente se entregan a los  digitadores de las áreas quienes registran la información de las calificaciones en el aplicativo SIA.</t>
  </si>
  <si>
    <t xml:space="preserve"> En caso de que se presenten inconsistencias en la digitación de las calificaciones, se debe enviar el formato Autorización de modificación SIA con las correcciones pertinentes y los soportes en físico a Secretaria Académica quienes se encargaran de realizar y corregir las inconsistencias en la información de los aspirantes.</t>
  </si>
  <si>
    <t>Registros de calificaciones de los estudiantes aprobados por los coordinadores de grupo y coordinador del curso.
Formato de autorización modificaciones SIA
Registro de calificaciones en aplicativo SIA</t>
  </si>
  <si>
    <t>Principio de Procedencia: 1050.028.1</t>
  </si>
  <si>
    <r>
      <rPr>
        <b/>
        <sz val="10"/>
        <color theme="1"/>
        <rFont val="Arial"/>
        <family val="2"/>
      </rPr>
      <t xml:space="preserve">Principio de Procedencia: </t>
    </r>
    <r>
      <rPr>
        <sz val="10"/>
        <color theme="1"/>
        <rFont val="Arial"/>
        <family val="2"/>
      </rPr>
      <t xml:space="preserve">
1050.028.1</t>
    </r>
  </si>
  <si>
    <t>Probabilidad de que por acción u omision, el servidor público o contratista, abuse del poder para desviar la gestión, presentando una inadecuada y manifiesta actuación contraria al ordenamiento juridico, con el propósito de obtener un beneficio o interés para si mismo o para un tercero.</t>
  </si>
  <si>
    <t>Que haya ocultamiento de información  por falta de  integridad en el desarrollo de las funciones por parte de los integrantes de la Oficina Asesora Jurídica.</t>
  </si>
  <si>
    <t xml:space="preserve">Que exista demora intencional e injustificada en el estudio de los procesos </t>
  </si>
  <si>
    <t xml:space="preserve">Que exista un  interes particular diferente al laboral  encaminado a recibir un beneficio para si o para un  tercero en el análisis y tratamiento de los procesos que le sean asignados.  </t>
  </si>
  <si>
    <t>Detrimento patrimonial.
Perdida de la imagen institucional.
Desgaste administrativo y judicial.</t>
  </si>
  <si>
    <t>El Coordinador de cada grupo que hace parte de la Oficina Asesora Jurídica mensualmente, revisa aleatoriamente los expedientes a traves de los aplicativos, con el proposito de validar  si se presentan posibles conductas omisivas o permisivas que sean intensionales del ocultamiento de información.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quedan los pantallazos de revisión del ingreso al aplicativo.</t>
  </si>
  <si>
    <t>Coordinador del Grupo Representación judicial.
Coordinador del Grupo Defensa Constitucional
Coordinador del Grupo de Jurisdicción Coactiva.
Coordinador del  Grupo de Asistencia Legal.</t>
  </si>
  <si>
    <t>Validar  si se presentan posibles conductas omisivas, permisivas o intensionadas del ocultamiento de documentos a traves de los aplicativos, los cuales contienen la información de diferentes procesos jurídicos que lleva la Entidad</t>
  </si>
  <si>
    <t xml:space="preserve">Mensualmente se revisa aleatoriamente los expedientes para detectar posibles conductas. </t>
  </si>
  <si>
    <t xml:space="preserve">En caso de detectar alguna inconsistencia por parte de los funcionarios o contratistas se coloca en conocimiento del Grupo de Investigaciones Disciplinarias o de la Dirección Administrativa  según corresponda, para que se realice la investigación pertinente. </t>
  </si>
  <si>
    <t xml:space="preserve">
Pantallazos de revisión del ingreso al aplicativo.</t>
  </si>
  <si>
    <t xml:space="preserve">El Coordinador de cada grupo que hace parte de la Oficina Asesora Jurídica mensualmente realiza mesa de trabajo con los abogados en la que se revisará la base de datos de reparto y la matriz de los procesos a cargo de cada uno de los apoderados con el proposito de validar  si se presentan demoras intensionadas e injustificadas en el trámite de los procesos o actuaciones asignadas,en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el informe mensual presentado por cada abogado y la matriz acumulada del </t>
  </si>
  <si>
    <t>Validar  si se presentan demoras intensionadas e injustificadas en el trámite de los procesos o actuaciones asignadas.</t>
  </si>
  <si>
    <t xml:space="preserve">Mensualmente se realizan mesas de trabajo entre el coordinador de cada Grupo y los abogados.  </t>
  </si>
  <si>
    <t>Matriz de los procesos asignados por abogado.</t>
  </si>
  <si>
    <t>El Coordinador de cada grupo que hace parte de la Oficina Asesora Jurídica, cada vez que se asigna un proceso verifica que el abogado a quien se le asignará el proceso no tenga relación o interés en el mismo, de modo que se asigne el proceso a un apoderado que no tenga interés ni relación no profesional con la causa; con el fin de procurar la moralidad y adecuada gestión en los procesos, procedimientos y trámites por parte de los apoderados de la Entidad, el abogado asignado manifestará si tiene algún impedimento o interés sobre la causa que se le asigna y solicitará su separación del proceso o actuación. En caso de detectar alguna inconsistencia en el actuar del servidor público o contratista, se coloca en conocimiento del Grupo de Investigaciones Disciplinarias o de la Dirección Administrativa  según corresponda, para que se realice la investigación pertinente, como evidencia de este control queda la base de datos de reparto y los correos electrónicos mediante los cuales se realiza la asignación.</t>
  </si>
  <si>
    <t xml:space="preserve">Evitar que sean asignados procesos a abogados que tengan intereses diferentes  a los profesionales respecto de los mismos. </t>
  </si>
  <si>
    <t>Cada vez que se realice el reparto de un proceso se verifica que el abogado a quien se le asignará el proceso no tenga relación o interés en el mismo</t>
  </si>
  <si>
    <t xml:space="preserve"> Base de datos de reparto y los correos electrónicos mediante los cuales se realiza la asignación.</t>
  </si>
  <si>
    <t>BOG - PORCENTAJE DE CADUCIDAD DE PROCESOS JUDICIALES O EXTRAJUDICIALES INICIADOS POR LA ENTIDAD</t>
  </si>
  <si>
    <t>Posibilidad de que por acción, se relacione turnos y/o tiempo suplementario y/o horas extras y/o jornadas dominicales y/o festivos no laborados contrario a las disposiciones contenidas en la Circular Reglamentario  001 GUIA GESTION Y ADMINISTRACIÓN DEL CONTROL DE TRÁNSITO
AÉREO o la norma que la supla para el caso, con el fin de generar un beneficio particular o favorecer a un tercero.</t>
  </si>
  <si>
    <t>Fallas en la revisión y seguimiento de la ejecución de la programación</t>
  </si>
  <si>
    <t xml:space="preserve">Carencia de controles en las dependencias de los Servicios de Tránsito Aéreo </t>
  </si>
  <si>
    <t xml:space="preserve">
1, Pérdida de imagen y credibilidad de la Entidad y del proceso.
2. Investigaciones disciplinarias.
3. Sanciones por parte de los Entes de Control.</t>
  </si>
  <si>
    <t>El coordinador del grupo Aeronavegación de las  Dirección Regional o Líderes Funcionales de las Dependencias de los Servicios de Tránsito Aéreo, realizan la programación de turnos quincenalmente, bajo  la Circular Reglamentarioa  001 GUIA GESTION Y ADMINISTRACIÓN DEL CONTROL DE TRÁNSITO AÉREO o la norma que la supla, para el caso de las dependencias de los Servicios de Tránsito Aéreo, se verifica inicialmente las habilitaciones y la disponibilidad correspondiente de los controladores habilitados, para los aeropuertos cabeceras. En caso de detectar que el controlador sobrepasa el tope del tiempo suplementario y horas extras, reasigna los turnos correspondiente con el fin de cumplir con el número máximo de horas extras que se pueden programar. Excepto por fuerza mayor o caso fortuito.
Para el caso de los aeropuertos adscritos a las Direcciones Regionales, el administrador de cada aeropuerto es quién constata con las planillas de asistencia el cumplimiento de las jornadas laborales y/o los cambios en la ejecución de la programación en ejercicio de sus funciones, determinadas por el Decreto 823 de 2017, y demas normas complementarias y/o aplicables.  En caso de detectar que el controlador sobrepasa el tope del tiempo suplementario y horas extras, informa al coordinador de grupo de Aeronavegación de la regional respectiva.
Como evidencia de este control queda: La programación de los turnos, formato control diario de posiciones, planillas de asistencia.</t>
  </si>
  <si>
    <t>Direccion Regional Aeronáutico
Coordinador Grupo Aeronavegación Nivel Regional
Administrador de Aeropuerto
Líder Funcional de la Dependencia de los Servicios de Tránsito Aéreo.</t>
  </si>
  <si>
    <t>Quincenal</t>
  </si>
  <si>
    <t>Verificar las habilitaciones y la disponibilidad correspondiente de los controladores habilitados, para los aeropuertos.</t>
  </si>
  <si>
    <t>Se realiza la programación de turnos quincenalmente, bajo la Circular Reglamentarioa  001 GUIA GESTION Y ADMINISTRACIÓN DEL CONTROL DE TRÁNSITO AÉREO o la norma que la supla, para el caso de las dependencias de los Servicios de Tránsito Aéreo.
Para el caso de los aeropuertos adscritos a las Direcciones Regionales, el administrador de cada aeropuerto constata con las planillas de asistencia el cumplimiento de las jornadas laborales y/o los cambios en la ejecución de la programación en ejercicio de sus funciones, determinadas por el Decreto 823 de 2017, y demas normas complementarias y/o aplicables</t>
  </si>
  <si>
    <t>El coordinador del grupo Aeronavegación de las  Dirección Regional o Líderes Funcionales de las Dependencias de los Servicios de Tránsito Aéreo, en caso de detectar que el controlador sobrepasa el tope del tiempo suplementario y horas extras, se reasignan los turnos correspondiente con el fin de cumplir con el número máximo de horas extras que se pueden programar. Excepto por fuerza mayor o caso fortuito.
El Director Regional o Administrador de aeropuerto, en caso de detectar que el controlador sobrepasa el tope del tiempo suplementario y horas extras, informa al coordinador de grupo de Aeronavegación de la regional respectiva.</t>
  </si>
  <si>
    <t xml:space="preserve"> Programación de los turnos
Formato control diario de posiciones Planillas de asistencia.</t>
  </si>
  <si>
    <t>Los supervisores y/o encargados, diariiamente en cada turno verifican el cumplimiento de la programación de turnos elaborados, con el propósito de cotejar la información contenida en dicha programación, en caso de detectar un incumplimiento, deja registro en el diario de señales, informa a los Líderes Funcionales de las Dependencias de los Servicios de Tránsito Aéreo  y al Coordinador del Grupo Aeronavegación Regional.
Como evidencia queda el registro en el Diario señales, control diario de pocisiones y correo institucional.</t>
  </si>
  <si>
    <t>Coordinador grupo Aeronavegación Regional.
Lider Funcional de la Dependencia de los Servicios de Tránsito Aéreo
Supervisor</t>
  </si>
  <si>
    <t>Cotejar la información contenida en la programación de turnos.</t>
  </si>
  <si>
    <t>En cada turno se verifica el cumplimiento de la programación de turnos elaborados.</t>
  </si>
  <si>
    <t xml:space="preserve"> En caso de detectar un incumplimiento, deja registro en el diario de señales, e informa a los Líderes Funcionales de las Dependencias de los Servicios de Tránsito Aéreo  y al Coordinador del Grupo Aeronavegación Regional.</t>
  </si>
  <si>
    <t>Registro en el Diario señales
control diario de pocisiones 
Correo institucional.</t>
  </si>
  <si>
    <t xml:space="preserve">Programación inicial de turnos Vrs Cambios </t>
  </si>
  <si>
    <t>Posibilidad de que por acción u omisión, se reciba o se solicite dádiva o beneficio a nombre propio o de un tercero, con el fin  de asignar prioridad a un vuelo, para su favorecimiento incumpliendo los objetivos de la ATFCM.</t>
  </si>
  <si>
    <t>Presiones externas</t>
  </si>
  <si>
    <t xml:space="preserve">1. Afectación de la seguridad
operacional.
2. Pérdida de imagen y credibilidad de la Entidad.
3. Investigaciones disciplinarias.
4. Sanciones por parte de los Entes de Control.     </t>
  </si>
  <si>
    <t xml:space="preserve">El servidor público cada vez que recibe una solicitud de un externo para asignar prioridad a un vuelo, registra la solicitud y la acción en el Diario de Señales del sistema Control T , luego de la autorización del supervisor o manager, con el propósito de evidenciar las solicitudes, otorga la autorización, coordina con el solicitante y la dependencia ATC correspondiente y si es el caso toma acción sobre el sistema Harmony, 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Como evidencia quedan los registros en Control T, en el Sitema Harmony.
</t>
  </si>
  <si>
    <t>Servidor Público
Coordinador grupo ATFCM
Supervisor-Manager</t>
  </si>
  <si>
    <t>Evidenciar las solicitudes, otorgar la autorización y coordinar con el solicitante y la dependencia ATC correspondiente y si es el caso tomar acción sobre el sistema Harmony</t>
  </si>
  <si>
    <t xml:space="preserve"> Se recibe una solicitud de un externo para asignar prioridad a un vuelo, se registra la solicitud y la acción en el Diario de Señales del sistema Control T luego de la autorización del supervisor o manager.</t>
  </si>
  <si>
    <t xml:space="preserve">En el caso de que el coordinar de grupo o supervisor-manager detecte alguna desviación o que detecte que existe favorecimiento y que por acción u omisión, se reciba o se solicite dádiva o beneficio a nombre propio o de un tercero, reporta a investigaciones disciplinarias la situación.  </t>
  </si>
  <si>
    <t>Registros en Control T y
en el Sitema Harmony.</t>
  </si>
  <si>
    <t>HOJA DE DATOS</t>
  </si>
  <si>
    <t>Que por accion u omisión, abuso del poder y desviación de la gestion de lo publico, el servidor público asignado para realizar el proceso de licenciamiento expida una licencia técnica , sin cumplir los requisitos normativos para obtener un beneficio particular o perjudicarlo.</t>
  </si>
  <si>
    <t>Omitir requisitos por parte del servidor púbico que tiene la facultad para expedir licenciamiento del personal.</t>
  </si>
  <si>
    <t>Procedimientos sin estandarizar, desactualizados y no implementados.</t>
  </si>
  <si>
    <t xml:space="preserve">Cada vez que un usuario solicita una licencia y adjunta los requisitos en el sistema SIGA, El servidor público asignado verifica los mismos de acuerdo con las listas de chequeo del Sistema SIGA; en caso de que detecte el incumplimiento en el tramite procede a rechazar el mismo en el Sistema y al usuario le llega una notificacion automtica con las falencias del tramite, en el caso de cumplir con lo estipulado en los requisitos, aprueba el trámite por el aplicativo SIGA, para que finalmente este trámite sea aprobado por el coordinador del grupo Licencias al Personal. Si el solicitante pago la licencia en formato plastico, se realizan las impresiones y se envian al domicilio registrado, en caso de ser virtual el tramite, la licencia se envia al correo electronico.
Si se detecta anomalías en los requisitos de la solicitud del usuario solicitante, es reportada al grupo de Investigación y Sanciones a las Infracciones Técnicas.
Como evidencias se generan los flujos de aprobación del aplicativo, los correos electrónicos, el auto expedición de la licencias y el oficio remisorio. </t>
  </si>
  <si>
    <t>Servidor Público asignado
Coordinador del Grupo de Licencias al Personal</t>
  </si>
  <si>
    <t>verificar los requisitos de las licencias con con las listas de chequeo del Sistema SIGA</t>
  </si>
  <si>
    <t xml:space="preserve"> El servidor público asignado verifica los mismos de acuerdo con las listas de chequeo del Sistema SIGA; en caso de que detecte el incumplimiento en el tramite procede a rechazar el mismo en el Sistema y al usuario le llega una notificacion automtica con las falencias del tramite, en el caso de cumplir con lo estipulado en los requisitos, aprueba el trámite por el aplicativo SIGA, para que finalmente este trámite sea aprobado por el coordinador del grupo Licencias al Personal. Si el solicitante pago la licencia en formato plastico, se realizan las impresiones y se envian al domicilio registrado, en caso de ser virtual el tramite, la licencia se envia al correo electronico.</t>
  </si>
  <si>
    <t>Si se detecta anomalías en los requisitos de la solicitud del usuario solicitante, es reportada al grupo de Investigación y Sanciones a las Infracciones Técnicas.</t>
  </si>
  <si>
    <t xml:space="preserve">Como evidencias se generan los flujos de aprobación del aplicativo, los correos electrónicos, el auto expedición de la licencias y el oficio remisorio. 
</t>
  </si>
  <si>
    <t>El coordinador del grupo de Licencias al personal, semestralmente, revisa de forma aleatoria los trámites de licencias expedidos y verifica el cumplimiento de los procedimientos establecidos en el Manual PEL, si detecta anomalías en los servidores públicos que hacen parte del proceso de expedición, es reportada al grupo de Investigaciones Disciplinarias. Como evidencia se genera un comunicado reportando la anomalía encontrada.</t>
  </si>
  <si>
    <t>Coordinador del Grupo de Licencias al Personal</t>
  </si>
  <si>
    <t xml:space="preserve">Verificar el cumplimiento de los procedimientos establecidos en el Manual PEL </t>
  </si>
  <si>
    <t>Revisa de forma aleatoria los trámites de licencias expedidos</t>
  </si>
  <si>
    <t>si detecta anomalías en los servidores públicos que hacen parte del proceso de expedición, es reportada al grupo de Investigaciones Disciplinarias</t>
  </si>
  <si>
    <t>Como evidencia se genera un comunicado reportando la anomalía encontrada.</t>
  </si>
  <si>
    <t xml:space="preserve">PEL-BOG- % de atención a solicitudes al licenciamiento del personal aeronáutico en un tiempo no superior a 30 días calendario.
PEL-BOG- % de licencias entregadas al personal aeronáutico emitidas sin errores
PEL-BOG- % de notificaciones generadas correctamente de los estudios para el licenciamiento al personal	</t>
  </si>
  <si>
    <r>
      <rPr>
        <b/>
        <sz val="10"/>
        <color theme="1"/>
        <rFont val="Arial"/>
        <family val="2"/>
      </rPr>
      <t xml:space="preserve">Principio de Procedencia: </t>
    </r>
    <r>
      <rPr>
        <sz val="10"/>
        <color theme="1"/>
        <rFont val="Arial"/>
        <family val="2"/>
      </rPr>
      <t xml:space="preserve">
5100.028.1</t>
    </r>
  </si>
  <si>
    <t>Principio de Procedencia: 5100.028.1</t>
  </si>
  <si>
    <r>
      <rPr>
        <b/>
        <sz val="10"/>
        <color theme="1"/>
        <rFont val="Arial"/>
        <family val="2"/>
      </rPr>
      <t xml:space="preserve">Principio de Procedencia: </t>
    </r>
    <r>
      <rPr>
        <sz val="10"/>
        <color theme="1"/>
        <rFont val="Arial"/>
        <family val="2"/>
      </rPr>
      <t xml:space="preserve">
1010.028.1</t>
    </r>
  </si>
  <si>
    <t>Principio de Procedencia: 1010.028.1</t>
  </si>
  <si>
    <t xml:space="preserve">Seguimiento inadecuado de  planes, programas y proyectos. </t>
  </si>
  <si>
    <t xml:space="preserve">Seguimiento inadecuado de  planes programas y proyectos. </t>
  </si>
  <si>
    <t>la Oficina Asesora de Planeación
Comité Directivo</t>
  </si>
  <si>
    <t>Registros en Microsoft Teams o en Bog 7 (H) 
Informe "como vamos" y la matriz de calificación (publicado en la pagina WEB)
Acta de Comité Directivo y sus anexos</t>
  </si>
  <si>
    <t xml:space="preserve">Director General 
Jefe Oficina Asesora de Planeación 
Directivos responsables de los proyectos </t>
  </si>
  <si>
    <t>asegurar un control presupuestal y de avance operativo del proyecto , lo cual permite, la medición de indicadores propios, tomar decisiones con base en resultados</t>
  </si>
  <si>
    <t xml:space="preserve">El registro y control  de novedades en los respectivos aplicativos los realiza un funcionario de la Oficina de Planeación de acuerdo con los parámetros establecidos en los aplicativos  SUIFP - SPI, y SIRECI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ADI  radicado. </t>
  </si>
  <si>
    <t xml:space="preserve">Registros en los sistemas de información SUIFP - SPI - SIIF - ADI - SIRECI  - GPI  8 </t>
  </si>
  <si>
    <t xml:space="preserve">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En caso de presentarse presuntos actos de corrupción se dará cumplimiento a la política de administración de riesgos. </t>
  </si>
  <si>
    <t xml:space="preserve">Actas de comité
Listados de asistencia </t>
  </si>
  <si>
    <t>CICCI</t>
  </si>
  <si>
    <t>Informe de seguimiento "Como Vamos"</t>
  </si>
  <si>
    <t>Probabilidad de que por acción u omisión, abuso del poder y desviación de la gestión de lo publico se oriente la formulación de políticas, planes, programas y proyectos en beneficio propio o de terceros</t>
  </si>
  <si>
    <t>Deterioro en la imagen institucional.
Pérdida de confianza y credibilidad hacia la Entidad y el sector
Aumento de Quejas y Reclamos 
Observaciones por parte de los Entes de control.
Insatisfacción de los grupos de valor.
Implicaciones de tipo legal, penal o disciplinario 
Afectación en la seguridad operacional. 
Detrimento patrimonial
Incumplimiento en las metas y objetivos institucionales 
Perdida de la calidad de vida de las comunidades
Perdida de vidas humanas</t>
  </si>
  <si>
    <t>Con el propósito de verificar que las actividades programadas en el plan de acción se cumplan conforme a los porcentajes y tiempos definidos. trimestralmente se realizan las siguientes actividades: 
- La Oficina Asesora de Planeación Emite una circular a los responsables de cada uno de los ocho objetivos institucionales señalando la fechas en que se realizara el seguimiento a la ejecución del plan de acción (del trimestre inmediatamente anterior).
- Cada responsable carga las evidencias en las carpetas dispuestas por la OAP para cada actividad.
- Se realizan mesas de trabajo (virtuales o presenciales) con el responsable del objetivo y se verifica las metas y sus actividades frente a las evidencias y se concertar la calificación o el porcentaje de avance.
- Se prepara el informe "como vamos" y la matriz de calificación y finalmente el jefe de la OAP presenta el resultado del seguimiento al Comité Directivo.
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
Como resultados de la ejecución del control se obtienen: Registros en Microsoft Teams o en Bog 7 (H), Informe "como vamos" y la matriz de calificación (publicado en la pagina WEB), Acta de Comité Directivo y sus anexos</t>
  </si>
  <si>
    <t>Verificar que las actividades programadas en el plan de acción se cumplan conforme a los porcentajes y tiempos definidos</t>
  </si>
  <si>
    <t>La OAP emite una circular trimestralmente a los responsables de cada uno de los ocho objetivos institucionales señalando la fechas en que se realizara el seguimiento a la ejecución del plan de acción (del trimestre inmediatamente anterior).
Cada responsable carga las evidencias en las carpetas dispuestas por la OAP para cada actividad.
Se realizan mesas de trabajo (virtuales o presenciales) con el responsable del objetivo y se verifica las metas y sus actividades frente a las evidencias y se concertar la calificación o el porcentaje de avance.
Se prepara el informe "como vamos" y la matriz de calificación y finalmente el jefe de la OAP presenta el resultado del seguimiento al Comité Directivo</t>
  </si>
  <si>
    <t>Las observaciones o desviaciones en la ejecución del control son resueltas en las mesas de trabajo de seguimiento entre responsables de las actividades y la OAP. 
El Director General ordena a los miembros Comité Directivo realizar las acciones correspondientes para lograr el cumplimiento del plan de acción.</t>
  </si>
  <si>
    <t xml:space="preserve">Los sistemas de información SUIFP - SPI - SIIF - ADI - SIRECI  - GPI . como herramientas tecnológicas de registro y seguimiento a la implementación de la planeación y gestión institucional cuenta con control de acceso mediante claves personalizadas o tokens que aseguran que cada vez que se presente una novedad en un proyecto quede la trazabilidad y su registro,   lo que asegura un control presupuestal y de avance operativo del proyecto , lo cual permite, la medición de indicadores propios, tomar decisiones con base en resultados. El registro y control  de novedades en los respectivos aplicativos los realiza un funcionario de la Oficina de Planeación de acuerdo con los parámetros establecidos en los aplicativos  SUIFP - SPI, y SIRECI . Para el aplicativo SIIF el registro y control es responsabilidad del funcionario asignado del grupo de presupuesto de acuerdo con los criterios establecidos por el aplicativo. para el registro y control en el aplicativo GPI la responsabilidad recae en los funcionarios supervisores de cada contrato de Infraestructura Aeroportuaria. para el caso de ADI  radicado.  
En caso de encontrar inconsistencias en el registro de datos en los sistemas de información, se solicita al responsable del proyecto dar las aplicaciones correspondientes, en caso de un presunto evento de corrupción en este u otro sentido, el Director General o quien tenga conocimiento de ello, deberá denunciar ante las  dependencias competentes y autoridades correspondientes para lo de su competencia..    </t>
  </si>
  <si>
    <t>En caso de encontrar inconsistencias en el registro de datos en los sistemas de información, se solicita al responsable del proyecto dar las aplicaciones correspondientes, en caso de un presunto evento de corrupción en este u otro sentido, el Director General o quien tenga conocimiento de ello, deberá denunciar ante las  dependencias competentes y autoridades correspondientes para lo de su competencia.</t>
  </si>
  <si>
    <t>Deficiente control sobre la implementación de las políticas de anticorrupción</t>
  </si>
  <si>
    <t>Trimestralmente Los integrantes del Comité Institucional de Gestión y Desempeño se reúnen con el propósito de generar directrices y hacer seguimiento las políticas relacionadas con transparencia, integridad definidas en el Modelo Integrado de Planeación y Gestión,  entre otros.  
Para la implementación del control se desarrollan las siguientes actividades: 
- Convocatorias trimestrales a los integrantes del comité, en caso de ser necesario se realizan comités extraordinarios cuando el caso lo amerita. 
- En reunión (virtual o presencial) se generan las directrices pertinentes y se hace seguimiento a los compromisos pactados en reuniones anteriores 
- Se realiza votación para la toma de decisiones del comité
- El Secretario registra en el acta lo actuado por el comité y la envía para su revisión y/o aprobación por parte de los integrantes del comité
En caso de encontrar observaciones o desviaciones frente a los compromisos que surgen del comité, se emiten directrices y acciones de mejora para hacer cumplir las políticas de MIPG, las cuales quedan plasmadas en el acta y se realiza seguimiento en las siguientes reuniones. En caso de que se presenten observaciones a las actas, estas serán ajustadas durante el flujo de revisión y aprobación por cada uno de los participantes en el aplicativo del Sistema de Gestión hasta que sea aprobada. Si se presentan presuntos actos de corrupción se dará cumplimiento a la política de administración de riesgos. 
Como evidencias de la ejecución del control se presentan: Listados de asistencia y actas de comité</t>
  </si>
  <si>
    <t>Comité Institucional de Gestión y Desempeño</t>
  </si>
  <si>
    <t xml:space="preserve">Generar directrices y hacer seguimiento las políticas relacionadas con transparencia, integridad definidas en el Modelo Integrado de Planeación y Gestión,  entre otros. </t>
  </si>
  <si>
    <t>Se realizan convocatorias trimestrales a los integrantes del comité así mismo se realizan comités extraordinarios cuando el caso lo amerita. 
Se reúnen el comité (virtual o presencial) para generar directrices y hacer seguimiento a los compromisos pactados en reuniones anteriores 
Se realiza votación para la toma de decisiones del comité
El Secretario registra en el acta lo actuado por el comité y la envía para su revisión y/o aprobación por parte de los integrantes del comité</t>
  </si>
  <si>
    <r>
      <rPr>
        <b/>
        <sz val="10"/>
        <color theme="1"/>
        <rFont val="Arial"/>
        <family val="2"/>
      </rPr>
      <t xml:space="preserve">Principio de Procedencia: </t>
    </r>
    <r>
      <rPr>
        <sz val="10"/>
        <color theme="1"/>
        <rFont val="Arial"/>
        <family val="2"/>
      </rPr>
      <t xml:space="preserve">
1102.028.1</t>
    </r>
  </si>
  <si>
    <t>Principio de Procedencia: 1102.028.1</t>
  </si>
  <si>
    <t>Probabilidad de que por acción u omisión, uso del poder, desviación de la gestión de lo público se altere el procedimiento de aceptación y aprobación de un plan de vuelo, para obtener un beneficio particular.</t>
  </si>
  <si>
    <t>Omitir información normativa y reglamentaria previa al vuelo y/o aceptar documentos no válidos e incompletos, ya sea por su propia decisión o por mandato de jefes superiores</t>
  </si>
  <si>
    <t>1.- Afectación en el cumplimiento de la misión de la entidad.
2.- Afectación de la imagen de la entidad
3.-  Afectación de la seguridad operacional.
4.- Perdidas de vida humanas o lesiones físicas.
5.-Sanciones administrativas, penales y/o fiscales..
6.- Detrimento patrimonial.</t>
  </si>
  <si>
    <t xml:space="preserve">Coordinador Nacional Grupo Servicios de Información Aeronáutica- AIM
Coordinadores Regionales Grupo Servicios de Información Aeronáutica- AIM
</t>
  </si>
  <si>
    <t>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t>
  </si>
  <si>
    <t>Informe escrito sobre el incumplimiento normativo y evidencias recopiladas dentro de la revisión.</t>
  </si>
  <si>
    <t>Preservar y exigir el cumplimiento de los requisitos para el tramite y aceptación del plan de vuelo.</t>
  </si>
  <si>
    <t>Principio de Procedencia: 4400.028.1</t>
  </si>
  <si>
    <r>
      <rPr>
        <b/>
        <sz val="10"/>
        <color theme="1"/>
        <rFont val="Arial"/>
        <family val="2"/>
      </rPr>
      <t xml:space="preserve">Principio de Procedencia: </t>
    </r>
    <r>
      <rPr>
        <sz val="10"/>
        <color theme="1"/>
        <rFont val="Arial"/>
        <family val="2"/>
      </rPr>
      <t xml:space="preserve">
4400.028.1</t>
    </r>
  </si>
  <si>
    <t xml:space="preserve">Estudios previos deficientes o manipulados para beneficiar a un proponente en particular
</t>
  </si>
  <si>
    <t xml:space="preserve"> 1) Que no se ejecuten la totalidad de las metas físicas contempladas en el proyecto
2) Posibles hallazgos de los Entes de Control.  </t>
  </si>
  <si>
    <t>El Coordinador del Grupo de Gestión de Proyectos de Infraestructura Aeroportuaria, cada vez que se elabore un proyecto, valida la información contenida en los estudios previos con el propósito de verificar que la informacion se ajuste a la normatividad Legal Colombiana Vigente y al Manual de Contratacion de la Entidad. Los estudios previos se deben presentar en los formatos dispuestos por la Dirección Administrativa que se encuentrtan en el Sistema de Gestión del  Proceso GCON1.0. 
la actividad se realiza de la siguiente manera:
El Coordinador  del Grupo de Gestión de Proyectos de Infraestructura Aeroportuaria, le asigna el proyecto a un estructurador. 
El estructurador elabora los estudios previos del proyecto asignado en el Formato 1 - Estudios Previos Modalidades De Selección: Licitación Pública, Selección Abreviada Y Concurso De Méritos- Clave: GCON-1.0-12-10
El Coordinador del Grupo Gestión de Proyectos de Infraestructura Aeroportuaria, revisa el proyecto entregado por el profesional, verificando el cumplimiento de la normatividad vigente para contratación pública en Colombia
Revisión del cumplimiento de pliego tipo de Colombia Compra Eficiente
Si no cumple con la normatividad vigente el Coordinador del Grupo Gestión de Proyectos de Infraestructura Aeroportuaria devuelve al estructurador, quien considera observaciones, se  realizan y se presenta nuevamente
La información aprobada debera ser presentada en medio fisico firmado, escaneado y almacenado en el servidor de la entidad. Como evidencia se tiienen los formatos y documentos del diseño previo del proyecto en BOG 7K/Secretaria de Sistemas Operacionales - Grupo Gestión de Proyectos de Infraestructura Aeroportuaria, en la carpeta del proyecto creada en el sistema.  
En caso de observarse desviación en el control se realiza una segunda revisión por parte del Coordinador  del Grupo de Gestión de Proyectos de Infraestructura Aeroportuaria.
Como evidencia se tienen: Formato 1 - Estudios Previos Modalidades de Selección: Licitación Pública, Selección Abreviada Y Concurso De Méritos- Clave: GCON-1.0-12-10 que se encuentra en el Sistema de Gestión.</t>
  </si>
  <si>
    <t>Coordinador del Grupo de Gestión de Proyectos de Infraestructura Aeroportuaria</t>
  </si>
  <si>
    <t>verificar que la informacion se ajuste a la normatividad Legal Colombiana Vigente y al Manual de Contratacion de la Entidad</t>
  </si>
  <si>
    <t xml:space="preserve">El Coordinador  del Grupo de Gestión de Proyectos de Infraestructura Aeroportuaria, le asigna el proyecto a un estructurador
El estructurador elabora los estudios previos del proyecto asignado en el Formato 1 - Estudios Previos Modalidades De Selección: Licitación Pública, Selección Abreviada Y Concurso De Méritos- Clave: GCON-1.0-12-10
El Coordinador del Grupo Gestión de Proyectos de Infraestructura Aeroportuaria, revisa el proyecto entregado por el profesional, verificando el cumplimiento de la normatividad vigente para contratación pública en Colombia
Revisión del cumplimiento de pliego tipo de Colombia Compra Eficiente
Si no cumple con la normatividad vigente el Coordinador del Grupo Gestión de Proyectos de Infraestructura Aeroportuaria devuelve al estructurador, quien considera observaciones, se  realizan y se presenta nuevamente
</t>
  </si>
  <si>
    <t xml:space="preserve">En caso de observarse desviación en el control se realiza una segunda revisión por parte del Coordinador  del Grupo de Gestión de Proyectos de Infraestructura Aeroportuaria .  </t>
  </si>
  <si>
    <t xml:space="preserve">Formato 1 - Estudios Previos Modalidades De Selección: Licitación Pública, Selección Abreviada Y Concurso De Méritos- Clave: GCON-1.0-12-10 que se encuentra en el Sistema de Gestión 
</t>
  </si>
  <si>
    <t xml:space="preserve">N° de Proyectos Revisados que no tengan deviaciones / N° de Proyectos de Infraestructura Elaborados </t>
  </si>
  <si>
    <t xml:space="preserve"> Incumplimiento de la ley General de Archivo</t>
  </si>
  <si>
    <t>Falta de compromiso institucional y de recurso (Talento Humano idoneo, financiero, tecnicos, tecnologicos) para el cumplimiento de la directrices establecidas para la gestion documental como lo estipula laley General de Archivo</t>
  </si>
  <si>
    <t>No definir adecuadamente los procesos y procedimientos de la Gestión Documental de la entidad</t>
  </si>
  <si>
    <t>No realizar la aplicación de los instrumentos archivísticos definidos por el Archivo General de la Nación</t>
  </si>
  <si>
    <t>No contar con la información organizada que permita acceso a la documentación para uso de la institución y el ciudadano</t>
  </si>
  <si>
    <t>Verificar el acceso y consulta de la información de la entidad a la ciudadanía y entes de control</t>
  </si>
  <si>
    <t>Falta de actualización de los sistemas informáticos de la entidad a fin de garantizar la conectividad con la ciudadanía y los entes de control</t>
  </si>
  <si>
    <t>Falta de establecer y ejecutar los planes y programas archivísticos para la conservación y preservación del material documental de la entidad</t>
  </si>
  <si>
    <t>Falta de ejecución y seguimiento por parte de los funcionarios a las normas y políticas establecidas por el grupo de Archivo General de la entidad</t>
  </si>
  <si>
    <t>No conformar el archivo de gestión, central e histórico teniendo en cuenta los principios de procedencia y orden original, el ciclo vital de los documentos y la normatividad archivística.</t>
  </si>
  <si>
    <t>Sanciones administrativas.
Pérdida de imagen institucional.
Desgaste de recursos para la búsqueda documental.
Pérdida del Patrimonio Documental</t>
  </si>
  <si>
    <t>El coordinador del grupo y el equipo de trabajo realizan en el marco del Programa de Transferencias Documentales, (actividad dentro del Programa de Gestión Documental) una verificación mensual constatando que los documentos aportados por las áreas sean consistentes con lo reportado en los formatos Hoja de Ruta y FUID, de acuerdo con la Circular Interna No. 001 de Transferencias Documentales, dejando evidencia en un formato de Excel. En caso de encontrar inconsistencias o novedades en la revisión se comunica al área mediante correo electrónico u oficio para que subsane las observaciones presentadas.</t>
  </si>
  <si>
    <t>Coordinador grupo de archivo general</t>
  </si>
  <si>
    <t>Realizar control y seguimiento a la gestión y trámite de las transferencias documentales</t>
  </si>
  <si>
    <t>Con el diligenciamiento del formato de transferencias documentales</t>
  </si>
  <si>
    <t>Que no se registre la información completa</t>
  </si>
  <si>
    <t xml:space="preserve">Formato de inventario documental </t>
  </si>
  <si>
    <t>El profesional del área responsable debe realizar un inventario de procesos y procedimientos del grupo de archivo general de manera semestral con el objetivo de evidenciar falencias en los procesos y procedimientos revisando el mapa de procesos y el listado de documentos a fin de determinar que procesos y procedimientos no se encuentran documentados, generando un informe de hallazgos</t>
  </si>
  <si>
    <t>Coordnador grupo de archivo general</t>
  </si>
  <si>
    <t>realizar la aplicación de los procesos y procedimientos establecidos por del grupo de archivo</t>
  </si>
  <si>
    <t>Se revisa en la caracterización del proceso y se confronta con el listado maestro de documentos</t>
  </si>
  <si>
    <t>NO contar con la caracterización y procedimientos documentados</t>
  </si>
  <si>
    <t>Listado maestro de documentos</t>
  </si>
  <si>
    <t>El coordinador del grupo de archivo general debe realizar informe de gestión mensual sobre las actividades desarrolladas en el grupo de archivo para evidenciar que procesos no cumplen con la normatividad archivística identificando debilidades en el proceso de gestión documental que se socializará en el comite institucional de gestión y desempeño donde se realizará el acta correspondiente</t>
  </si>
  <si>
    <t>Evidenciar fallas en el proceso y fallas en la aplicación de las normas</t>
  </si>
  <si>
    <t>registrar en un informe los requirimientos y necesidades del grupo de archivo general</t>
  </si>
  <si>
    <t>No registrar las necesidades identificadas</t>
  </si>
  <si>
    <t>Informe de gestión</t>
  </si>
  <si>
    <t>El coordinador del grupo de archivo general debe realizar seguimiento a la implementación y aplicación de las Tablas de Retención Documental - TRD de forma anual con el objetivo de garantizar el correcto conocimiento y aplicación de los instrumentos archivisticos que regulan la gestión documental de la entidad, realizando visitas de inspección a los archivos de gestión y central lo que evidenciará el no cumplimiento de la no aplicación de las TRD, elaborando un informe de la visita inspección donde evidencíe las fallas o hallazgos encontrados</t>
  </si>
  <si>
    <t>Contar con un instrumento que regule la administración documental</t>
  </si>
  <si>
    <t>Verificación con la TRD y la oficina productora</t>
  </si>
  <si>
    <t>La no aplicación de la TRD de la oficina productora</t>
  </si>
  <si>
    <t>Informe de seguimiento</t>
  </si>
  <si>
    <t>El coordinador del grupo de Archivo General  verificará diariamente el acceso a las unidades documentales de la entidad dispuestas para la consulta de la información por parte de los usuario internos, externos otras entidades y la ciudadanía con el objetivo de evidenciar demoras en el servicio de préstamo y consulta elaborando un informe sobre las novedades presentadas en el proceso</t>
  </si>
  <si>
    <t>Coordinador grupo de atención al ciudadano</t>
  </si>
  <si>
    <t>Seguimiento a la radicación de las solicitudes</t>
  </si>
  <si>
    <t>Radicación de las comunicaciones de entrada y salida</t>
  </si>
  <si>
    <t>Radicación errada de las comunicaciones oficiales</t>
  </si>
  <si>
    <t>Informe de gestión de trámite de las solicitudes</t>
  </si>
  <si>
    <t>El coordinador del grupo de archivo general debe planificar los recursos financieros de forma anual deacuerdo a los requerimientos y necesidades de la entidad generando un plan de necesidades del sistema de información que permita tener un servicio agíl y oportuno, elaborando un presupuesto anual avalado por Dirección financiera</t>
  </si>
  <si>
    <t>Coordinador grupo de archivo general / Gestión financiera</t>
  </si>
  <si>
    <t>Garantizar el cumplimiento de los objetivos trazados</t>
  </si>
  <si>
    <t>Con la definición del plan de necesidades del grupo de archivo</t>
  </si>
  <si>
    <t>No registrar las necesidades determinadas en el diagnóstico</t>
  </si>
  <si>
    <t>Plan de necesidades</t>
  </si>
  <si>
    <t xml:space="preserve">El coordinador del grupo de archivo general elaborá el plan de limpieza y desinfección de áreas de archivo, con el fin de garantizar la conservación y preservación de las unidades documentales determinando las áreas y unidades documentales que serán intervenidas con el fin de evidenciar falta de mantenimiento y limpieza generando un reporte </t>
  </si>
  <si>
    <t>Coordinador del grupo de archivo general</t>
  </si>
  <si>
    <t>Garantizar la adecuada conservación de los documentos</t>
  </si>
  <si>
    <t>Con la aplicación del instructivo de limpieza y desinfección de áreas de archivo y el formato correspondiente</t>
  </si>
  <si>
    <t>La no aplicación del instructivo de limpieza y desinfección de áreas de archivo</t>
  </si>
  <si>
    <t>Planilla de seguimiento</t>
  </si>
  <si>
    <t>El coordinador del grupo de archivo general realizará auditorias internas en las oficinas productoras de forma trimestral que evidencien el incumplimiento de las normas y politicas establecidas por el grupo de archivo general, elaborando un cronograma de visitas que reflejen falta de control y seguimiento por por los lideres de cada proceso, elaborando un plan de acción para la oficina</t>
  </si>
  <si>
    <t>Grupo de archivo general / Grupo de administración del sistema de gestión</t>
  </si>
  <si>
    <t>identificar incumplimiento en la aplicación de las normas y políticas</t>
  </si>
  <si>
    <t>Verificación a la gestión realizada en el proceso</t>
  </si>
  <si>
    <t>El no cumplimiento de las normas y políticas establecidas</t>
  </si>
  <si>
    <t>Informe de hallazgo</t>
  </si>
  <si>
    <t>El coordinador del grupo de archivo general debe garantizar la aplicación de las normas y políticas establecidas para el cumplimiento y aplicación de la ley 594 de 2000 realizando las visitas de inspección a las oficinas productoras determinando falencias en la aplicación de procesos y procedimientos que establece la responsabilidad de crear, conformar y administrar la información, generando un informe de hallazgos</t>
  </si>
  <si>
    <t>Garantizar la disponibilidad del servicio</t>
  </si>
  <si>
    <t>Auditoría interna en los archivos de gestión de la entidad</t>
  </si>
  <si>
    <t>No realizar la conformación de los archivos de gestión y hacer la aplicación de la TRD</t>
  </si>
  <si>
    <t>Programa de Gestión Documental</t>
  </si>
  <si>
    <t>Posibilidad de que la conservación de la documentación sea afectada por la inadecuada infraestructura física.</t>
  </si>
  <si>
    <t xml:space="preserve">Condiciones sanitarias, ambientales y de infraestructura física desfavorables que no cumplen con las condiciones establecidas por el AGN para los lugares destinados a la custodia, depósito y administración de la información institucional. </t>
  </si>
  <si>
    <t>No aplicar adecuadamente los procesos y procedimientos de la Gestión Documental de la entidad</t>
  </si>
  <si>
    <t>No contar con espacios definidos para la organización de los archivos que permita acceso a la información institucional para uso de la institución y el ciudadano</t>
  </si>
  <si>
    <t xml:space="preserve">No destinar los recursos físicos necesarios para el montaje de la infraestructura adecuada para la administración y conformación de los archivos </t>
  </si>
  <si>
    <t>Falta de establecer y ejecutar los planes y programas de prevención para la conservación del material documental de la entidad</t>
  </si>
  <si>
    <t>Falta de recursos financieros que garanticen los planes y programas del grupo de archivo general</t>
  </si>
  <si>
    <t>Deterioro y pérdida de la información.
Investigaciones administrativas, penales o fiscales.
Pérdida de imagen institucional.</t>
  </si>
  <si>
    <t>El coordinador de grupo y su equipo de trabajo, diariamente hacen recorridos visuales del área del archivo, identificando novedades en la infraestructura física (goteras,humedad, cambio de temperatura, presencia de roedores, etc.), para verificar el estado de la unidades documentales. Igualmente, de forma mensual, se procede mediante contrato de prestación de servicios, a la limpieza y aseo del área del archivo. Adicional y semestralmente se gestiona la fumigación para el control de presencia de roedores y vectores bacterianos, que puedan incidir en el deterioro o pérdida de la información.
Se dejan evidencias mediante informes y solicitudes. En caso de encontrar novedades en la infraestructura o deteriorio del acervo documental se comunica a las áreas pertinentes para lo de su competencia.</t>
  </si>
  <si>
    <t>Asegurar instalaciones físicas de archivo en óptimas condiciones</t>
  </si>
  <si>
    <t>Recorridos visuales a los depositos y áreas destinadas para almacenar archivo</t>
  </si>
  <si>
    <t>No registrar las evidencias identificadas</t>
  </si>
  <si>
    <t>Registro fotográfico e informe de inspección</t>
  </si>
  <si>
    <t>El coordinador de la oficina productora debe garantizar el cumplimiento y aplicación de los procesos y procedimientos de la gestión documental garantizando el adecuado desarrollo de las normas y políticas establecidas en la entidad elaborando un plan de visitas de control y seguimiento a la aplicación de los mismos de lo que se generará un informe de hallazgos</t>
  </si>
  <si>
    <t>Grupo de archivo general / administración del sistema de gestión</t>
  </si>
  <si>
    <t>Regular la producción documental de las oficinas productoras</t>
  </si>
  <si>
    <t>Revisión de los procesos y procedimientos en Sistema de Gestión.</t>
  </si>
  <si>
    <t>No contar con la caracterización y procedimientos, conocimiento y aplicación</t>
  </si>
  <si>
    <t>Informe de hallazgos</t>
  </si>
  <si>
    <t>El coordiador del grupo de archivo general realizará anualmente visitas de inspección a las áreas o depositos de archivo con el proposito de evidenciar falta de mantenimiento del mobilíario e instalaciones físicas con el fin de elaborar un plan de acción.</t>
  </si>
  <si>
    <t>Garantizar la adecuada administración del archivo</t>
  </si>
  <si>
    <t>desarrollo de las actividades determinadas en la PINAR</t>
  </si>
  <si>
    <t>El no cumplimiento de las actividades indicadas en e PINAR</t>
  </si>
  <si>
    <t xml:space="preserve">El coordinador del grupo de archivo general anualmente informará a traves de un informe de control y seguimiento la ejecución y aplicación plan Institucional de Archivos  - PINAR el cual permitirá la planeación de la función archivística que se articula con los demás planes y proyectos estratégicos previstos por la Entidad. </t>
  </si>
  <si>
    <t>El coordinador del grupo de archivo general anualmente informará a traves de un informe de control y seguimiento la ejecución y aplicación plan Institucional de Archivos  - PINAR el cual permitirá la planeación de la función archivística que se articula con los demás planes y proyectos estratégicos previstos por la Entidad.</t>
  </si>
  <si>
    <t>Garantizar una adecuada conservación y preservación de los documentos</t>
  </si>
  <si>
    <t>Con la socialización y desarrollo de las actividades determinadas en los planes y programas</t>
  </si>
  <si>
    <t>El no cumplimiento de las actividades identificadas y planeadas</t>
  </si>
  <si>
    <t>El coordinador del grupo de archivo general anualmente determinará las necesidades y requerimientos del proceso de gestión documental de la entidad y proyectará  el plan presupuestal del grupo de archivo general acorde con el plan estratégico de la entidad elaborando la solicitud presupuestal a la dirección financiera</t>
  </si>
  <si>
    <t>Contar con la asignación de recursos para la gestión del proceso</t>
  </si>
  <si>
    <t>Definición de las necesidades y requirimientos y determinar los costos</t>
  </si>
  <si>
    <t>No identificar bien las necesidades y los costos</t>
  </si>
  <si>
    <t>Informe de necesidades y presupuesto</t>
  </si>
  <si>
    <r>
      <rPr>
        <b/>
        <sz val="10"/>
        <color theme="1"/>
        <rFont val="Arial"/>
        <family val="2"/>
      </rPr>
      <t xml:space="preserve">Principio de Procedencia: </t>
    </r>
    <r>
      <rPr>
        <sz val="10"/>
        <color theme="1"/>
        <rFont val="Arial"/>
        <family val="2"/>
      </rPr>
      <t xml:space="preserve">
3100.028.1</t>
    </r>
  </si>
  <si>
    <t xml:space="preserve">Probabilidad de que, por acción u omisión, abuso del poder y desviación de la gestión de lo público los servidores públicos utilicen la licencia de acceso a los sistemas de información de Talento Humano, para alterar la información para obtener un beneficio particular y/o de un tercero.  </t>
  </si>
  <si>
    <t>Que el servidor público que tiene acceso a la administración de los sistemas de información en la Dirección de Talento Humano, modifique la información para favorecer indebidamente a un particular.</t>
  </si>
  <si>
    <t xml:space="preserve">1. Detrimento patrimonial
2. Afecta la imagen de la Entidad y del sector a nivel regional y nacional.
3. Perdida de confianza a los sistemas de información
4. Investigaciones disciplinarias, fiscales y penales.
5. Afecta el cumplimiento de la misión de la Entidad.
6. Afecta el cumplimiento de los objetivos de las dependencias. </t>
  </si>
  <si>
    <t xml:space="preserve">Cada vez que es radicado mediante cualquier sistema de información una solicitud de tramite de una novedad a la DTH, es enviado al coordinador responsable de dicho tramite y registro de la novedad, éstas son registradas en los sistemas de información. Si corresponden a la afectación de nomina deben ser entregada a mas tardar los primeros 5 días del mes, de lo contrario se registran en el sistema en el orden que son radicadas. Cuando el control se ejecuta correctamente no hay alteraciones en las novedades. Cuando se detecta que hay desviación, se realizan auditorias para identificar el motivo y responsable de la acción realizada. Este control se realiza con el objeto de detectar motivos de modificación a los sistemas. </t>
  </si>
  <si>
    <t>Director(a) de Talento Humano
Coordinadores: Bienestar Social,
Situaciones Administrativas,
Seguridad y Salud en el Trabajo,
Nóminas, Carrera Administrativa y demas servidores publicos asignados.</t>
  </si>
  <si>
    <t>Generar conciencia en el cumplimiento de los principios y valores  de los servidores publicos que desempeñan funciones en la Direción de Talento Humano.</t>
  </si>
  <si>
    <t xml:space="preserve">Ejecutando de manera efectiva cada uno de los procedimientos, protocolos, planes, guias,formatos y demas documentación de operación necesaria dentro del proceso. </t>
  </si>
  <si>
    <t>Cuando hay desviaciones, se toman acciones inmediatas que permitan subsanar el motivo o causa raiz de de la desviación.</t>
  </si>
  <si>
    <t>Registro en los sistemas de información que se utlizan en la Dirección de Talento Humano.</t>
  </si>
  <si>
    <t>BOG - % Eficacia en las evaluaciones de desempeño
BOG- % Cumplimiento de Presupuesto de Inversión</t>
  </si>
  <si>
    <t>Probabilidad de que, por acción u omisión, abuso del poder y desviación de la gestión de lo público se modifique o altere el manual de funciones y competencias laborales para obtener un beneficio particular y/o de un tercero, para incorporar personal a la Entidad sin el cumplimiento de los requisitos legales.</t>
  </si>
  <si>
    <t xml:space="preserve">El servidor público responsable de los Manuales Específicos de Funciones, se deje influenciar por un tercero para alterar el cumplimiento de requisitos en pro de beneficiar a otro servidor o particular. </t>
  </si>
  <si>
    <t>Incumplimiento de los requisitos establecidos dentro del procedimiento de selección de servidores públicos que ocupan cargos directivos.</t>
  </si>
  <si>
    <t>1. Nombramiento de personal sin el cumplimiento de requisitos y competencias.
2. Que se presente afectación en la prestación del servicio por no cumplir con las competencias establecidas. 
 3.  Intervención por parte de un ente de control u otro ente regulador.
 4. Pérdida de Información crítica para la entidad que no se puede recuperar.
5. Incumplimiento en las metas y objetivos institucionales afectando de manera significativa la gestión institucional.
 6. Afectación de la Imagen institucional por actos o hechos de corrupción comprobados.</t>
  </si>
  <si>
    <t xml:space="preserve">De acuerdo a la normatividad legal vigente, la dirección de TH realizara las acciones pertinentes para modificar, actualizar o crear el Manual Especifico de Funciones, cada vez que sea necesario.
El Coordinador Grupo Carrera Administrativa recibe instrucción para la creación, modificación y/o actualización de los Manuales Específicos de Funciones, para esto se tiene en cuenta la normatividad legal vigente y competencias que acreditan los cargos,  de ser necesario se realiza un trabajo de equipo junto con el área competente y se procede con el proceso de consulta con las diferentes asociaciones de la Entidad, la legalización del manual se establece mediante el acto administrativo debidamente publicado. 
Cuando el control se ejecuta correctamente, el acto administrativo de modificación o actualización se publica en cada uno de los medios con los que cuenta la Entidad, de lo contrario se presentan denuncias, derechos de petición y/o observaciones que conllevan a un proceso de investigación. </t>
  </si>
  <si>
    <t>Coordinador Grupo Carrera Administrativa,  Director de Talento Humano</t>
  </si>
  <si>
    <t>Actualizar o modificar los manuales de funciones y competencias laborales conforme a la normatividad vigente establecida.</t>
  </si>
  <si>
    <t xml:space="preserve">El Coordinador Grupo Carrera Administrativa recibe instrucción para la creación, modificación y/o actualización de los Manuales Específicos de Funciones, para esto se tiene en cuenta la normatividad legal vigente y competencias que acreditan los cargos,  de ser necesario se realiza un trabajo de equipo junto con el área competente y se procede con el proceso de consulta con las diferentes asociaciones de la Entidad, la legalización del manual se establece mediante el acto administrativo debidamente publicado. </t>
  </si>
  <si>
    <t xml:space="preserve">Cuando el control se ejecuta correctamente, el acto administrativo de modificación o actualización se publica en cada uno de los medios con los que cuenta la Entidad, de lo contrario se presentan denuncias, derechos de petición y/o observaciones que conllevan a un proceso de investigación. </t>
  </si>
  <si>
    <t>Acto Administrativo de creación, modificación y/o actualización, Socialización con cada una de las agremiaciones Sindicales y cada una de las denuncias, derechos de petición y/o observaciones</t>
  </si>
  <si>
    <t xml:space="preserve">La Dirección de Talento Humano de acuerdo con las políticas establecidas por la administración para proveer cargos directivos y empleos de libre nombramiento y remoción verifican la hoja de vida por candidato, validando las competencias laborales, experiencia y requisitos del cargo publicando en la pagina Web de la Presidencia de la República, para conocimiento y observaciones de la ciudadanía, la hoja de vida del aspirante.  En caso de que el o los candidatos a puestos directivos no cumplan con los criterios antes mencionados y de acuerdo con el perfil del cargo se informará al nominador el resultado de la evaluación con el fin de descartar su nombramiento. Como evidencia del estudio y control implementado por la Entidad a través de la Dirección de Talento Humano se cuenta con la hoja de vida del candidato, en donde debe reposar el estudio y valoración de hoja de vida, los antecedentes disciplinarios, penales y fiscales del aspirante y la constancia de la evaluación de las competencias laborales, las cuales deben reposar en el archivo de la Entidad. Igualmente en caso de presentarse un evento de corrupción en este u otro sentido, el Director General o quien tenga conocimiento de ello, deberá denunciar ante las autoridades correspondientes para lo de su competencia. </t>
  </si>
  <si>
    <t xml:space="preserve">Director de Talento Humano
Director General </t>
  </si>
  <si>
    <t>Que se de cumplimiento con lo dispuesto a la normatividad vigente, acorde al proceso y los procedimientos establecidos para el caso de nombramiento de servidores publicos.</t>
  </si>
  <si>
    <t>Verificar la información registrada en la hoja de vida del candidato, validando las competencias laborales, experiencia y requisitos del cargo publicando en la pagina Web de la Presidencia de la República.</t>
  </si>
  <si>
    <t>En caso de que el candidato al cargo directivo no cumpla con el perfil (competencias laborales, la capacidad, experiencia y las calidades personales, Ética, Valores), la Dirección de Talento Humano informará al nominador el resultado de la evaluación del candidato para que tome la decisión y descartar su nombramiento.</t>
  </si>
  <si>
    <t>Hoja de vida del candidato, en donde debe reposar el estudio y valoración de hoja de vida, los antecedentes disciplinarios, penales y fiscales del aspirante y la constancia de la evaluación de las competencias laborales</t>
  </si>
  <si>
    <t>Probabilidad que por acción, no se exija al momento de la posesión y durante su permanencia en la Entidad, el cumplimiento de la publicación y divulgación de la declaración
de bienes y rentas, del registro de conflictos de interés y la declaración del
impuesto sobre la renta y complementarios a los servidores publicos obligados, buscando recibir o solicitar cualquier dádiva o beneficio a nombre propio o de terceros.</t>
  </si>
  <si>
    <t>Que el servidor publico encargado de realizar el tramite de posesión no verifique el cumplimiento de la la Ley 2013 de 2019.</t>
  </si>
  <si>
    <t xml:space="preserve">Afectación de los recursos públicos.
Afectación del desempeño institucional
Intervención por parte de un ente de control u otro ente regulador.
Pérdida de Información crítica para la entidad que no se puede recuperar.
Incumplimiento en las metas y objetivos institucionales afectando la ejecución presupuestal.
Imagen institucional afectada por actos o hechos de corrupción comprobados.
Investigaciones penales, fiscales o disciplinarias.
 Reclamaciones o quejas de los usuarios que implican investigaciones internas disciplinarias.
</t>
  </si>
  <si>
    <t>El servidor publico encargado de la administración del SIGEP realiza cada vez que se requiera la verificación del cumplimiento de la publicación y divulgación de la declaración
de bienes y rentas, del registro de conflictos de interés y la declaración del
impuesto sobre la renta y complementarios a los servidores publicos obligados para dar cumplimiento a lo establecido en la Ley 2013 de 2019, como evidencia se generan reportes SIGEP sobre declaración de renta y conflicto de intereses.
Los responsables del proceso de vinculación deben dar cumplimiento al procedimiento de vinculación establecido.
Cuando se presentan desviaciones en la ejecución del control, se implementan estrategias de comunicación, socialización y formación encaminadas al cumplimiento de la Ley 2013 de 2019.</t>
  </si>
  <si>
    <t>Coordinador Grupo Carrera Administrativa y servidores publicos que participan en el proceso de vinculación y permanecia.</t>
  </si>
  <si>
    <t>Dar cumplimiento a lo establecido en la Ley 2013 de 2019.</t>
  </si>
  <si>
    <t xml:space="preserve">Verificando el cumplimiento de la publicación y divulgación de la declaración
de bienes y rentas, del registro de conflictos de interés y la declaración del
impuesto sobre la renta y complementarios a los servidores publicos obligados.
Dando cumplimiento al procedimiento de vinculación establecido.
</t>
  </si>
  <si>
    <t>Cuando se presentan desviaciones en la ejecución del control, se implementan estrategias de comunicación, socialización y formación encaminadas al cumplimiento de la  Ley 2013 de 2019.</t>
  </si>
  <si>
    <t>Reportes SIGEP sobre declaración de renta y conflicto de intereses.
Registro de la información en el SIGEP.</t>
  </si>
  <si>
    <t>El Coordinador Nacional Grupo Servicios de Información Aeronáutica- AIM a través de los Coordinadores Regionales Grupo Servicios de Información Aeronáutica- AIM a través del encargado de la oficina o del servicio y estos a traves de los líderes funcionales del aplicativo NFPL realizan la revisión mediante la extracción un muestreo de forma aleatoria diaria, semanal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t>
  </si>
  <si>
    <t>Cada vez que sea necesario, el Coordinador Nacional Grupo Servicios de Información Aeronáutica- AIM y Coordinadores Regionales Grupo Servicios de Información Aeronáutica-  AIM, con el proposito de  preservar y exigir el cumplimiento de los requisitos para el tramite y aceptación del plan de vuelo,  realiza la revisión mediante la extracción un muestreo de forma aleatoria diaria, semanal y mensual utilizando el Aplicativo Nuevo Plan de Vuelo en la pestaña "observaciones al plan de vuelo"; y para los planes de vuelo tramitados a través de la red AMHS la oficina de CENTROCOM filtrara su base de datos; en ambos casos, se encuentran registrados y se evidencian las novedades que tuvo el mismo y en donde se cumpla y preserve la normatividad vigente y exijan los requisitos para el trámite y aceptación del plan de vuelo.
En caso de detectarse inconsistencia o incumplimiento normativo y consecuente con la gravedad del asunto, se procede a notificar a la Coordinación Nacional AIM, Dirección de Servicios a la Navegación Aérea, Secretaria de Seguridad Aérea, Oficina de Investigaciones Disciplinarias y Oficina de Control Interno y demás autoridades pertinentes, allegando las evidencias y se dejará informe escrito escrito sobre el incumplimiento normativo y evidencias recopiladas dentro de la revisión.</t>
  </si>
  <si>
    <t>CUMPLIMIENTO DE NORMA EN FPLS</t>
  </si>
  <si>
    <t>Que por acción u omisión, uso del poder, desciación de lo público y para beneficio privado se establezca tráfico de influencias para el tratamiento o respuesta preferente o diferente a las solicitudes ciudadanas de manera injustificada y ajustandose a intereses ilegítimos propios o de terceros.</t>
  </si>
  <si>
    <t>Aceptar documento base sin el cumplimiento de requisitos con el fin de favorecer a un tercero</t>
  </si>
  <si>
    <t xml:space="preserve">
  Reclamaciones o quejas de los usuarios que implican investigaciones internas disciplinarias.
  Imagen institucional afectada localmente por retrasos en la prestación del servicio a los usuarios o ciudadanos.</t>
  </si>
  <si>
    <t xml:space="preserve">El  Jefe Oficina de Registro por trámite y con el proposito de  mitirgar el riesgo de que un servidor público altere el procedimiento o algún documento para beneficio propio o de un tercero. Realiza las siguientes  actividades: Paso 1: recepción del requerimiento por Sistema de Gestión de Gestión Documental.
Paso2: 
 Delegación de la tarea a un servidor público o contratista por parte del Jefe de Oficina de acuerdo a cronograma de asignaciones.
Paso 3: Revisión del producto por parte del Jefe de oficina
Paso 4: Revisión del usuario al momento de la entrega
De llegar a existir una desviación al control se volvera a reaizar una revisión por un servidor público diferente a quien realizo la tarea asignada. Y como evidencia que tienen los siguientes documentos: 
Hoja de control que reposa en el servidor o sistema de información  correos electrónicos y consecutivos de Sistema documental y otros servidor se encuentra la información
</t>
  </si>
  <si>
    <t>Jefe Oficina de Registro</t>
  </si>
  <si>
    <t>Mitirgar el riesgo de que un servidor público altere el procedimiento o algún documento para beneficio propio o de un tercero.</t>
  </si>
  <si>
    <t>Paso 1: recepción del requerimiento por Sistema de Gestión de Gestión Documental.
Paso2: 
 Delegación de la tarea a un servidor público o contratista por parte del Jefe de Oficina de acuerdo a cronograma de asignaciones.
Paso 3: Revisión del producto por parte del Jefe de oficina
Paso 4: Revisión del usuario al momento de la entrega.</t>
  </si>
  <si>
    <t>Si se llega a omitir el paso 3 revisión se debe tener otro control ??</t>
  </si>
  <si>
    <t>Hoja de control que reposa en el servidor o sistema de información  correos electrónicos y consecutivos de Sistema documental y otros servidor se encuentra la información</t>
  </si>
  <si>
    <t>BOG- % Solicitud de correcciones de registros
BOG- % Tiempo de respuestas de tramites dentro de estándares
BOG- Nivel de amparo por responsabilidad civil a terceros por accidentes aéreos</t>
  </si>
  <si>
    <t>Principio de Procedencia: 1030.028.1</t>
  </si>
  <si>
    <t>Afectación en la prestación del servicio SEI.
 Riesgos reputacionales (deterioro de imagen Corporativa)
 - Sanciones o multas
 - Investigaciones - Generación de gastos adicionales por pago de indemnizaciones
- Perdida de credibilidad y clientes
- Aumento de PQR´s
- Perdidas económicas
- Imposibilidad para implementar y hacer seguimiento a las Estrategias o que no generen valor.
 - Estrategias en contravía de los avances tecnológicos y por lo tanto no sean competitivas o no generen valor.
 - Falta de coherencia con lo plasmado en el Código de Integridad
 - Desmotivación y Falta de adherencia del personal
- Gestión y uso de recursos no acorde a las necesidades de la Entidad
 - Incentivar decisiones frente a AP17 basados en información parcializada
 - Posible toma inadecuada de decisiones
- Incumplimiento de la Ley
- no cumplir con los proyectos que son necesarios para el desarrollo del objeto social de la Entidad
- Aprovechamiento del nivel de acceso a la información para su alteración en beneficio propio o de terceros</t>
  </si>
  <si>
    <t>El bombero líder de estación de turno, registra diariamente todas las novedades relativas con la operación, incluyendo estado de los equipos en la minuta de guardia con el propòsito de mantener el control del inventario de equipos y herramientas para el Servicio SEI  y que el mismo se encuentre disponible para cualquier eventualidad y evitar pardidas de equipos..
Esta actividad se realiza de acuerdo a los siguientes pasos:
Paso 1:  El Servidor Público. (Bombero líder de estación)  diariamente realiza inventario de los equipos y herramientas en su estaciòn disponibles para la prestaciòn del Servicio SEI. 
Paso 2: El Bombero en Guardia registra las novedades reportadas por el Lìder de Estaciòn en la Minuta lde Guardia (documento controlado) 
Paso 3: En caso de existir un faltante o un daño se reporta al coordinador SEI regional como al Coodinador SEI nacional y se procede a realizar los tràmites perminentes de la reclamaciòn al seguro.
En el diligenciamiento de la minuta de guardia se deben consignar todas las actividades y novedades con respecto al personal, equipos y herramientas, además, toda la información relacionada a día - mes - año - hora - asunto – anotaciones, para esto es importante que se realice con letra legible, este documento tendrá custodia de acuerdo a lo determinado por la Ley General de Archivo, adicionalmente se tomara un muestreo aleatorio de aproximadamente el 20% de las estaciones de Servicio SEI administradas por la Entidad.
En caso de detectarse alguna desviaciòn, acción u omisión, uso del poder, desvío de la gestión de lo público, beneficio privado, por parte de un servidor público, debe reportarlo a investigaciones disciplinarias.
Como evidencia se cuenta con la Minuta de Guardia que es un documento controlado.</t>
  </si>
  <si>
    <t>Mantener el control del inventario de equipos y herramientas para el Servicio SEI  y que el mismo se encuentre disponible para cualquier eventualidad y evitar pardidas de equipos.</t>
  </si>
  <si>
    <t>Paso 1:  El Servidor Público. (Bombero líder de estación)  diariamente realiza inventario de los equipos y herramientas en su estaciòn disponibles para la prestaciòn del Servicio SEI. 
Paso 2: El Bombero en Guardia registra las novedades reportadas por el Lìder de Estaciòn en la Minuta lde Guardia (documento controlado) 
Paso 3: En caso de existir un faltante o un daño se reporta al coordinador SEI regional como al Coodinador SEI nacional y se procede a realizar los tràmites perminentes de la reclamaciòn al seguro.</t>
  </si>
  <si>
    <t>Minuta lde Guardia</t>
  </si>
  <si>
    <t>Máquinas en Servicio
Oportunidad en los Tiempos de respuesta en las pruebas realizadas.
Porcentaje de disponibilidad del servicio SEI de acuerdo con la Categoría  Declarada</t>
  </si>
  <si>
    <t xml:space="preserve">Que por acción u omisión y/o  trafico de influencias  se direccionen normas o conceptos aeronáuticos para favorecer intereses de terceros en beneficio particular. </t>
  </si>
  <si>
    <t>Trafico de influencias.</t>
  </si>
  <si>
    <t>Presiones del sector de acuerdo al tema</t>
  </si>
  <si>
    <t>1. Afecta la imagen institucional.
2. Pérdida de credibilidad del sector, de la Entidad y de la dependencia.
3. Que se beneficie o se perjudique una empresa en particular</t>
  </si>
  <si>
    <t>El coordinador de grupo de normas aeronáuticas cada vez que se requiera, revisa que los funcionarios gestionen de manera transparente las normas y conceptos en materia aeronáutica, verificando que su construcción obedezca a los procedimientos establecidos para la emisión de conceptos y normatividad aeronáutica, se deja como evidencia los conceptos a travez del sistema de información ADI, con el objeto de prevenir cualquier error.
En caso de encontrar inconsistencias en la verificación de conceptos y normas, se realizan las correcciones necesarias que haya a lugar y se deja una observación o nota sobre los cambios efectuados.</t>
  </si>
  <si>
    <t xml:space="preserve">Coordinador Grupo Normas Aeronáuticas </t>
  </si>
  <si>
    <t>Revisar que los funcionarios gestionen de manera transparente las normas y conceptos en materia aeronáutica.</t>
  </si>
  <si>
    <t>Verificando que la  construcción de normas y conceptos obedezca a los procedimientos establecidos, conforme a la emisión de conceptos y normatividad aeronáutica.</t>
  </si>
  <si>
    <t>En caso de encontrar inconsistencias en la verificación de conceptos y normas, se realizan las correcciones necesarias que haya a lugar y se deja una observación o nota sobre los cambios efectuados.</t>
  </si>
  <si>
    <t>Sistema de Informacion ADI - conceptos
Publicación Pagina WEB</t>
  </si>
  <si>
    <t xml:space="preserve">A través de la Coordinación de Normas Aeronáuticas cada vez que se requiera, se desarrolla el siguiente control de acuerdo a la clase de proyecto:
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ebjeto de recoger observaciones, si las mismas proceden se determinan las correcciones con las áreas técnicas y el Grupo 
Se publica en el Diario Oficial
Luego se publica en la pagina web institucional
Proyectos de carácter general:
Se gestiona el proyecto con las áreas técnicas y el Grupo
Se publica en la pagina web institucional para darlo a conocer al sector
Se deja un tiempo no perentorio con el ebjeto de recoger observaciones, si las mismas proceden se determinan las correcciones 
Se publica en el Diario Oficial
Luego se publica en la pagina web institucional.
En el evento de encontrar alguna inconsistencia para los casos anteriores, se debe corregir a través de una enmienda y nuevamente  publicarse. </t>
  </si>
  <si>
    <t>Coordinador Grupo Normas Aeronáuticas</t>
  </si>
  <si>
    <t xml:space="preserve">Dar a conocer y socializar los proyectos, tanto de carácter general y relevante para el sector con las partes interesadas, de manera que se puedan recoger las obserbaciones necesarias que apliquen y asi proceder con los ajustes respectivos. </t>
  </si>
  <si>
    <t xml:space="preserve">Proyectos de carácter relevante para el sector:
Se gestiona el proyecto con las áreas técnicas y el grupo
Se publica en la pagina Web institucional para sus observaciones
Se invita a las partes interesadas del tema para su socialización en las instalaciones del CEA
Se deja la evidencia a través del listado de asistencia de los mismos
Se deja un tiempo no perentorio con el ebjeto de recoger observaciones, si las mismas proceden se determinan las correcciones con las áreas técnicas y el Grupo 
Proyectos de carácter general:
Se gestiona el proyecto con las áreas técnicas y el Grupo
Se publica en la pagina web institucional para darlo a conocer al sector
Se deja un tiempo no perentorio con el ebjeto de recoger observaciones, si las mismas proceden se determinan las correcciones </t>
  </si>
  <si>
    <t xml:space="preserve">En el evento de encontrar alguna inconsistencia para los casos anteriores, se debe corregir a través de una enmienda y nuevamente  publicarse. </t>
  </si>
  <si>
    <t>Listado de Asistencia
(Socialización)
Diario Oficial
Publicación Pagina Web</t>
  </si>
  <si>
    <t>Principio de Procedencia: 1061.028.1</t>
  </si>
  <si>
    <r>
      <rPr>
        <b/>
        <sz val="10"/>
        <color theme="1"/>
        <rFont val="Arial"/>
        <family val="2"/>
      </rPr>
      <t xml:space="preserve">Principio de Procedencia: </t>
    </r>
    <r>
      <rPr>
        <sz val="10"/>
        <color theme="1"/>
        <rFont val="Arial"/>
        <family val="2"/>
      </rPr>
      <t xml:space="preserve">
1061.028.1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</si>
</sst>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sz val="10"/>
      <color theme="1"/>
      <name val="Arial"/>
      <family val="2"/>
    </font>
    <font>
      <sz val="10"/>
      <name val="Arial"/>
      <family val="2"/>
    </font>
    <font>
      <sz val="11"/>
      <color indexed="8"/>
      <name val="Calibri"/>
      <family val="2"/>
    </font>
    <font>
      <sz val="9"/>
      <color theme="1"/>
      <name val="Arial"/>
      <family val="2"/>
    </font>
    <font>
      <sz val="12"/>
      <color theme="1"/>
      <name val="Arial"/>
      <family val="2"/>
    </font>
    <font>
      <b/>
      <sz val="10"/>
      <color theme="1"/>
      <name val="Arial"/>
      <family val="2"/>
    </font>
    <font>
      <sz val="8"/>
      <color indexed="81"/>
      <name val="Arial"/>
      <family val="2"/>
    </font>
    <font>
      <sz val="10"/>
      <color theme="0"/>
      <name val="Arial"/>
      <family val="2"/>
    </font>
    <font>
      <b/>
      <sz val="10"/>
      <color theme="0"/>
      <name val="Arial"/>
      <family val="2"/>
    </font>
    <font>
      <sz val="7"/>
      <color theme="0"/>
      <name val="Arial"/>
      <family val="2"/>
    </font>
    <font>
      <sz val="8"/>
      <color theme="0"/>
      <name val="Arial"/>
      <family val="2"/>
    </font>
    <font>
      <b/>
      <sz val="8"/>
      <color theme="0"/>
      <name val="Arial"/>
      <family val="2"/>
    </font>
    <font>
      <b/>
      <sz val="28"/>
      <color theme="1"/>
      <name val="Arial"/>
      <family val="2"/>
    </font>
    <font>
      <b/>
      <sz val="8"/>
      <color indexed="81"/>
      <name val="Arial"/>
      <family val="2"/>
    </font>
    <font>
      <b/>
      <sz val="14"/>
      <color theme="1"/>
      <name val="Arial"/>
      <family val="2"/>
    </font>
    <font>
      <sz val="9"/>
      <color indexed="81"/>
      <name val="Tahoma"/>
      <family val="2"/>
    </font>
    <font>
      <b/>
      <sz val="9"/>
      <color indexed="81"/>
      <name val="Tahoma"/>
      <family val="2"/>
    </font>
    <font>
      <b/>
      <sz val="12"/>
      <color theme="0"/>
      <name val="Arial"/>
      <family val="2"/>
    </font>
    <font>
      <sz val="14"/>
      <color theme="1"/>
      <name val="Arial"/>
      <family val="2"/>
    </font>
    <font>
      <u/>
      <sz val="11"/>
      <color theme="10"/>
      <name val="Calibri"/>
      <family val="2"/>
      <scheme val="minor"/>
    </font>
    <font>
      <sz val="10"/>
      <color indexed="8"/>
      <name val="Arial"/>
      <family val="2"/>
    </font>
    <font>
      <b/>
      <sz val="14"/>
      <color theme="0"/>
      <name val="Arial"/>
      <family val="2"/>
    </font>
    <font>
      <b/>
      <sz val="9"/>
      <color theme="1"/>
      <name val="Arial"/>
      <family val="2"/>
    </font>
    <font>
      <b/>
      <sz val="10"/>
      <color indexed="8"/>
      <name val="Arial"/>
      <family val="2"/>
    </font>
    <font>
      <u/>
      <sz val="10"/>
      <color theme="10"/>
      <name val="Arial"/>
      <family val="2"/>
    </font>
    <font>
      <b/>
      <sz val="10"/>
      <name val="Arial"/>
      <family val="2"/>
    </font>
    <font>
      <i/>
      <sz val="10"/>
      <color indexed="8"/>
      <name val="Arial"/>
      <family val="2"/>
    </font>
    <font>
      <sz val="10"/>
      <color theme="4" tint="-0.249977111117893"/>
      <name val="Arial"/>
      <family val="2"/>
    </font>
    <font>
      <sz val="8"/>
      <name val="Arial"/>
      <family val="2"/>
    </font>
    <font>
      <b/>
      <sz val="7"/>
      <name val="Arial"/>
      <family val="2"/>
    </font>
    <font>
      <b/>
      <sz val="10"/>
      <color rgb="FFFF0000"/>
      <name val="Arial"/>
      <family val="2"/>
    </font>
    <font>
      <b/>
      <sz val="8"/>
      <name val="Arial"/>
      <family val="2"/>
    </font>
    <font>
      <sz val="10"/>
      <color rgb="FFFF0000"/>
      <name val="Arial"/>
      <family val="2"/>
    </font>
    <font>
      <sz val="9"/>
      <color indexed="81"/>
      <name val="Arial"/>
      <family val="2"/>
    </font>
    <font>
      <sz val="8"/>
      <color theme="1"/>
      <name val="Arial"/>
      <family val="2"/>
    </font>
    <font>
      <sz val="14"/>
      <name val="Arial"/>
      <family val="2"/>
    </font>
    <font>
      <sz val="16"/>
      <color theme="1"/>
      <name val="Arial"/>
      <family val="2"/>
    </font>
  </fonts>
  <fills count="2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8"/>
        <bgColor indexed="64"/>
      </patternFill>
    </fill>
    <fill>
      <patternFill patternType="solid">
        <fgColor theme="9"/>
        <bgColor indexed="64"/>
      </patternFill>
    </fill>
    <fill>
      <patternFill patternType="solid">
        <fgColor theme="7"/>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indexed="9"/>
        <bgColor indexed="64"/>
      </patternFill>
    </fill>
    <fill>
      <patternFill patternType="solid">
        <fgColor rgb="FF002060"/>
        <bgColor indexed="64"/>
      </patternFill>
    </fill>
    <fill>
      <patternFill patternType="solid">
        <fgColor theme="9" tint="-0.249977111117893"/>
        <bgColor indexed="64"/>
      </patternFill>
    </fill>
    <fill>
      <patternFill patternType="solid">
        <fgColor theme="4"/>
        <bgColor indexed="64"/>
      </patternFill>
    </fill>
    <fill>
      <patternFill patternType="solid">
        <fgColor theme="5"/>
        <bgColor indexed="64"/>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7030A0"/>
        <bgColor indexed="64"/>
      </patternFill>
    </fill>
    <fill>
      <patternFill patternType="solid">
        <fgColor rgb="FFFFFF00"/>
        <bgColor indexed="64"/>
      </patternFill>
    </fill>
    <fill>
      <patternFill patternType="solid">
        <fgColor rgb="FFAF5881"/>
        <bgColor indexed="64"/>
      </patternFill>
    </fill>
    <fill>
      <patternFill patternType="solid">
        <fgColor rgb="FFB1B1B1"/>
        <bgColor indexed="64"/>
      </patternFill>
    </fill>
    <fill>
      <patternFill patternType="solid">
        <fgColor rgb="FFF0C920"/>
        <bgColor indexed="64"/>
      </patternFill>
    </fill>
    <fill>
      <patternFill patternType="solid">
        <fgColor rgb="FF53AD81"/>
        <bgColor indexed="64"/>
      </patternFill>
    </fill>
    <fill>
      <patternFill patternType="solid">
        <fgColor rgb="FF0BB9D0"/>
        <bgColor indexed="64"/>
      </patternFill>
    </fill>
    <fill>
      <patternFill patternType="solid">
        <fgColor rgb="FFF36E3B"/>
        <bgColor indexed="64"/>
      </patternFill>
    </fill>
    <fill>
      <patternFill patternType="solid">
        <fgColor rgb="FF3794D7"/>
        <bgColor indexed="64"/>
      </patternFill>
    </fill>
    <fill>
      <patternFill patternType="solid">
        <fgColor theme="1"/>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bottom/>
      <diagonal/>
    </border>
    <border>
      <left style="thin">
        <color indexed="64"/>
      </left>
      <right style="hair">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hair">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thin">
        <color indexed="64"/>
      </right>
      <top style="medium">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style="hair">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thin">
        <color indexed="64"/>
      </left>
      <right style="hair">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hair">
        <color indexed="64"/>
      </left>
      <right style="thin">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0" fontId="2" fillId="0" borderId="0"/>
    <xf numFmtId="0" fontId="3" fillId="0" borderId="0"/>
    <xf numFmtId="0" fontId="20" fillId="0" borderId="0" applyNumberFormat="0" applyFill="0" applyBorder="0" applyAlignment="0" applyProtection="0"/>
  </cellStyleXfs>
  <cellXfs count="580">
    <xf numFmtId="0" fontId="0" fillId="0" borderId="0" xfId="0"/>
    <xf numFmtId="0" fontId="0" fillId="0" borderId="23" xfId="0" applyBorder="1" applyAlignment="1"/>
    <xf numFmtId="0" fontId="0" fillId="0" borderId="23" xfId="0" applyBorder="1" applyAlignment="1">
      <alignment wrapText="1"/>
    </xf>
    <xf numFmtId="0" fontId="1" fillId="8" borderId="79" xfId="0" applyFont="1" applyFill="1" applyBorder="1" applyAlignment="1">
      <alignment vertical="center"/>
    </xf>
    <xf numFmtId="0" fontId="1" fillId="8" borderId="89" xfId="0" applyFont="1" applyFill="1" applyBorder="1" applyAlignment="1">
      <alignment vertical="center"/>
    </xf>
    <xf numFmtId="0" fontId="1" fillId="8" borderId="90" xfId="0" applyFont="1" applyFill="1" applyBorder="1" applyAlignment="1">
      <alignment vertical="center"/>
    </xf>
    <xf numFmtId="0" fontId="1" fillId="9" borderId="0" xfId="0" applyFont="1" applyFill="1" applyAlignment="1">
      <alignment vertical="center"/>
    </xf>
    <xf numFmtId="0" fontId="1" fillId="0" borderId="0" xfId="0" applyFont="1" applyAlignment="1">
      <alignment vertical="center"/>
    </xf>
    <xf numFmtId="0" fontId="1" fillId="8" borderId="91" xfId="0" applyFont="1" applyFill="1" applyBorder="1" applyAlignment="1">
      <alignment vertical="center"/>
    </xf>
    <xf numFmtId="0" fontId="1" fillId="8" borderId="0" xfId="0" applyFont="1" applyFill="1" applyBorder="1" applyAlignment="1">
      <alignment vertical="center"/>
    </xf>
    <xf numFmtId="0" fontId="1" fillId="8" borderId="92" xfId="0" applyFont="1" applyFill="1" applyBorder="1" applyAlignment="1">
      <alignment vertical="center"/>
    </xf>
    <xf numFmtId="0" fontId="24" fillId="8" borderId="0" xfId="0" applyFont="1" applyFill="1" applyBorder="1" applyAlignment="1">
      <alignment horizontal="left" vertical="center" wrapText="1"/>
    </xf>
    <xf numFmtId="0" fontId="25" fillId="8" borderId="0" xfId="3" applyFont="1" applyFill="1" applyBorder="1" applyAlignment="1">
      <alignment horizontal="left" vertical="center"/>
    </xf>
    <xf numFmtId="0" fontId="21" fillId="8" borderId="0" xfId="0" applyFont="1" applyFill="1" applyBorder="1" applyAlignment="1">
      <alignment horizontal="left" vertical="center"/>
    </xf>
    <xf numFmtId="0" fontId="21" fillId="8" borderId="0" xfId="0" applyFont="1" applyFill="1" applyBorder="1" applyAlignment="1">
      <alignment horizontal="left" vertical="center" wrapText="1"/>
    </xf>
    <xf numFmtId="0" fontId="27" fillId="8" borderId="0" xfId="0" applyFont="1" applyFill="1" applyBorder="1" applyAlignment="1">
      <alignment horizontal="left" vertical="center"/>
    </xf>
    <xf numFmtId="0" fontId="21" fillId="8" borderId="0" xfId="0" applyFont="1" applyFill="1" applyBorder="1" applyAlignment="1">
      <alignment vertical="center" wrapText="1"/>
    </xf>
    <xf numFmtId="0" fontId="25" fillId="8" borderId="0" xfId="3" applyFont="1" applyFill="1" applyBorder="1" applyAlignment="1">
      <alignment vertical="center"/>
    </xf>
    <xf numFmtId="0" fontId="28" fillId="8" borderId="0" xfId="0" applyFont="1" applyFill="1" applyBorder="1" applyAlignment="1">
      <alignment horizontal="center" vertical="center"/>
    </xf>
    <xf numFmtId="0" fontId="1" fillId="8" borderId="93" xfId="0" applyFont="1" applyFill="1" applyBorder="1" applyAlignment="1">
      <alignment vertical="center"/>
    </xf>
    <xf numFmtId="0" fontId="1" fillId="8" borderId="94" xfId="0" applyFont="1" applyFill="1" applyBorder="1" applyAlignment="1">
      <alignment vertical="center"/>
    </xf>
    <xf numFmtId="0" fontId="1" fillId="8" borderId="95" xfId="0" applyFont="1" applyFill="1" applyBorder="1" applyAlignment="1">
      <alignment vertical="center"/>
    </xf>
    <xf numFmtId="0" fontId="19" fillId="0" borderId="0" xfId="0" applyFont="1"/>
    <xf numFmtId="0" fontId="1" fillId="0" borderId="0" xfId="0" applyFont="1"/>
    <xf numFmtId="0" fontId="2" fillId="0" borderId="101" xfId="0" applyFont="1" applyFill="1" applyBorder="1" applyAlignment="1">
      <alignment horizontal="center" vertical="center" wrapText="1"/>
    </xf>
    <xf numFmtId="0" fontId="2" fillId="16" borderId="101" xfId="0" applyFont="1" applyFill="1" applyBorder="1" applyAlignment="1">
      <alignment horizontal="left" vertical="center" wrapText="1"/>
    </xf>
    <xf numFmtId="0" fontId="26" fillId="16" borderId="101" xfId="0" applyFont="1" applyFill="1" applyBorder="1" applyAlignment="1">
      <alignment horizontal="left" vertical="center" wrapText="1"/>
    </xf>
    <xf numFmtId="0" fontId="26" fillId="0" borderId="101" xfId="0" applyFont="1" applyFill="1" applyBorder="1" applyAlignment="1">
      <alignment horizontal="left" vertical="center" wrapText="1"/>
    </xf>
    <xf numFmtId="0" fontId="29" fillId="0" borderId="101" xfId="0" applyFont="1" applyBorder="1" applyAlignment="1">
      <alignment horizontal="center" vertical="center" wrapText="1"/>
    </xf>
    <xf numFmtId="0" fontId="29" fillId="0" borderId="102" xfId="0" applyFont="1" applyBorder="1" applyAlignment="1">
      <alignment horizontal="center" vertical="center" wrapText="1"/>
    </xf>
    <xf numFmtId="0" fontId="2" fillId="0" borderId="1" xfId="0" applyFont="1" applyFill="1" applyBorder="1" applyAlignment="1">
      <alignment horizontal="center" vertical="center" wrapText="1"/>
    </xf>
    <xf numFmtId="0" fontId="2" fillId="16" borderId="1" xfId="0" applyFont="1" applyFill="1" applyBorder="1" applyAlignment="1">
      <alignment horizontal="left" vertical="center" wrapText="1"/>
    </xf>
    <xf numFmtId="0" fontId="26" fillId="16" borderId="1" xfId="0" applyFont="1" applyFill="1" applyBorder="1" applyAlignment="1">
      <alignment horizontal="left" vertical="center" wrapText="1"/>
    </xf>
    <xf numFmtId="0" fontId="26" fillId="0" borderId="1" xfId="0" applyFont="1" applyFill="1" applyBorder="1" applyAlignment="1">
      <alignment horizontal="left" vertical="center" wrapText="1"/>
    </xf>
    <xf numFmtId="0" fontId="29" fillId="0" borderId="1"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1" xfId="0" applyFont="1" applyBorder="1" applyAlignment="1">
      <alignment horizontal="center" vertical="center" wrapText="1"/>
    </xf>
    <xf numFmtId="0" fontId="29" fillId="0" borderId="54" xfId="0" applyFont="1" applyBorder="1" applyAlignment="1">
      <alignment horizontal="center" vertical="center" wrapText="1"/>
    </xf>
    <xf numFmtId="0" fontId="2" fillId="17" borderId="1" xfId="0" applyFont="1" applyFill="1" applyBorder="1" applyAlignment="1">
      <alignment horizontal="left" vertical="center" wrapText="1"/>
    </xf>
    <xf numFmtId="0" fontId="26" fillId="17" borderId="1" xfId="0" applyFont="1" applyFill="1" applyBorder="1" applyAlignment="1">
      <alignment horizontal="left" vertical="center" wrapText="1"/>
    </xf>
    <xf numFmtId="0" fontId="30" fillId="17" borderId="1" xfId="0" applyFont="1" applyFill="1" applyBorder="1" applyAlignment="1">
      <alignment horizontal="center" vertical="center" wrapText="1"/>
    </xf>
    <xf numFmtId="0" fontId="29" fillId="17" borderId="1" xfId="0" applyFont="1" applyFill="1" applyBorder="1" applyAlignment="1">
      <alignment horizontal="left" vertical="center" wrapText="1"/>
    </xf>
    <xf numFmtId="0" fontId="2" fillId="0" borderId="1" xfId="0" applyFont="1" applyFill="1" applyBorder="1" applyAlignment="1">
      <alignment horizontal="center" vertical="center"/>
    </xf>
    <xf numFmtId="0" fontId="2" fillId="18" borderId="1" xfId="0" applyFont="1" applyFill="1" applyBorder="1" applyAlignment="1">
      <alignment horizontal="left" vertical="center" wrapText="1"/>
    </xf>
    <xf numFmtId="0" fontId="26" fillId="18" borderId="1" xfId="0" applyFont="1" applyFill="1" applyBorder="1" applyAlignment="1">
      <alignment horizontal="left" vertical="center" wrapText="1"/>
    </xf>
    <xf numFmtId="0" fontId="32" fillId="17" borderId="1" xfId="0" applyFont="1" applyFill="1" applyBorder="1" applyAlignment="1">
      <alignment horizontal="left" vertical="center" wrapText="1"/>
    </xf>
    <xf numFmtId="0" fontId="29" fillId="16" borderId="1" xfId="0" applyFont="1" applyFill="1" applyBorder="1" applyAlignment="1">
      <alignment horizontal="left" vertical="center" wrapText="1"/>
    </xf>
    <xf numFmtId="0" fontId="2" fillId="0" borderId="43" xfId="0" applyFont="1" applyFill="1" applyBorder="1" applyAlignment="1">
      <alignment horizontal="center" vertical="center" wrapText="1"/>
    </xf>
    <xf numFmtId="0" fontId="29" fillId="18" borderId="43" xfId="0" applyFont="1" applyFill="1" applyBorder="1" applyAlignment="1">
      <alignment horizontal="left" vertical="center" wrapText="1"/>
    </xf>
    <xf numFmtId="0" fontId="26" fillId="18" borderId="43" xfId="0" applyFont="1" applyFill="1" applyBorder="1" applyAlignment="1">
      <alignment horizontal="left" vertical="center" wrapText="1"/>
    </xf>
    <xf numFmtId="0" fontId="26" fillId="0" borderId="43" xfId="0" applyFont="1" applyFill="1" applyBorder="1" applyAlignment="1">
      <alignment horizontal="left" vertical="center" wrapText="1"/>
    </xf>
    <xf numFmtId="0" fontId="29" fillId="0" borderId="43" xfId="0" applyFont="1" applyBorder="1" applyAlignment="1">
      <alignment horizontal="center" vertical="center" wrapText="1"/>
    </xf>
    <xf numFmtId="0" fontId="29" fillId="0" borderId="62" xfId="0" applyFont="1" applyBorder="1" applyAlignment="1">
      <alignment horizontal="center" vertical="center" wrapText="1"/>
    </xf>
    <xf numFmtId="0" fontId="1" fillId="0" borderId="0" xfId="0" applyFont="1" applyAlignment="1">
      <alignment horizontal="left"/>
    </xf>
    <xf numFmtId="0" fontId="1" fillId="0" borderId="0" xfId="0" applyFont="1" applyFill="1"/>
    <xf numFmtId="0" fontId="9" fillId="13" borderId="100" xfId="0" applyFont="1" applyFill="1" applyBorder="1" applyAlignment="1">
      <alignment horizontal="center" vertical="center" wrapText="1"/>
    </xf>
    <xf numFmtId="0" fontId="9" fillId="13" borderId="29" xfId="0" applyFont="1" applyFill="1" applyBorder="1" applyAlignment="1">
      <alignment horizontal="center" vertical="center" wrapText="1"/>
    </xf>
    <xf numFmtId="0" fontId="9" fillId="12" borderId="29"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9" fillId="14" borderId="29" xfId="0" applyFont="1" applyFill="1" applyBorder="1" applyAlignment="1">
      <alignment horizontal="center" vertical="center" wrapText="1"/>
    </xf>
    <xf numFmtId="0" fontId="9" fillId="11" borderId="29" xfId="0" applyFont="1" applyFill="1" applyBorder="1" applyAlignment="1">
      <alignment horizontal="center" vertical="center" wrapText="1"/>
    </xf>
    <xf numFmtId="0" fontId="9" fillId="19" borderId="48" xfId="0" applyFont="1" applyFill="1" applyBorder="1" applyAlignment="1">
      <alignment horizontal="center" vertical="center" wrapText="1"/>
    </xf>
    <xf numFmtId="0" fontId="1" fillId="2" borderId="0" xfId="0" applyFont="1" applyFill="1" applyAlignment="1">
      <alignment vertical="center"/>
    </xf>
    <xf numFmtId="0" fontId="2" fillId="16" borderId="103" xfId="0" applyFont="1" applyFill="1" applyBorder="1" applyAlignment="1">
      <alignment horizontal="left" vertical="center" wrapText="1"/>
    </xf>
    <xf numFmtId="0" fontId="2" fillId="16" borderId="9" xfId="0" applyFont="1" applyFill="1" applyBorder="1" applyAlignment="1">
      <alignment horizontal="left" vertical="center" wrapText="1"/>
    </xf>
    <xf numFmtId="0" fontId="2" fillId="17" borderId="9" xfId="0" applyFont="1" applyFill="1" applyBorder="1" applyAlignment="1">
      <alignment horizontal="left" vertical="center" wrapText="1"/>
    </xf>
    <xf numFmtId="0" fontId="29" fillId="17" borderId="9" xfId="0" applyFont="1" applyFill="1" applyBorder="1" applyAlignment="1">
      <alignment horizontal="left" vertical="center" wrapText="1"/>
    </xf>
    <xf numFmtId="0" fontId="2" fillId="18" borderId="9" xfId="0" applyFont="1" applyFill="1" applyBorder="1" applyAlignment="1">
      <alignment horizontal="left" vertical="center" wrapText="1"/>
    </xf>
    <xf numFmtId="0" fontId="29" fillId="16" borderId="9" xfId="0" applyFont="1" applyFill="1" applyBorder="1" applyAlignment="1">
      <alignment horizontal="left" vertical="center" wrapText="1"/>
    </xf>
    <xf numFmtId="0" fontId="29" fillId="18" borderId="61" xfId="0" applyFont="1" applyFill="1" applyBorder="1" applyAlignment="1">
      <alignment horizontal="left" vertical="center" wrapText="1"/>
    </xf>
    <xf numFmtId="0" fontId="1" fillId="0" borderId="1" xfId="0" applyFont="1" applyBorder="1" applyAlignment="1">
      <alignment vertical="center" wrapText="1"/>
    </xf>
    <xf numFmtId="0" fontId="11" fillId="7" borderId="5" xfId="0" applyFont="1" applyFill="1" applyBorder="1" applyAlignment="1">
      <alignment horizontal="center" vertical="center" wrapText="1"/>
    </xf>
    <xf numFmtId="0" fontId="11" fillId="7" borderId="30" xfId="0" applyFont="1" applyFill="1" applyBorder="1" applyAlignment="1">
      <alignment horizontal="center" vertical="center" wrapText="1"/>
    </xf>
    <xf numFmtId="0" fontId="1" fillId="0" borderId="101" xfId="0" applyFont="1" applyBorder="1" applyAlignment="1">
      <alignment vertical="center" wrapText="1"/>
    </xf>
    <xf numFmtId="0" fontId="1" fillId="0" borderId="43" xfId="0" applyFont="1" applyBorder="1" applyAlignment="1">
      <alignment vertical="center" wrapText="1"/>
    </xf>
    <xf numFmtId="0" fontId="2" fillId="3" borderId="22" xfId="0" applyFont="1" applyFill="1" applyBorder="1" applyAlignment="1" applyProtection="1">
      <alignment horizontal="left" vertical="center" wrapText="1"/>
    </xf>
    <xf numFmtId="0" fontId="2" fillId="0" borderId="17" xfId="0" applyFont="1" applyBorder="1" applyAlignment="1" applyProtection="1">
      <alignment horizontal="left" vertical="center" wrapText="1"/>
    </xf>
    <xf numFmtId="0" fontId="2" fillId="3" borderId="17" xfId="0" applyFont="1" applyFill="1" applyBorder="1" applyAlignment="1" applyProtection="1">
      <alignment horizontal="left" vertical="center" wrapText="1"/>
    </xf>
    <xf numFmtId="0" fontId="1" fillId="0" borderId="0" xfId="0" applyFont="1" applyAlignment="1">
      <alignment vertical="center" wrapText="1"/>
    </xf>
    <xf numFmtId="0" fontId="1" fillId="0" borderId="17" xfId="0" applyFont="1" applyBorder="1" applyAlignment="1">
      <alignment horizontal="left" vertical="center" wrapText="1"/>
    </xf>
    <xf numFmtId="0" fontId="2" fillId="3" borderId="17" xfId="0" applyFont="1" applyFill="1" applyBorder="1" applyAlignment="1">
      <alignment horizontal="left" vertical="center" wrapText="1"/>
    </xf>
    <xf numFmtId="0" fontId="2" fillId="3" borderId="17" xfId="0" applyFont="1" applyFill="1" applyBorder="1" applyAlignment="1">
      <alignment horizontal="center" vertical="center" wrapText="1"/>
    </xf>
    <xf numFmtId="0" fontId="8" fillId="6" borderId="43"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8" fillId="6" borderId="43" xfId="0" applyFont="1" applyFill="1" applyBorder="1" applyAlignment="1" applyProtection="1">
      <alignment horizontal="center" vertical="center" wrapText="1"/>
    </xf>
    <xf numFmtId="0" fontId="6" fillId="3" borderId="1" xfId="0" applyFont="1" applyFill="1" applyBorder="1" applyAlignment="1">
      <alignment horizontal="center" vertical="center" wrapText="1"/>
    </xf>
    <xf numFmtId="0" fontId="6" fillId="3" borderId="1" xfId="0" applyFont="1" applyFill="1" applyBorder="1" applyAlignment="1">
      <alignment vertical="center" wrapText="1"/>
    </xf>
    <xf numFmtId="0" fontId="35" fillId="0" borderId="1" xfId="0" applyFont="1" applyBorder="1" applyAlignment="1">
      <alignment vertical="center" wrapText="1"/>
    </xf>
    <xf numFmtId="0" fontId="1" fillId="0" borderId="0" xfId="0" applyFont="1" applyAlignment="1">
      <alignment horizontal="center" vertical="center" wrapText="1"/>
    </xf>
    <xf numFmtId="0" fontId="4" fillId="0" borderId="17" xfId="0" applyFont="1" applyBorder="1" applyAlignment="1">
      <alignment vertical="center" wrapText="1"/>
    </xf>
    <xf numFmtId="0" fontId="1" fillId="0" borderId="17" xfId="0" applyFont="1" applyBorder="1" applyAlignment="1">
      <alignment vertical="center" wrapText="1"/>
    </xf>
    <xf numFmtId="0" fontId="4" fillId="20" borderId="17" xfId="0" applyFont="1" applyFill="1" applyBorder="1" applyAlignment="1">
      <alignment vertical="center" wrapText="1"/>
    </xf>
    <xf numFmtId="0" fontId="1" fillId="0" borderId="0" xfId="0" applyFont="1" applyProtection="1"/>
    <xf numFmtId="0" fontId="1" fillId="0" borderId="0" xfId="0" applyFont="1" applyAlignment="1" applyProtection="1">
      <alignment horizontal="center" vertical="center"/>
    </xf>
    <xf numFmtId="0" fontId="19" fillId="0" borderId="0" xfId="0" applyFont="1" applyAlignment="1" applyProtection="1">
      <alignment horizontal="left"/>
    </xf>
    <xf numFmtId="0" fontId="19" fillId="0" borderId="4" xfId="0" applyFont="1" applyBorder="1" applyProtection="1"/>
    <xf numFmtId="0" fontId="9" fillId="6" borderId="0" xfId="0" applyFont="1" applyFill="1" applyAlignment="1" applyProtection="1">
      <alignment vertical="center" wrapText="1"/>
    </xf>
    <xf numFmtId="0" fontId="9" fillId="12" borderId="48" xfId="0" applyFont="1" applyFill="1" applyBorder="1" applyAlignment="1" applyProtection="1">
      <alignment horizontal="center" vertical="center" wrapText="1"/>
    </xf>
    <xf numFmtId="0" fontId="9" fillId="12" borderId="43" xfId="0" applyFont="1" applyFill="1" applyBorder="1" applyAlignment="1" applyProtection="1">
      <alignment horizontal="center" vertical="center" wrapText="1"/>
    </xf>
    <xf numFmtId="0" fontId="9" fillId="12" borderId="43" xfId="0" applyFont="1" applyFill="1" applyBorder="1" applyAlignment="1" applyProtection="1">
      <alignment horizontal="center" vertical="center" wrapText="1"/>
    </xf>
    <xf numFmtId="0" fontId="9" fillId="6" borderId="59" xfId="0" applyFont="1" applyFill="1" applyBorder="1" applyAlignment="1" applyProtection="1">
      <alignment vertical="center" wrapText="1"/>
    </xf>
    <xf numFmtId="0" fontId="2" fillId="3" borderId="25" xfId="0" applyFont="1" applyFill="1" applyBorder="1" applyAlignment="1" applyProtection="1">
      <alignment horizontal="right" vertical="center" wrapText="1"/>
    </xf>
    <xf numFmtId="0" fontId="2" fillId="3" borderId="22" xfId="0" applyFont="1" applyFill="1" applyBorder="1" applyAlignment="1" applyProtection="1">
      <alignment horizontal="center" vertical="center" wrapText="1"/>
    </xf>
    <xf numFmtId="0" fontId="2" fillId="3" borderId="53" xfId="0" applyFont="1" applyFill="1" applyBorder="1" applyAlignment="1" applyProtection="1">
      <alignment horizontal="center" vertical="center" wrapText="1"/>
    </xf>
    <xf numFmtId="0" fontId="2" fillId="0" borderId="0" xfId="0" applyFont="1" applyProtection="1"/>
    <xf numFmtId="0" fontId="2" fillId="0" borderId="21" xfId="0" applyFont="1" applyBorder="1" applyAlignment="1" applyProtection="1">
      <alignment horizontal="right" vertical="center" wrapText="1"/>
    </xf>
    <xf numFmtId="0" fontId="2" fillId="0" borderId="17" xfId="0" applyFont="1" applyBorder="1" applyAlignment="1" applyProtection="1">
      <alignment horizontal="center" vertical="center" wrapText="1"/>
    </xf>
    <xf numFmtId="0" fontId="2" fillId="0" borderId="33" xfId="0" applyFont="1" applyBorder="1" applyAlignment="1" applyProtection="1">
      <alignment horizontal="center" vertical="center" wrapText="1"/>
    </xf>
    <xf numFmtId="0" fontId="2" fillId="3" borderId="21" xfId="0" applyFont="1" applyFill="1" applyBorder="1" applyAlignment="1" applyProtection="1">
      <alignment horizontal="right" vertical="center" wrapText="1"/>
    </xf>
    <xf numFmtId="0" fontId="2" fillId="3" borderId="17" xfId="0" applyFont="1" applyFill="1" applyBorder="1" applyAlignment="1" applyProtection="1">
      <alignment horizontal="center" vertical="center" wrapText="1"/>
    </xf>
    <xf numFmtId="0" fontId="2" fillId="3" borderId="33" xfId="0" applyFont="1" applyFill="1" applyBorder="1" applyAlignment="1" applyProtection="1">
      <alignment horizontal="center" vertical="center" wrapText="1"/>
    </xf>
    <xf numFmtId="0" fontId="2" fillId="0" borderId="51" xfId="0" applyFont="1" applyBorder="1" applyAlignment="1" applyProtection="1">
      <alignment horizontal="right" vertical="center" wrapText="1"/>
    </xf>
    <xf numFmtId="0" fontId="2" fillId="0" borderId="35"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35" xfId="0" applyFont="1" applyBorder="1" applyAlignment="1" applyProtection="1">
      <alignment horizontal="left" vertical="center" wrapText="1"/>
    </xf>
    <xf numFmtId="0" fontId="9" fillId="12"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9" fillId="12"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2" fillId="0" borderId="0" xfId="0" applyFont="1" applyFill="1" applyProtection="1"/>
    <xf numFmtId="0" fontId="9" fillId="12" borderId="43" xfId="0" applyFont="1" applyFill="1" applyBorder="1" applyAlignment="1" applyProtection="1">
      <alignment horizontal="center" vertical="center" wrapText="1"/>
    </xf>
    <xf numFmtId="0" fontId="24" fillId="8" borderId="0" xfId="0" applyFont="1" applyFill="1" applyBorder="1" applyAlignment="1">
      <alignment horizontal="left" vertical="center" wrapText="1"/>
    </xf>
    <xf numFmtId="0" fontId="8" fillId="6" borderId="43" xfId="0" applyFont="1" applyFill="1" applyBorder="1" applyAlignment="1">
      <alignment horizontal="center" vertical="center" wrapText="1"/>
    </xf>
    <xf numFmtId="0" fontId="24" fillId="8" borderId="0" xfId="0" applyFont="1" applyFill="1" applyBorder="1" applyAlignment="1">
      <alignment vertical="center" wrapText="1"/>
    </xf>
    <xf numFmtId="0" fontId="1" fillId="0" borderId="0" xfId="0" applyFont="1" applyAlignment="1">
      <alignment horizontal="center" vertical="center"/>
    </xf>
    <xf numFmtId="0" fontId="19" fillId="0" borderId="0" xfId="0" applyFont="1" applyAlignment="1">
      <alignment horizontal="left"/>
    </xf>
    <xf numFmtId="0" fontId="19" fillId="0" borderId="4" xfId="0" applyFont="1" applyBorder="1"/>
    <xf numFmtId="0" fontId="9" fillId="6" borderId="0" xfId="0" applyFont="1" applyFill="1" applyAlignment="1">
      <alignment vertical="center" wrapText="1"/>
    </xf>
    <xf numFmtId="0" fontId="9" fillId="12" borderId="48" xfId="0" applyFont="1" applyFill="1" applyBorder="1" applyAlignment="1">
      <alignment horizontal="center" vertical="center" wrapText="1"/>
    </xf>
    <xf numFmtId="0" fontId="9" fillId="12" borderId="43" xfId="0" applyFont="1" applyFill="1" applyBorder="1" applyAlignment="1">
      <alignment horizontal="center" vertical="center" wrapText="1"/>
    </xf>
    <xf numFmtId="0" fontId="9" fillId="6" borderId="59" xfId="0" applyFont="1" applyFill="1" applyBorder="1" applyAlignment="1">
      <alignment vertical="center" wrapText="1"/>
    </xf>
    <xf numFmtId="0" fontId="2" fillId="3" borderId="25" xfId="0" applyFont="1" applyFill="1" applyBorder="1" applyAlignment="1">
      <alignment horizontal="right" vertical="center" wrapText="1"/>
    </xf>
    <xf numFmtId="0" fontId="2" fillId="3" borderId="22" xfId="0" applyFont="1" applyFill="1" applyBorder="1" applyAlignment="1">
      <alignment horizontal="center" vertical="center" wrapText="1"/>
    </xf>
    <xf numFmtId="0" fontId="2" fillId="3" borderId="53" xfId="0" applyFont="1" applyFill="1" applyBorder="1" applyAlignment="1">
      <alignment horizontal="center" vertical="center" wrapText="1"/>
    </xf>
    <xf numFmtId="0" fontId="2" fillId="3" borderId="22" xfId="0" applyFont="1" applyFill="1" applyBorder="1" applyAlignment="1">
      <alignment horizontal="left" vertical="center" wrapText="1"/>
    </xf>
    <xf numFmtId="0" fontId="2" fillId="0" borderId="0" xfId="0" applyFont="1"/>
    <xf numFmtId="0" fontId="2" fillId="0" borderId="21" xfId="0" applyFont="1" applyBorder="1" applyAlignment="1">
      <alignment horizontal="right" vertical="center" wrapText="1"/>
    </xf>
    <xf numFmtId="0" fontId="2" fillId="0" borderId="17" xfId="0" applyFont="1" applyBorder="1" applyAlignment="1">
      <alignment horizontal="center" vertical="center" wrapText="1"/>
    </xf>
    <xf numFmtId="0" fontId="2" fillId="0" borderId="33" xfId="0" applyFont="1" applyBorder="1" applyAlignment="1">
      <alignment horizontal="center" vertical="center" wrapText="1"/>
    </xf>
    <xf numFmtId="0" fontId="2" fillId="0" borderId="17" xfId="0" applyFont="1" applyBorder="1" applyAlignment="1">
      <alignment horizontal="left" vertical="center" wrapText="1"/>
    </xf>
    <xf numFmtId="0" fontId="2" fillId="3" borderId="21" xfId="0" applyFont="1" applyFill="1" applyBorder="1" applyAlignment="1">
      <alignment horizontal="right" vertical="center" wrapText="1"/>
    </xf>
    <xf numFmtId="0" fontId="2" fillId="3" borderId="33" xfId="0" applyFont="1" applyFill="1" applyBorder="1" applyAlignment="1">
      <alignment horizontal="center" vertical="center" wrapText="1"/>
    </xf>
    <xf numFmtId="0" fontId="2" fillId="0" borderId="51" xfId="0" applyFont="1" applyBorder="1" applyAlignment="1">
      <alignment horizontal="right" vertical="center" wrapText="1"/>
    </xf>
    <xf numFmtId="0" fontId="2" fillId="0" borderId="35" xfId="0" applyFont="1" applyBorder="1" applyAlignment="1">
      <alignment horizontal="center" vertical="center" wrapText="1"/>
    </xf>
    <xf numFmtId="0" fontId="2" fillId="0" borderId="34" xfId="0" applyFont="1" applyBorder="1" applyAlignment="1">
      <alignment horizontal="center" vertical="center" wrapText="1"/>
    </xf>
    <xf numFmtId="0" fontId="2" fillId="0" borderId="35" xfId="0" applyFont="1" applyBorder="1" applyAlignment="1">
      <alignment horizontal="left" vertical="center" wrapText="1"/>
    </xf>
    <xf numFmtId="0" fontId="1" fillId="2" borderId="0" xfId="0" applyFont="1" applyFill="1" applyAlignment="1" applyProtection="1">
      <alignment vertical="center" wrapText="1"/>
    </xf>
    <xf numFmtId="0" fontId="1" fillId="2" borderId="0" xfId="0" applyFont="1" applyFill="1" applyAlignment="1" applyProtection="1">
      <alignment horizontal="center" vertical="center" wrapText="1"/>
    </xf>
    <xf numFmtId="0" fontId="5" fillId="2" borderId="0" xfId="0" applyFont="1" applyFill="1" applyAlignment="1" applyProtection="1">
      <alignment vertical="center" wrapText="1"/>
    </xf>
    <xf numFmtId="0" fontId="19" fillId="2" borderId="0" xfId="0" applyFont="1" applyFill="1" applyAlignment="1" applyProtection="1">
      <alignment vertical="center" wrapText="1"/>
    </xf>
    <xf numFmtId="0" fontId="19" fillId="2" borderId="0" xfId="0" applyFont="1" applyFill="1" applyAlignment="1" applyProtection="1">
      <alignment horizontal="center" vertical="center" wrapText="1"/>
    </xf>
    <xf numFmtId="0" fontId="15" fillId="2" borderId="0" xfId="0" applyFont="1" applyFill="1" applyAlignment="1" applyProtection="1">
      <alignment horizontal="center" vertical="center" wrapText="1"/>
    </xf>
    <xf numFmtId="0" fontId="1" fillId="2" borderId="0" xfId="0" applyFont="1" applyFill="1" applyProtection="1"/>
    <xf numFmtId="0" fontId="19" fillId="2" borderId="0" xfId="0" applyFont="1" applyFill="1" applyAlignment="1" applyProtection="1">
      <alignment horizontal="left"/>
    </xf>
    <xf numFmtId="0" fontId="19" fillId="2" borderId="4" xfId="0" applyFont="1" applyFill="1" applyBorder="1" applyProtection="1"/>
    <xf numFmtId="0" fontId="6" fillId="2" borderId="0" xfId="0" applyFont="1" applyFill="1" applyAlignment="1" applyProtection="1">
      <alignment vertical="center" wrapText="1"/>
    </xf>
    <xf numFmtId="0" fontId="1" fillId="6" borderId="11" xfId="0" applyFont="1" applyFill="1" applyBorder="1" applyAlignment="1" applyProtection="1">
      <alignment vertical="center" wrapText="1"/>
    </xf>
    <xf numFmtId="0" fontId="1" fillId="6" borderId="0" xfId="0" applyFont="1" applyFill="1" applyAlignment="1" applyProtection="1">
      <alignment vertical="center" wrapText="1"/>
    </xf>
    <xf numFmtId="0" fontId="12" fillId="4"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1" fillId="6" borderId="59" xfId="0" applyFont="1" applyFill="1" applyBorder="1" applyAlignment="1" applyProtection="1">
      <alignment vertical="center" wrapText="1"/>
    </xf>
    <xf numFmtId="0" fontId="8" fillId="5" borderId="60" xfId="0" applyFont="1" applyFill="1" applyBorder="1" applyAlignment="1" applyProtection="1">
      <alignment horizontal="center" vertical="center" wrapText="1"/>
    </xf>
    <xf numFmtId="0" fontId="1" fillId="0" borderId="0" xfId="0" applyFont="1" applyAlignment="1" applyProtection="1">
      <alignment vertical="center" wrapText="1"/>
    </xf>
    <xf numFmtId="0" fontId="1" fillId="0" borderId="25" xfId="0" applyFont="1" applyBorder="1" applyAlignment="1" applyProtection="1">
      <alignment horizontal="right" vertical="center" wrapText="1"/>
    </xf>
    <xf numFmtId="0" fontId="1" fillId="0" borderId="22" xfId="0" applyFont="1" applyBorder="1" applyAlignment="1" applyProtection="1">
      <alignment horizontal="left" vertical="center" wrapText="1"/>
    </xf>
    <xf numFmtId="0" fontId="1" fillId="0" borderId="53" xfId="0" applyFont="1" applyBorder="1" applyAlignment="1" applyProtection="1">
      <alignment horizontal="right" vertical="center" wrapText="1"/>
    </xf>
    <xf numFmtId="0" fontId="1" fillId="0" borderId="22" xfId="0" applyFont="1" applyBorder="1" applyAlignment="1" applyProtection="1">
      <alignment horizontal="center" vertical="center" wrapText="1"/>
    </xf>
    <xf numFmtId="0" fontId="6" fillId="0" borderId="22" xfId="0" applyFont="1" applyBorder="1" applyAlignment="1" applyProtection="1">
      <alignment horizontal="center" vertical="center" wrapText="1"/>
    </xf>
    <xf numFmtId="0" fontId="1" fillId="3" borderId="21" xfId="0" applyFont="1" applyFill="1" applyBorder="1" applyAlignment="1" applyProtection="1">
      <alignment horizontal="right" vertical="center" wrapText="1"/>
    </xf>
    <xf numFmtId="0" fontId="1" fillId="3" borderId="17" xfId="0" applyFont="1" applyFill="1" applyBorder="1" applyAlignment="1" applyProtection="1">
      <alignment horizontal="left" vertical="center" wrapText="1"/>
    </xf>
    <xf numFmtId="0" fontId="1" fillId="3" borderId="33" xfId="0" applyFont="1" applyFill="1" applyBorder="1" applyAlignment="1" applyProtection="1">
      <alignment horizontal="right" vertical="center" wrapText="1"/>
    </xf>
    <xf numFmtId="0" fontId="1" fillId="3" borderId="17" xfId="0" applyFont="1" applyFill="1" applyBorder="1" applyAlignment="1" applyProtection="1">
      <alignment horizontal="center" vertical="center" wrapText="1"/>
    </xf>
    <xf numFmtId="0" fontId="6" fillId="3" borderId="17" xfId="0" applyFont="1" applyFill="1" applyBorder="1" applyAlignment="1" applyProtection="1">
      <alignment horizontal="center" vertical="center" wrapText="1"/>
    </xf>
    <xf numFmtId="0" fontId="1" fillId="0" borderId="21" xfId="0" applyFont="1" applyBorder="1" applyAlignment="1" applyProtection="1">
      <alignment horizontal="right" vertical="center" wrapText="1"/>
    </xf>
    <xf numFmtId="0" fontId="1" fillId="0" borderId="17" xfId="0" applyFont="1" applyBorder="1" applyAlignment="1" applyProtection="1">
      <alignment horizontal="left" vertical="center" wrapText="1"/>
    </xf>
    <xf numFmtId="0" fontId="1" fillId="0" borderId="33" xfId="0" applyFont="1" applyBorder="1" applyAlignment="1" applyProtection="1">
      <alignment horizontal="right" vertical="center" wrapText="1"/>
    </xf>
    <xf numFmtId="0" fontId="1" fillId="0" borderId="17" xfId="0"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0" fontId="1" fillId="3" borderId="51" xfId="0" applyFont="1" applyFill="1" applyBorder="1" applyAlignment="1" applyProtection="1">
      <alignment horizontal="right" vertical="center" wrapText="1"/>
    </xf>
    <xf numFmtId="0" fontId="1" fillId="3" borderId="35" xfId="0" applyFont="1" applyFill="1" applyBorder="1" applyAlignment="1" applyProtection="1">
      <alignment horizontal="left" vertical="center" wrapText="1"/>
    </xf>
    <xf numFmtId="0" fontId="1" fillId="3" borderId="34" xfId="0" applyFont="1" applyFill="1" applyBorder="1" applyAlignment="1" applyProtection="1">
      <alignment horizontal="right" vertical="center" wrapText="1"/>
    </xf>
    <xf numFmtId="0" fontId="1" fillId="3" borderId="35" xfId="0" applyFont="1" applyFill="1" applyBorder="1" applyAlignment="1" applyProtection="1">
      <alignment horizontal="center" vertical="center" wrapText="1"/>
    </xf>
    <xf numFmtId="0" fontId="6" fillId="3" borderId="35" xfId="0" applyFont="1" applyFill="1" applyBorder="1" applyAlignment="1" applyProtection="1">
      <alignment horizontal="center" vertical="center" wrapText="1"/>
    </xf>
    <xf numFmtId="0" fontId="1" fillId="0" borderId="0" xfId="0" applyFont="1" applyAlignment="1" applyProtection="1">
      <alignment horizontal="center" vertical="center" wrapText="1"/>
    </xf>
    <xf numFmtId="0" fontId="5" fillId="0" borderId="0" xfId="0" applyFont="1" applyAlignment="1" applyProtection="1">
      <alignment vertical="center" wrapText="1"/>
    </xf>
    <xf numFmtId="0" fontId="4" fillId="0" borderId="0" xfId="0" applyFont="1" applyAlignment="1" applyProtection="1">
      <alignment vertical="center" wrapText="1"/>
    </xf>
    <xf numFmtId="0" fontId="8" fillId="6" borderId="43" xfId="0" applyFont="1" applyFill="1" applyBorder="1" applyAlignment="1" applyProtection="1">
      <alignment horizontal="center" vertical="center" wrapText="1"/>
    </xf>
    <xf numFmtId="0" fontId="22" fillId="8" borderId="0" xfId="0" applyFont="1" applyFill="1" applyBorder="1" applyAlignment="1">
      <alignment vertical="center"/>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9" fillId="12"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1" fillId="2" borderId="22" xfId="0" applyFont="1" applyFill="1" applyBorder="1" applyAlignment="1" applyProtection="1">
      <alignment horizontal="center" vertical="center" wrapText="1"/>
    </xf>
    <xf numFmtId="0" fontId="37" fillId="3" borderId="17"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23" fillId="8" borderId="0" xfId="0" applyFont="1" applyFill="1" applyBorder="1" applyAlignment="1">
      <alignment horizontal="center" vertical="center"/>
    </xf>
    <xf numFmtId="0" fontId="21" fillId="8" borderId="89" xfId="0" applyFont="1" applyFill="1" applyBorder="1" applyAlignment="1">
      <alignment horizontal="center" vertical="center"/>
    </xf>
    <xf numFmtId="0" fontId="9" fillId="22" borderId="1" xfId="0" applyFont="1" applyFill="1" applyBorder="1" applyAlignment="1">
      <alignment horizontal="center" vertical="center" wrapText="1"/>
    </xf>
    <xf numFmtId="0" fontId="9" fillId="23" borderId="1" xfId="0" applyFont="1" applyFill="1" applyBorder="1" applyAlignment="1">
      <alignment horizontal="center" vertical="center" wrapText="1"/>
    </xf>
    <xf numFmtId="14" fontId="6" fillId="8" borderId="0" xfId="0" applyNumberFormat="1" applyFont="1" applyFill="1" applyBorder="1" applyAlignment="1">
      <alignment horizontal="center" vertical="center"/>
    </xf>
    <xf numFmtId="0" fontId="9" fillId="26" borderId="1" xfId="0" applyFont="1" applyFill="1" applyBorder="1" applyAlignment="1">
      <alignment horizontal="center" vertical="center" wrapText="1"/>
    </xf>
    <xf numFmtId="0" fontId="18" fillId="22" borderId="0" xfId="0" applyFont="1" applyFill="1" applyBorder="1" applyAlignment="1">
      <alignment horizontal="center" vertical="center"/>
    </xf>
    <xf numFmtId="0" fontId="18" fillId="23" borderId="0" xfId="0" applyFont="1" applyFill="1" applyBorder="1" applyAlignment="1">
      <alignment horizontal="center" vertical="center" wrapText="1"/>
    </xf>
    <xf numFmtId="0" fontId="22" fillId="10" borderId="0" xfId="0" applyFont="1" applyFill="1" applyBorder="1" applyAlignment="1">
      <alignment horizontal="center" vertical="center"/>
    </xf>
    <xf numFmtId="0" fontId="18" fillId="21" borderId="0" xfId="0" applyFont="1" applyFill="1" applyBorder="1" applyAlignment="1">
      <alignment horizontal="center" vertical="center" wrapText="1"/>
    </xf>
    <xf numFmtId="0" fontId="18" fillId="24" borderId="0" xfId="0" applyFont="1" applyFill="1" applyBorder="1" applyAlignment="1">
      <alignment horizontal="center" vertical="center" wrapText="1"/>
    </xf>
    <xf numFmtId="0" fontId="18" fillId="25" borderId="0" xfId="0" applyFont="1" applyFill="1" applyBorder="1" applyAlignment="1">
      <alignment horizontal="center" vertical="center" wrapText="1"/>
    </xf>
    <xf numFmtId="0" fontId="18" fillId="26" borderId="0" xfId="0" applyFont="1" applyFill="1" applyBorder="1" applyAlignment="1">
      <alignment horizontal="center" vertical="center" wrapText="1"/>
    </xf>
    <xf numFmtId="0" fontId="18" fillId="27" borderId="0" xfId="0" applyFont="1" applyFill="1" applyBorder="1" applyAlignment="1">
      <alignment horizontal="center" vertical="center" wrapText="1"/>
    </xf>
    <xf numFmtId="0" fontId="9" fillId="22" borderId="1" xfId="0" applyFont="1" applyFill="1" applyBorder="1" applyAlignment="1">
      <alignment horizontal="center" vertical="center"/>
    </xf>
    <xf numFmtId="0" fontId="9" fillId="21" borderId="1" xfId="0" applyFont="1" applyFill="1" applyBorder="1" applyAlignment="1">
      <alignment horizontal="center" vertical="center" wrapText="1"/>
    </xf>
    <xf numFmtId="0" fontId="9" fillId="24" borderId="1" xfId="0" applyFont="1" applyFill="1" applyBorder="1" applyAlignment="1">
      <alignment horizontal="center" vertical="center" wrapText="1"/>
    </xf>
    <xf numFmtId="0" fontId="9" fillId="25" borderId="1" xfId="0" applyFont="1" applyFill="1" applyBorder="1" applyAlignment="1">
      <alignment horizontal="center" vertical="center" wrapText="1"/>
    </xf>
    <xf numFmtId="0" fontId="9" fillId="21" borderId="1" xfId="0" applyFont="1" applyFill="1" applyBorder="1" applyAlignment="1">
      <alignment horizontal="center" vertical="center"/>
    </xf>
    <xf numFmtId="0" fontId="9" fillId="24" borderId="1" xfId="0" applyFont="1" applyFill="1" applyBorder="1" applyAlignment="1">
      <alignment horizontal="center" vertical="center"/>
    </xf>
    <xf numFmtId="0" fontId="9" fillId="25" borderId="1" xfId="0" applyFont="1" applyFill="1" applyBorder="1" applyAlignment="1">
      <alignment horizontal="center" vertical="center"/>
    </xf>
    <xf numFmtId="0" fontId="9" fillId="26" borderId="1" xfId="0" applyFont="1" applyFill="1" applyBorder="1" applyAlignment="1">
      <alignment horizontal="center" vertical="center"/>
    </xf>
    <xf numFmtId="0" fontId="24" fillId="8" borderId="0" xfId="0" applyFont="1" applyFill="1" applyBorder="1" applyAlignment="1">
      <alignment horizontal="left" vertical="center" wrapText="1"/>
    </xf>
    <xf numFmtId="0" fontId="9" fillId="21" borderId="5" xfId="0" applyFont="1" applyFill="1" applyBorder="1" applyAlignment="1">
      <alignment horizontal="center" vertical="center"/>
    </xf>
    <xf numFmtId="0" fontId="9" fillId="21" borderId="2" xfId="0" applyFont="1" applyFill="1" applyBorder="1" applyAlignment="1">
      <alignment horizontal="center" vertical="center"/>
    </xf>
    <xf numFmtId="0" fontId="9" fillId="27" borderId="1" xfId="0" applyFont="1" applyFill="1" applyBorder="1" applyAlignment="1">
      <alignment horizontal="center" vertical="center"/>
    </xf>
    <xf numFmtId="0" fontId="18" fillId="28" borderId="0" xfId="3" applyFont="1" applyFill="1" applyBorder="1" applyAlignment="1">
      <alignment horizontal="center" vertical="center"/>
    </xf>
    <xf numFmtId="0" fontId="22" fillId="15" borderId="5" xfId="0" applyFont="1" applyFill="1" applyBorder="1" applyAlignment="1">
      <alignment horizontal="center" vertical="center"/>
    </xf>
    <xf numFmtId="0" fontId="9" fillId="7" borderId="100" xfId="0" applyFont="1" applyFill="1" applyBorder="1" applyAlignment="1">
      <alignment horizontal="center" vertical="center" wrapText="1"/>
    </xf>
    <xf numFmtId="0" fontId="9" fillId="7" borderId="45" xfId="0" applyFont="1" applyFill="1" applyBorder="1" applyAlignment="1">
      <alignment horizontal="center" vertical="center" wrapText="1"/>
    </xf>
    <xf numFmtId="0" fontId="9" fillId="7" borderId="101" xfId="0" applyFont="1" applyFill="1" applyBorder="1" applyAlignment="1">
      <alignment horizontal="center" vertical="center" wrapText="1"/>
    </xf>
    <xf numFmtId="0" fontId="9" fillId="7" borderId="5" xfId="0" applyFont="1" applyFill="1" applyBorder="1" applyAlignment="1">
      <alignment horizontal="center" vertical="center" wrapText="1"/>
    </xf>
    <xf numFmtId="0" fontId="9" fillId="7" borderId="101" xfId="0" applyFont="1" applyFill="1" applyBorder="1" applyAlignment="1">
      <alignment horizontal="left" vertical="center" wrapText="1"/>
    </xf>
    <xf numFmtId="0" fontId="9" fillId="7" borderId="5" xfId="0" applyFont="1" applyFill="1" applyBorder="1" applyAlignment="1">
      <alignment horizontal="left" vertical="center" wrapText="1"/>
    </xf>
    <xf numFmtId="0" fontId="9" fillId="7" borderId="102" xfId="0" applyFont="1" applyFill="1" applyBorder="1" applyAlignment="1">
      <alignment horizontal="center" vertical="center" wrapText="1"/>
    </xf>
    <xf numFmtId="0" fontId="1" fillId="0" borderId="79" xfId="0" applyFont="1" applyBorder="1" applyAlignment="1" applyProtection="1">
      <alignment horizontal="center" vertical="center" wrapText="1"/>
    </xf>
    <xf numFmtId="0" fontId="1" fillId="0" borderId="80" xfId="0" applyFont="1" applyBorder="1" applyAlignment="1" applyProtection="1">
      <alignment horizontal="center" vertical="center" wrapText="1"/>
    </xf>
    <xf numFmtId="0" fontId="1" fillId="0" borderId="78"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1" fillId="3" borderId="71" xfId="0" applyFont="1" applyFill="1" applyBorder="1" applyAlignment="1" applyProtection="1">
      <alignment horizontal="center" vertical="center" wrapText="1"/>
    </xf>
    <xf numFmtId="0" fontId="1" fillId="3" borderId="72" xfId="0" applyFont="1" applyFill="1" applyBorder="1" applyAlignment="1" applyProtection="1">
      <alignment horizontal="center" vertical="center" wrapText="1"/>
    </xf>
    <xf numFmtId="0" fontId="1" fillId="3" borderId="73"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6" fillId="2" borderId="81" xfId="0" applyFont="1" applyFill="1" applyBorder="1" applyAlignment="1" applyProtection="1">
      <alignment horizontal="center" vertical="center" wrapText="1"/>
    </xf>
    <xf numFmtId="0" fontId="1" fillId="2" borderId="82" xfId="0" applyFont="1" applyFill="1" applyBorder="1" applyAlignment="1" applyProtection="1">
      <alignment horizontal="center" vertical="center" wrapText="1"/>
    </xf>
    <xf numFmtId="0" fontId="1" fillId="2" borderId="77" xfId="0" applyFont="1" applyFill="1" applyBorder="1" applyAlignment="1" applyProtection="1">
      <alignment horizontal="center" vertical="center" wrapText="1"/>
    </xf>
    <xf numFmtId="0" fontId="1" fillId="2" borderId="74" xfId="0" applyFont="1" applyFill="1" applyBorder="1" applyAlignment="1" applyProtection="1">
      <alignment horizontal="center" vertical="center" wrapText="1"/>
    </xf>
    <xf numFmtId="0" fontId="1" fillId="2" borderId="75" xfId="0" applyFont="1" applyFill="1" applyBorder="1" applyAlignment="1" applyProtection="1">
      <alignment horizontal="center" vertical="center" wrapText="1"/>
    </xf>
    <xf numFmtId="0" fontId="6" fillId="2" borderId="74" xfId="0" applyFont="1" applyFill="1" applyBorder="1" applyAlignment="1" applyProtection="1">
      <alignment horizontal="center" vertical="center" wrapText="1"/>
    </xf>
    <xf numFmtId="0" fontId="6" fillId="2" borderId="75" xfId="0" applyFont="1" applyFill="1" applyBorder="1" applyAlignment="1" applyProtection="1">
      <alignment horizontal="center" vertical="center" wrapText="1"/>
    </xf>
    <xf numFmtId="0" fontId="6" fillId="2" borderId="77" xfId="0" applyFont="1" applyFill="1" applyBorder="1" applyAlignment="1" applyProtection="1">
      <alignment horizontal="center" vertical="center" wrapText="1"/>
    </xf>
    <xf numFmtId="0" fontId="6" fillId="2" borderId="76" xfId="0" applyFont="1" applyFill="1" applyBorder="1" applyAlignment="1" applyProtection="1">
      <alignment horizontal="center" vertical="center" wrapText="1"/>
    </xf>
    <xf numFmtId="0" fontId="19" fillId="0" borderId="0" xfId="0" applyFont="1" applyAlignment="1" applyProtection="1">
      <alignment horizontal="center"/>
    </xf>
    <xf numFmtId="14" fontId="19" fillId="0" borderId="4" xfId="0" applyNumberFormat="1" applyFont="1" applyBorder="1" applyAlignment="1" applyProtection="1">
      <alignment horizontal="center"/>
    </xf>
    <xf numFmtId="0" fontId="19" fillId="0" borderId="4" xfId="0" applyFont="1" applyBorder="1" applyAlignment="1" applyProtection="1">
      <alignment horizontal="center"/>
    </xf>
    <xf numFmtId="0" fontId="8" fillId="5" borderId="86" xfId="0" applyFont="1" applyFill="1" applyBorder="1" applyAlignment="1" applyProtection="1">
      <alignment horizontal="center" vertical="center" wrapText="1"/>
    </xf>
    <xf numFmtId="0" fontId="8" fillId="5" borderId="31" xfId="0" applyFont="1" applyFill="1" applyBorder="1" applyAlignment="1" applyProtection="1">
      <alignment horizontal="center" vertical="center" wrapText="1"/>
    </xf>
    <xf numFmtId="0" fontId="8" fillId="5" borderId="52" xfId="0" applyFont="1" applyFill="1" applyBorder="1" applyAlignment="1" applyProtection="1">
      <alignment horizontal="center" vertical="center" wrapText="1"/>
    </xf>
    <xf numFmtId="0" fontId="9" fillId="7" borderId="29" xfId="0" applyFont="1" applyFill="1" applyBorder="1" applyAlignment="1" applyProtection="1">
      <alignment horizontal="center" vertical="center" wrapText="1"/>
    </xf>
    <xf numFmtId="0" fontId="9" fillId="7" borderId="48" xfId="0" applyFont="1" applyFill="1" applyBorder="1" applyAlignment="1" applyProtection="1">
      <alignment horizontal="center" vertical="center" wrapText="1"/>
    </xf>
    <xf numFmtId="0" fontId="9" fillId="7" borderId="1" xfId="0" applyFont="1" applyFill="1" applyBorder="1" applyAlignment="1" applyProtection="1">
      <alignment horizontal="center" vertical="center" wrapText="1"/>
    </xf>
    <xf numFmtId="0" fontId="9" fillId="7" borderId="43" xfId="0" applyFont="1" applyFill="1" applyBorder="1" applyAlignment="1" applyProtection="1">
      <alignment horizontal="center" vertical="center" wrapText="1"/>
    </xf>
    <xf numFmtId="0" fontId="8" fillId="7" borderId="1" xfId="0" applyFont="1" applyFill="1" applyBorder="1" applyAlignment="1" applyProtection="1">
      <alignment horizontal="center" vertical="center" wrapText="1"/>
    </xf>
    <xf numFmtId="0" fontId="8" fillId="7" borderId="43" xfId="0" applyFont="1" applyFill="1" applyBorder="1" applyAlignment="1" applyProtection="1">
      <alignment horizontal="center" vertical="center" wrapText="1"/>
    </xf>
    <xf numFmtId="0" fontId="9" fillId="7" borderId="54" xfId="0" applyFont="1" applyFill="1" applyBorder="1" applyAlignment="1" applyProtection="1">
      <alignment horizontal="center" vertical="center" wrapText="1"/>
    </xf>
    <xf numFmtId="0" fontId="9" fillId="7" borderId="62" xfId="0" applyFont="1" applyFill="1" applyBorder="1" applyAlignment="1" applyProtection="1">
      <alignment horizontal="center" vertical="center" wrapText="1"/>
    </xf>
    <xf numFmtId="0" fontId="9" fillId="12" borderId="29" xfId="0" applyFont="1" applyFill="1" applyBorder="1" applyAlignment="1" applyProtection="1">
      <alignment horizontal="center" vertical="center" wrapText="1"/>
    </xf>
    <xf numFmtId="0" fontId="9" fillId="12" borderId="1" xfId="0" applyFont="1" applyFill="1" applyBorder="1" applyAlignment="1" applyProtection="1">
      <alignment horizontal="center" vertical="center" wrapText="1"/>
    </xf>
    <xf numFmtId="0" fontId="9" fillId="12" borderId="54" xfId="0" applyFont="1" applyFill="1" applyBorder="1" applyAlignment="1" applyProtection="1">
      <alignment horizontal="center" vertical="center" wrapText="1"/>
    </xf>
    <xf numFmtId="0" fontId="8" fillId="6" borderId="45" xfId="0" applyFont="1" applyFill="1" applyBorder="1" applyAlignment="1" applyProtection="1">
      <alignment horizontal="center" vertical="center" wrapText="1"/>
    </xf>
    <xf numFmtId="0" fontId="8" fillId="6" borderId="46" xfId="0" applyFont="1" applyFill="1" applyBorder="1" applyAlignment="1" applyProtection="1">
      <alignment horizontal="center" vertical="center" wrapText="1"/>
    </xf>
    <xf numFmtId="0" fontId="8" fillId="6" borderId="55" xfId="0" applyFont="1" applyFill="1" applyBorder="1" applyAlignment="1" applyProtection="1">
      <alignment horizontal="center" vertical="center" wrapText="1"/>
    </xf>
    <xf numFmtId="0" fontId="8" fillId="6" borderId="5" xfId="0" applyFont="1" applyFill="1" applyBorder="1" applyAlignment="1" applyProtection="1">
      <alignment horizontal="center" vertical="center" wrapText="1"/>
    </xf>
    <xf numFmtId="0" fontId="8" fillId="6" borderId="10" xfId="0" applyFont="1" applyFill="1" applyBorder="1" applyAlignment="1" applyProtection="1">
      <alignment horizontal="center" vertical="center" wrapText="1"/>
    </xf>
    <xf numFmtId="0" fontId="8" fillId="6" borderId="56" xfId="0" applyFont="1" applyFill="1" applyBorder="1" applyAlignment="1" applyProtection="1">
      <alignment horizontal="center" vertical="center" wrapText="1"/>
    </xf>
    <xf numFmtId="0" fontId="8" fillId="5" borderId="9" xfId="0" applyFont="1" applyFill="1" applyBorder="1" applyAlignment="1" applyProtection="1">
      <alignment horizontal="center" vertical="center" wrapText="1"/>
    </xf>
    <xf numFmtId="0" fontId="8" fillId="5" borderId="1" xfId="0" applyFont="1" applyFill="1" applyBorder="1" applyAlignment="1" applyProtection="1">
      <alignment horizontal="center" vertical="center" wrapText="1"/>
    </xf>
    <xf numFmtId="0" fontId="8" fillId="5" borderId="61"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10" xfId="0" applyFont="1" applyFill="1" applyBorder="1" applyAlignment="1" applyProtection="1">
      <alignment horizontal="center" vertical="center" wrapText="1"/>
    </xf>
    <xf numFmtId="0" fontId="9" fillId="6" borderId="56" xfId="0" applyFont="1" applyFill="1" applyBorder="1" applyAlignment="1" applyProtection="1">
      <alignment horizontal="center" vertical="center" wrapText="1"/>
    </xf>
    <xf numFmtId="0" fontId="9" fillId="6" borderId="30" xfId="0" applyFont="1" applyFill="1" applyBorder="1" applyAlignment="1" applyProtection="1">
      <alignment horizontal="center" vertical="center" wrapText="1"/>
    </xf>
    <xf numFmtId="0" fontId="9" fillId="6" borderId="31" xfId="0" applyFont="1" applyFill="1" applyBorder="1" applyAlignment="1" applyProtection="1">
      <alignment horizontal="center" vertical="center" wrapText="1"/>
    </xf>
    <xf numFmtId="0" fontId="9" fillId="6" borderId="52" xfId="0" applyFont="1" applyFill="1" applyBorder="1" applyAlignment="1" applyProtection="1">
      <alignment horizontal="center" vertical="center" wrapText="1"/>
    </xf>
    <xf numFmtId="0" fontId="9" fillId="7" borderId="100" xfId="0" applyFont="1" applyFill="1" applyBorder="1" applyAlignment="1" applyProtection="1">
      <alignment horizontal="center" vertical="center" wrapText="1"/>
    </xf>
    <xf numFmtId="0" fontId="9" fillId="7" borderId="101" xfId="0" applyFont="1" applyFill="1" applyBorder="1" applyAlignment="1" applyProtection="1">
      <alignment horizontal="center" vertical="center" wrapText="1"/>
    </xf>
    <xf numFmtId="0" fontId="9" fillId="7" borderId="102" xfId="0" applyFont="1" applyFill="1" applyBorder="1" applyAlignment="1" applyProtection="1">
      <alignment horizontal="center" vertical="center" wrapText="1"/>
    </xf>
    <xf numFmtId="0" fontId="9" fillId="12" borderId="100" xfId="0" applyFont="1" applyFill="1" applyBorder="1" applyAlignment="1" applyProtection="1">
      <alignment horizontal="center" vertical="center" wrapText="1"/>
    </xf>
    <xf numFmtId="0" fontId="9" fillId="12" borderId="101" xfId="0" applyFont="1" applyFill="1" applyBorder="1" applyAlignment="1" applyProtection="1">
      <alignment horizontal="center" vertical="center" wrapText="1"/>
    </xf>
    <xf numFmtId="0" fontId="9" fillId="12" borderId="102" xfId="0" applyFont="1" applyFill="1" applyBorder="1" applyAlignment="1" applyProtection="1">
      <alignment horizontal="center" vertical="center" wrapText="1"/>
    </xf>
    <xf numFmtId="0" fontId="9" fillId="6" borderId="67" xfId="0" applyFont="1" applyFill="1" applyBorder="1" applyAlignment="1" applyProtection="1">
      <alignment horizontal="center" vertical="center" wrapText="1"/>
    </xf>
    <xf numFmtId="0" fontId="9" fillId="6" borderId="68" xfId="0" applyFont="1" applyFill="1" applyBorder="1" applyAlignment="1" applyProtection="1">
      <alignment horizontal="center" vertical="center" wrapText="1"/>
    </xf>
    <xf numFmtId="0" fontId="9" fillId="6" borderId="83" xfId="0" applyFont="1" applyFill="1" applyBorder="1" applyAlignment="1" applyProtection="1">
      <alignment horizontal="center" vertical="center" wrapText="1"/>
    </xf>
    <xf numFmtId="0" fontId="8" fillId="5" borderId="103" xfId="0" applyFont="1" applyFill="1" applyBorder="1" applyAlignment="1" applyProtection="1">
      <alignment horizontal="center" vertical="center" wrapText="1"/>
    </xf>
    <xf numFmtId="0" fontId="8" fillId="5" borderId="101" xfId="0" applyFont="1" applyFill="1" applyBorder="1" applyAlignment="1" applyProtection="1">
      <alignment horizontal="center" vertical="center" wrapText="1"/>
    </xf>
    <xf numFmtId="0" fontId="2" fillId="2" borderId="47"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48" xfId="0" applyFont="1" applyFill="1" applyBorder="1" applyAlignment="1" applyProtection="1">
      <alignment horizontal="center" vertical="center" wrapText="1"/>
    </xf>
    <xf numFmtId="0" fontId="2" fillId="0" borderId="2"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43"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 fillId="0" borderId="56"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2" fillId="0" borderId="36"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50" xfId="0" applyFont="1" applyBorder="1" applyAlignment="1" applyProtection="1">
      <alignment horizontal="center" vertical="center" wrapText="1"/>
    </xf>
    <xf numFmtId="0" fontId="2" fillId="0" borderId="31" xfId="0" applyFont="1" applyBorder="1" applyAlignment="1" applyProtection="1">
      <alignment horizontal="center" vertical="center" wrapText="1"/>
    </xf>
    <xf numFmtId="0" fontId="2" fillId="0" borderId="52" xfId="0" applyFont="1" applyBorder="1" applyAlignment="1" applyProtection="1">
      <alignment horizontal="center" vertical="center" wrapText="1"/>
    </xf>
    <xf numFmtId="0" fontId="2" fillId="0" borderId="40" xfId="0" applyFont="1" applyBorder="1" applyAlignment="1" applyProtection="1">
      <alignment horizontal="center" vertical="center" wrapText="1"/>
    </xf>
    <xf numFmtId="0" fontId="2" fillId="0" borderId="41" xfId="0" applyFont="1" applyBorder="1" applyAlignment="1" applyProtection="1">
      <alignment horizontal="center" vertical="center" wrapText="1"/>
    </xf>
    <xf numFmtId="0" fontId="8" fillId="6" borderId="12" xfId="0" applyFont="1" applyFill="1" applyBorder="1" applyAlignment="1" applyProtection="1">
      <alignment horizontal="center" vertical="center" wrapText="1"/>
    </xf>
    <xf numFmtId="0" fontId="8" fillId="6" borderId="13" xfId="0" applyFont="1" applyFill="1" applyBorder="1" applyAlignment="1" applyProtection="1">
      <alignment horizontal="center" vertical="center" wrapText="1"/>
    </xf>
    <xf numFmtId="0" fontId="8" fillId="6" borderId="14" xfId="0" applyFont="1" applyFill="1" applyBorder="1" applyAlignment="1" applyProtection="1">
      <alignment horizontal="center" vertical="center" wrapText="1"/>
    </xf>
    <xf numFmtId="0" fontId="8" fillId="6" borderId="6" xfId="0" applyFont="1" applyFill="1" applyBorder="1" applyAlignment="1" applyProtection="1">
      <alignment horizontal="center" vertical="center" wrapText="1"/>
    </xf>
    <xf numFmtId="0" fontId="8" fillId="6" borderId="57" xfId="0" applyFont="1" applyFill="1" applyBorder="1" applyAlignment="1" applyProtection="1">
      <alignment horizontal="center" vertical="center" wrapText="1"/>
    </xf>
    <xf numFmtId="0" fontId="8" fillId="6" borderId="42" xfId="0" applyFont="1" applyFill="1" applyBorder="1" applyAlignment="1" applyProtection="1">
      <alignment horizontal="center" vertical="center" wrapText="1"/>
    </xf>
    <xf numFmtId="0" fontId="9" fillId="12" borderId="43" xfId="0" applyFont="1" applyFill="1" applyBorder="1" applyAlignment="1" applyProtection="1">
      <alignment horizontal="center" vertical="center" wrapText="1"/>
    </xf>
    <xf numFmtId="0" fontId="9" fillId="12" borderId="62" xfId="0" applyFont="1" applyFill="1" applyBorder="1" applyAlignment="1" applyProtection="1">
      <alignment horizontal="center" vertical="center" wrapText="1"/>
    </xf>
    <xf numFmtId="0" fontId="8" fillId="6" borderId="11" xfId="0" applyFont="1" applyFill="1" applyBorder="1" applyAlignment="1" applyProtection="1">
      <alignment horizontal="center" vertical="center" wrapText="1"/>
    </xf>
    <xf numFmtId="0" fontId="8" fillId="6" borderId="3" xfId="0" applyFont="1" applyFill="1" applyBorder="1" applyAlignment="1" applyProtection="1">
      <alignment horizontal="center" vertical="center" wrapText="1"/>
    </xf>
    <xf numFmtId="0" fontId="8" fillId="6" borderId="4" xfId="0" applyFont="1" applyFill="1" applyBorder="1" applyAlignment="1" applyProtection="1">
      <alignment horizontal="center" vertical="center" wrapText="1"/>
    </xf>
    <xf numFmtId="0" fontId="8" fillId="6" borderId="15" xfId="0" applyFont="1" applyFill="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60" xfId="0"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2" xfId="0" applyFont="1" applyBorder="1" applyAlignment="1" applyProtection="1">
      <alignment horizontal="center" vertical="center" wrapText="1"/>
    </xf>
    <xf numFmtId="0" fontId="2" fillId="2" borderId="24" xfId="0" applyFont="1" applyFill="1" applyBorder="1" applyAlignment="1" applyProtection="1">
      <alignment horizontal="center" vertical="center" wrapText="1"/>
    </xf>
    <xf numFmtId="0" fontId="2" fillId="2" borderId="36" xfId="0" applyFont="1" applyFill="1" applyBorder="1" applyAlignment="1" applyProtection="1">
      <alignment horizontal="center" vertical="center" wrapText="1"/>
    </xf>
    <xf numFmtId="0" fontId="2" fillId="2" borderId="97" xfId="0" applyFont="1" applyFill="1" applyBorder="1" applyAlignment="1" applyProtection="1">
      <alignment horizontal="center" vertical="center" wrapText="1"/>
    </xf>
    <xf numFmtId="0" fontId="2" fillId="2" borderId="98" xfId="0" applyFont="1" applyFill="1" applyBorder="1" applyAlignment="1" applyProtection="1">
      <alignment horizontal="center" vertical="center" wrapText="1"/>
    </xf>
    <xf numFmtId="0" fontId="2" fillId="0" borderId="96" xfId="0" applyFont="1" applyBorder="1" applyAlignment="1" applyProtection="1">
      <alignment horizontal="center" vertical="center" wrapText="1"/>
    </xf>
    <xf numFmtId="0" fontId="26" fillId="0" borderId="6" xfId="0" applyFont="1" applyBorder="1" applyAlignment="1" applyProtection="1">
      <alignment horizontal="center" vertical="center" wrapText="1"/>
    </xf>
    <xf numFmtId="0" fontId="26" fillId="0" borderId="42" xfId="0" applyFont="1" applyBorder="1" applyAlignment="1" applyProtection="1">
      <alignment horizontal="center" vertical="center" wrapText="1"/>
    </xf>
    <xf numFmtId="0" fontId="2" fillId="0" borderId="99"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26" fillId="0" borderId="0" xfId="0" applyFont="1" applyAlignment="1" applyProtection="1">
      <alignment horizontal="center" vertical="center" wrapText="1"/>
    </xf>
    <xf numFmtId="0" fontId="26" fillId="0" borderId="59" xfId="0" applyFont="1" applyBorder="1" applyAlignment="1" applyProtection="1">
      <alignment horizontal="center" vertical="center" wrapText="1"/>
    </xf>
    <xf numFmtId="0" fontId="2" fillId="0" borderId="86" xfId="0" applyFont="1" applyBorder="1" applyAlignment="1" applyProtection="1">
      <alignment horizontal="center" vertical="center" wrapText="1"/>
    </xf>
    <xf numFmtId="0" fontId="2" fillId="0" borderId="64" xfId="0" applyFont="1" applyBorder="1" applyAlignment="1" applyProtection="1">
      <alignment horizontal="center" vertical="center" wrapText="1"/>
    </xf>
    <xf numFmtId="0" fontId="2" fillId="0" borderId="65" xfId="0" applyFont="1" applyBorder="1" applyAlignment="1" applyProtection="1">
      <alignment horizontal="center" vertical="center" wrapText="1"/>
    </xf>
    <xf numFmtId="0" fontId="2" fillId="0" borderId="66"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57" xfId="0" applyFont="1" applyBorder="1" applyAlignment="1" applyProtection="1">
      <alignment horizontal="center" vertical="center" wrapText="1"/>
    </xf>
    <xf numFmtId="0" fontId="1" fillId="0" borderId="32" xfId="0" applyFont="1" applyBorder="1" applyAlignment="1" applyProtection="1">
      <alignment horizontal="center" vertical="center" wrapText="1"/>
    </xf>
    <xf numFmtId="0" fontId="1" fillId="0" borderId="54" xfId="0" applyFont="1" applyBorder="1" applyAlignment="1" applyProtection="1">
      <alignment horizontal="center" vertical="center" wrapText="1"/>
    </xf>
    <xf numFmtId="0" fontId="1" fillId="0" borderId="62" xfId="0" applyFont="1" applyBorder="1" applyAlignment="1" applyProtection="1">
      <alignment horizontal="center" vertical="center" wrapText="1"/>
    </xf>
    <xf numFmtId="0" fontId="1" fillId="0" borderId="24" xfId="0" applyFont="1" applyBorder="1" applyAlignment="1" applyProtection="1">
      <alignment horizontal="center" vertical="center" wrapText="1"/>
    </xf>
    <xf numFmtId="0" fontId="1" fillId="0" borderId="36" xfId="0" applyFont="1" applyBorder="1" applyAlignment="1" applyProtection="1">
      <alignment horizontal="center" vertical="center" wrapText="1"/>
    </xf>
    <xf numFmtId="0" fontId="1" fillId="0" borderId="64" xfId="0" applyFont="1" applyBorder="1" applyAlignment="1" applyProtection="1">
      <alignment horizontal="center" vertical="center" wrapText="1"/>
    </xf>
    <xf numFmtId="0" fontId="1" fillId="0" borderId="65" xfId="0" applyFont="1" applyBorder="1" applyAlignment="1" applyProtection="1">
      <alignment horizontal="center" vertical="center" wrapText="1"/>
    </xf>
    <xf numFmtId="0" fontId="1" fillId="0" borderId="66" xfId="0" applyFont="1" applyBorder="1" applyAlignment="1" applyProtection="1">
      <alignment horizontal="center" vertical="center" wrapText="1"/>
    </xf>
    <xf numFmtId="0" fontId="6" fillId="0" borderId="6" xfId="0" applyFont="1" applyBorder="1" applyAlignment="1" applyProtection="1">
      <alignment horizontal="center" vertical="center" wrapText="1"/>
    </xf>
    <xf numFmtId="0" fontId="6" fillId="0" borderId="42" xfId="0" applyFont="1" applyBorder="1" applyAlignment="1" applyProtection="1">
      <alignment horizontal="center" vertical="center" wrapText="1"/>
    </xf>
    <xf numFmtId="0" fontId="6" fillId="0" borderId="4" xfId="0" applyFont="1" applyBorder="1" applyAlignment="1" applyProtection="1">
      <alignment horizontal="center" vertical="center" wrapText="1"/>
    </xf>
    <xf numFmtId="0" fontId="6" fillId="0" borderId="8" xfId="0" applyFont="1" applyBorder="1" applyAlignment="1" applyProtection="1">
      <alignment horizontal="center" vertical="center" wrapText="1"/>
    </xf>
    <xf numFmtId="0" fontId="6" fillId="0" borderId="85" xfId="0" applyFont="1" applyBorder="1" applyAlignment="1" applyProtection="1">
      <alignment horizontal="center" vertical="center" wrapText="1"/>
    </xf>
    <xf numFmtId="0" fontId="1" fillId="0" borderId="86" xfId="0" applyFont="1" applyBorder="1" applyAlignment="1" applyProtection="1">
      <alignment horizontal="center" vertical="center" wrapText="1"/>
    </xf>
    <xf numFmtId="0" fontId="1" fillId="0" borderId="31" xfId="0" applyFont="1" applyBorder="1" applyAlignment="1" applyProtection="1">
      <alignment horizontal="center" vertical="center" wrapText="1"/>
    </xf>
    <xf numFmtId="0" fontId="1" fillId="0" borderId="52"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1" xfId="0" applyFont="1" applyBorder="1" applyAlignment="1" applyProtection="1">
      <alignment horizontal="center" vertical="center" wrapText="1"/>
    </xf>
    <xf numFmtId="0" fontId="1" fillId="0" borderId="43" xfId="0" applyFont="1" applyBorder="1" applyAlignment="1" applyProtection="1">
      <alignment horizontal="center" vertical="center" wrapText="1"/>
    </xf>
    <xf numFmtId="0" fontId="1" fillId="0" borderId="19" xfId="0" applyFont="1" applyBorder="1" applyAlignment="1" applyProtection="1">
      <alignment horizontal="center" vertical="center" wrapText="1"/>
    </xf>
    <xf numFmtId="0" fontId="1" fillId="0" borderId="44" xfId="0" applyFont="1" applyBorder="1" applyAlignment="1" applyProtection="1">
      <alignment horizontal="center" vertical="center" wrapText="1"/>
    </xf>
    <xf numFmtId="0" fontId="6" fillId="0" borderId="87" xfId="0" applyFont="1" applyBorder="1" applyAlignment="1" applyProtection="1">
      <alignment horizontal="center" vertical="center" wrapText="1"/>
    </xf>
    <xf numFmtId="0" fontId="6" fillId="0" borderId="10" xfId="0" applyFont="1" applyBorder="1" applyAlignment="1" applyProtection="1">
      <alignment horizontal="center" vertical="center" wrapText="1"/>
    </xf>
    <xf numFmtId="0" fontId="6" fillId="0" borderId="56" xfId="0" applyFont="1" applyBorder="1" applyAlignment="1" applyProtection="1">
      <alignment horizontal="center" vertical="center" wrapText="1"/>
    </xf>
    <xf numFmtId="0" fontId="1" fillId="0" borderId="20" xfId="0" applyFont="1" applyBorder="1" applyAlignment="1" applyProtection="1">
      <alignment horizontal="center" vertical="center" textRotation="90" wrapText="1"/>
    </xf>
    <xf numFmtId="0" fontId="1" fillId="0" borderId="16" xfId="0" applyFont="1" applyBorder="1" applyAlignment="1" applyProtection="1">
      <alignment horizontal="center" vertical="center" textRotation="90" wrapText="1"/>
    </xf>
    <xf numFmtId="0" fontId="1" fillId="0" borderId="49" xfId="0" applyFont="1" applyBorder="1" applyAlignment="1" applyProtection="1">
      <alignment horizontal="center" vertical="center" textRotation="90" wrapText="1"/>
    </xf>
    <xf numFmtId="0" fontId="6" fillId="0" borderId="104"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0" fontId="6" fillId="0" borderId="50" xfId="0" applyFont="1" applyBorder="1" applyAlignment="1" applyProtection="1">
      <alignment horizontal="center" vertical="center" wrapText="1"/>
    </xf>
    <xf numFmtId="0" fontId="12" fillId="4" borderId="12" xfId="0" applyFont="1" applyFill="1" applyBorder="1" applyAlignment="1" applyProtection="1">
      <alignment horizontal="center" vertical="center" wrapText="1"/>
    </xf>
    <xf numFmtId="0" fontId="12" fillId="4" borderId="13" xfId="0" applyFont="1" applyFill="1" applyBorder="1" applyAlignment="1" applyProtection="1">
      <alignment horizontal="center" vertical="center" wrapText="1"/>
    </xf>
    <xf numFmtId="0" fontId="12" fillId="4" borderId="57" xfId="0" applyFont="1" applyFill="1" applyBorder="1" applyAlignment="1" applyProtection="1">
      <alignment horizontal="center" vertical="center" wrapText="1"/>
    </xf>
    <xf numFmtId="0" fontId="12" fillId="4" borderId="42" xfId="0" applyFont="1" applyFill="1" applyBorder="1" applyAlignment="1" applyProtection="1">
      <alignment horizontal="center" vertical="center" wrapText="1"/>
    </xf>
    <xf numFmtId="0" fontId="12" fillId="4" borderId="11" xfId="0" applyFont="1" applyFill="1" applyBorder="1" applyAlignment="1" applyProtection="1">
      <alignment horizontal="center" vertical="center" wrapText="1"/>
    </xf>
    <xf numFmtId="0" fontId="12" fillId="4" borderId="59" xfId="0" applyFont="1" applyFill="1" applyBorder="1" applyAlignment="1" applyProtection="1">
      <alignment horizontal="center" vertical="center" wrapText="1"/>
    </xf>
    <xf numFmtId="0" fontId="12" fillId="4" borderId="30" xfId="0" applyFont="1" applyFill="1" applyBorder="1" applyAlignment="1" applyProtection="1">
      <alignment horizontal="center" vertical="center" wrapText="1"/>
    </xf>
    <xf numFmtId="0" fontId="12" fillId="4" borderId="52" xfId="0" applyFont="1" applyFill="1" applyBorder="1" applyAlignment="1" applyProtection="1">
      <alignment horizontal="center" vertical="center" wrapText="1"/>
    </xf>
    <xf numFmtId="0" fontId="8" fillId="5" borderId="54" xfId="0" applyFont="1" applyFill="1" applyBorder="1" applyAlignment="1" applyProtection="1">
      <alignment horizontal="center" vertical="center" wrapText="1"/>
    </xf>
    <xf numFmtId="0" fontId="8" fillId="5" borderId="62" xfId="0" applyFont="1" applyFill="1" applyBorder="1" applyAlignment="1" applyProtection="1">
      <alignment horizontal="center" vertical="center" wrapText="1"/>
    </xf>
    <xf numFmtId="0" fontId="8" fillId="5" borderId="63" xfId="0" applyFont="1" applyFill="1" applyBorder="1" applyAlignment="1" applyProtection="1">
      <alignment horizontal="center" vertical="center" wrapText="1"/>
    </xf>
    <xf numFmtId="0" fontId="12" fillId="4" borderId="38" xfId="0" applyFont="1" applyFill="1" applyBorder="1" applyAlignment="1" applyProtection="1">
      <alignment horizontal="center" vertical="center" wrapText="1"/>
    </xf>
    <xf numFmtId="0" fontId="12" fillId="4" borderId="58" xfId="0" applyFont="1" applyFill="1" applyBorder="1" applyAlignment="1" applyProtection="1">
      <alignment horizontal="center" vertical="center" wrapText="1"/>
    </xf>
    <xf numFmtId="0" fontId="12" fillId="4" borderId="7" xfId="0" applyFont="1" applyFill="1" applyBorder="1" applyAlignment="1" applyProtection="1">
      <alignment horizontal="center" vertical="center" wrapText="1"/>
    </xf>
    <xf numFmtId="0" fontId="12" fillId="4" borderId="8" xfId="0" applyFont="1" applyFill="1" applyBorder="1" applyAlignment="1" applyProtection="1">
      <alignment horizontal="center" vertical="center" wrapText="1"/>
    </xf>
    <xf numFmtId="0" fontId="12" fillId="4" borderId="9" xfId="0" applyFont="1" applyFill="1" applyBorder="1" applyAlignment="1" applyProtection="1">
      <alignment horizontal="center" vertical="center" wrapText="1"/>
    </xf>
    <xf numFmtId="0" fontId="1" fillId="0" borderId="47" xfId="0" applyFont="1" applyBorder="1" applyAlignment="1" applyProtection="1">
      <alignment horizontal="center" vertical="center" wrapText="1"/>
    </xf>
    <xf numFmtId="0" fontId="1" fillId="0" borderId="29" xfId="0" applyFont="1" applyBorder="1" applyAlignment="1" applyProtection="1">
      <alignment horizontal="center" vertical="center" wrapText="1"/>
    </xf>
    <xf numFmtId="0" fontId="1" fillId="0" borderId="48" xfId="0" applyFont="1" applyBorder="1" applyAlignment="1" applyProtection="1">
      <alignment horizontal="center" vertical="center" wrapText="1"/>
    </xf>
    <xf numFmtId="0" fontId="26" fillId="0" borderId="18" xfId="0" applyFont="1" applyBorder="1" applyAlignment="1" applyProtection="1">
      <alignment horizontal="center" vertical="center" wrapText="1"/>
    </xf>
    <xf numFmtId="0" fontId="26" fillId="0" borderId="50" xfId="0" applyFont="1" applyBorder="1" applyAlignment="1" applyProtection="1">
      <alignment horizontal="center" vertical="center" wrapText="1"/>
    </xf>
    <xf numFmtId="0" fontId="11" fillId="7" borderId="10" xfId="0" applyFont="1" applyFill="1" applyBorder="1" applyAlignment="1" applyProtection="1">
      <alignment horizontal="center" vertical="center" wrapText="1"/>
    </xf>
    <xf numFmtId="0" fontId="11" fillId="7" borderId="56" xfId="0" applyFont="1" applyFill="1" applyBorder="1" applyAlignment="1" applyProtection="1">
      <alignment horizontal="center" vertical="center" wrapText="1"/>
    </xf>
    <xf numFmtId="0" fontId="11" fillId="7" borderId="5" xfId="0" applyFont="1" applyFill="1" applyBorder="1" applyAlignment="1" applyProtection="1">
      <alignment horizontal="center" vertical="center" wrapText="1"/>
    </xf>
    <xf numFmtId="0" fontId="12" fillId="7" borderId="56" xfId="0" applyFont="1" applyFill="1" applyBorder="1" applyAlignment="1" applyProtection="1">
      <alignment horizontal="center" vertical="center" wrapText="1"/>
    </xf>
    <xf numFmtId="0" fontId="8" fillId="5" borderId="67" xfId="0" applyFont="1" applyFill="1" applyBorder="1" applyAlignment="1" applyProtection="1">
      <alignment horizontal="center" vertical="center" wrapText="1"/>
    </xf>
    <xf numFmtId="0" fontId="8" fillId="5" borderId="68" xfId="0" applyFont="1" applyFill="1" applyBorder="1" applyAlignment="1" applyProtection="1">
      <alignment horizontal="center" vertical="center" wrapText="1"/>
    </xf>
    <xf numFmtId="0" fontId="8" fillId="5" borderId="70" xfId="0" applyFont="1" applyFill="1" applyBorder="1" applyAlignment="1" applyProtection="1">
      <alignment horizontal="center" vertical="center" wrapText="1"/>
    </xf>
    <xf numFmtId="0" fontId="8" fillId="5" borderId="69" xfId="0" applyFont="1" applyFill="1" applyBorder="1" applyAlignment="1" applyProtection="1">
      <alignment horizontal="center" vertical="center" wrapText="1"/>
    </xf>
    <xf numFmtId="0" fontId="8" fillId="5" borderId="0" xfId="0" applyFont="1" applyFill="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8" fillId="5" borderId="4" xfId="0" applyFont="1" applyFill="1" applyBorder="1" applyAlignment="1" applyProtection="1">
      <alignment horizontal="center" vertical="center" wrapText="1"/>
    </xf>
    <xf numFmtId="0" fontId="8" fillId="5" borderId="15" xfId="0" applyFont="1" applyFill="1" applyBorder="1" applyAlignment="1" applyProtection="1">
      <alignment horizontal="center" vertical="center" wrapText="1"/>
    </xf>
    <xf numFmtId="0" fontId="8" fillId="5" borderId="32" xfId="0" applyFont="1" applyFill="1" applyBorder="1" applyAlignment="1" applyProtection="1">
      <alignment horizontal="center" vertical="center" wrapText="1"/>
    </xf>
    <xf numFmtId="0" fontId="9" fillId="7" borderId="45" xfId="0" applyFont="1" applyFill="1" applyBorder="1" applyAlignment="1" applyProtection="1">
      <alignment horizontal="center" vertical="center" wrapText="1"/>
    </xf>
    <xf numFmtId="0" fontId="9" fillId="7" borderId="46" xfId="0" applyFont="1" applyFill="1" applyBorder="1" applyAlignment="1" applyProtection="1">
      <alignment horizontal="center" vertical="center" wrapText="1"/>
    </xf>
    <xf numFmtId="0" fontId="9" fillId="7" borderId="55" xfId="0" applyFont="1" applyFill="1" applyBorder="1" applyAlignment="1" applyProtection="1">
      <alignment horizontal="center" vertical="center" wrapText="1"/>
    </xf>
    <xf numFmtId="0" fontId="9" fillId="7" borderId="5" xfId="0" applyFont="1" applyFill="1" applyBorder="1" applyAlignment="1" applyProtection="1">
      <alignment horizontal="center" vertical="center" wrapText="1"/>
    </xf>
    <xf numFmtId="0" fontId="9" fillId="7" borderId="10" xfId="0" applyFont="1" applyFill="1" applyBorder="1" applyAlignment="1" applyProtection="1">
      <alignment horizontal="center" vertical="center" wrapText="1"/>
    </xf>
    <xf numFmtId="0" fontId="9" fillId="7" borderId="56" xfId="0" applyFont="1" applyFill="1" applyBorder="1" applyAlignment="1" applyProtection="1">
      <alignment horizontal="center" vertical="center" wrapText="1"/>
    </xf>
    <xf numFmtId="0" fontId="9" fillId="7" borderId="7" xfId="0" applyFont="1" applyFill="1" applyBorder="1" applyAlignment="1" applyProtection="1">
      <alignment horizontal="center" vertical="center" wrapText="1"/>
    </xf>
    <xf numFmtId="0" fontId="9" fillId="7" borderId="8" xfId="0" applyFont="1" applyFill="1" applyBorder="1" applyAlignment="1" applyProtection="1">
      <alignment horizontal="center" vertical="center" wrapText="1"/>
    </xf>
    <xf numFmtId="0" fontId="9" fillId="7" borderId="9" xfId="0" applyFont="1" applyFill="1" applyBorder="1" applyAlignment="1" applyProtection="1">
      <alignment horizontal="center" vertical="center" wrapText="1"/>
    </xf>
    <xf numFmtId="0" fontId="8" fillId="7" borderId="12" xfId="0" applyFont="1" applyFill="1" applyBorder="1" applyAlignment="1" applyProtection="1">
      <alignment horizontal="center" vertical="center" wrapText="1"/>
    </xf>
    <xf numFmtId="0" fontId="8" fillId="7" borderId="13" xfId="0" applyFont="1" applyFill="1" applyBorder="1" applyAlignment="1" applyProtection="1">
      <alignment horizontal="center" vertical="center" wrapText="1"/>
    </xf>
    <xf numFmtId="0" fontId="8" fillId="7" borderId="14" xfId="0" applyFont="1" applyFill="1" applyBorder="1" applyAlignment="1" applyProtection="1">
      <alignment horizontal="center" vertical="center" wrapText="1"/>
    </xf>
    <xf numFmtId="0" fontId="8" fillId="7" borderId="6" xfId="0" applyFont="1" applyFill="1" applyBorder="1" applyAlignment="1" applyProtection="1">
      <alignment horizontal="center" vertical="center" wrapText="1"/>
    </xf>
    <xf numFmtId="0" fontId="8" fillId="7" borderId="57" xfId="0" applyFont="1" applyFill="1" applyBorder="1" applyAlignment="1" applyProtection="1">
      <alignment horizontal="center" vertical="center" wrapText="1"/>
    </xf>
    <xf numFmtId="0" fontId="8" fillId="7" borderId="42" xfId="0" applyFont="1" applyFill="1" applyBorder="1" applyAlignment="1" applyProtection="1">
      <alignment horizontal="center" vertical="center" wrapText="1"/>
    </xf>
    <xf numFmtId="0" fontId="9" fillId="7" borderId="30" xfId="0" applyFont="1" applyFill="1" applyBorder="1" applyAlignment="1" applyProtection="1">
      <alignment horizontal="center" vertical="center" wrapText="1"/>
    </xf>
    <xf numFmtId="0" fontId="9" fillId="7" borderId="31" xfId="0" applyFont="1" applyFill="1" applyBorder="1" applyAlignment="1" applyProtection="1">
      <alignment horizontal="center" vertical="center" wrapText="1"/>
    </xf>
    <xf numFmtId="0" fontId="9" fillId="7" borderId="52" xfId="0" applyFont="1" applyFill="1" applyBorder="1" applyAlignment="1" applyProtection="1">
      <alignment horizontal="center" vertical="center" wrapText="1"/>
    </xf>
    <xf numFmtId="0" fontId="9" fillId="4" borderId="84" xfId="0" applyFont="1" applyFill="1" applyBorder="1" applyAlignment="1" applyProtection="1">
      <alignment horizontal="center" vertical="center" wrapText="1"/>
    </xf>
    <xf numFmtId="0" fontId="9" fillId="4" borderId="8" xfId="0" applyFont="1" applyFill="1" applyBorder="1" applyAlignment="1" applyProtection="1">
      <alignment horizontal="center" vertical="center" wrapText="1"/>
    </xf>
    <xf numFmtId="0" fontId="9" fillId="4" borderId="39" xfId="0" applyFont="1" applyFill="1" applyBorder="1" applyAlignment="1" applyProtection="1">
      <alignment horizontal="center" vertical="center" wrapText="1"/>
    </xf>
    <xf numFmtId="0" fontId="8" fillId="6" borderId="29" xfId="0" applyFont="1" applyFill="1" applyBorder="1" applyAlignment="1" applyProtection="1">
      <alignment horizontal="center" vertical="center" wrapText="1"/>
    </xf>
    <xf numFmtId="0" fontId="8" fillId="6" borderId="48" xfId="0" applyFont="1" applyFill="1" applyBorder="1" applyAlignment="1" applyProtection="1">
      <alignment horizontal="center" vertical="center" wrapText="1"/>
    </xf>
    <xf numFmtId="0" fontId="18" fillId="6" borderId="88" xfId="0" applyFont="1" applyFill="1" applyBorder="1" applyAlignment="1" applyProtection="1">
      <alignment horizontal="center" vertical="center" wrapText="1"/>
    </xf>
    <xf numFmtId="0" fontId="18" fillId="6" borderId="27" xfId="0" applyFont="1" applyFill="1" applyBorder="1" applyAlignment="1" applyProtection="1">
      <alignment horizontal="center" vertical="center" wrapText="1"/>
    </xf>
    <xf numFmtId="0" fontId="18" fillId="6" borderId="28" xfId="0" applyFont="1" applyFill="1" applyBorder="1" applyAlignment="1" applyProtection="1">
      <alignment horizontal="center" vertical="center" wrapText="1"/>
    </xf>
    <xf numFmtId="0" fontId="8" fillId="6" borderId="1" xfId="0" applyFont="1" applyFill="1" applyBorder="1" applyAlignment="1" applyProtection="1">
      <alignment horizontal="center" vertical="center" wrapText="1"/>
    </xf>
    <xf numFmtId="0" fontId="8" fillId="6" borderId="43" xfId="0" applyFont="1" applyFill="1" applyBorder="1" applyAlignment="1" applyProtection="1">
      <alignment horizontal="center" vertical="center" wrapText="1"/>
    </xf>
    <xf numFmtId="0" fontId="19" fillId="2" borderId="0" xfId="0" applyFont="1" applyFill="1" applyAlignment="1" applyProtection="1">
      <alignment horizontal="right"/>
    </xf>
    <xf numFmtId="14" fontId="19" fillId="2" borderId="4" xfId="0" applyNumberFormat="1" applyFont="1" applyFill="1" applyBorder="1" applyAlignment="1" applyProtection="1">
      <alignment horizontal="center"/>
    </xf>
    <xf numFmtId="0" fontId="19" fillId="2" borderId="4" xfId="0" applyFont="1" applyFill="1" applyBorder="1" applyAlignment="1" applyProtection="1">
      <alignment horizontal="center"/>
    </xf>
    <xf numFmtId="0" fontId="18" fillId="7" borderId="26" xfId="0" applyFont="1" applyFill="1" applyBorder="1" applyAlignment="1" applyProtection="1">
      <alignment horizontal="center" vertical="center" wrapText="1"/>
    </xf>
    <xf numFmtId="0" fontId="18" fillId="7" borderId="27" xfId="0" applyFont="1" applyFill="1" applyBorder="1" applyAlignment="1" applyProtection="1">
      <alignment horizontal="center" vertical="center" wrapText="1"/>
    </xf>
    <xf numFmtId="0" fontId="18" fillId="7" borderId="28" xfId="0" applyFont="1" applyFill="1" applyBorder="1" applyAlignment="1" applyProtection="1">
      <alignment horizontal="center" vertical="center" wrapText="1"/>
    </xf>
    <xf numFmtId="0" fontId="18" fillId="4" borderId="26" xfId="0" applyFont="1" applyFill="1" applyBorder="1" applyAlignment="1" applyProtection="1">
      <alignment horizontal="center" vertical="center" wrapText="1"/>
    </xf>
    <xf numFmtId="0" fontId="18" fillId="4" borderId="27" xfId="0" applyFont="1" applyFill="1" applyBorder="1" applyAlignment="1" applyProtection="1">
      <alignment horizontal="center" vertical="center" wrapText="1"/>
    </xf>
    <xf numFmtId="0" fontId="18" fillId="4" borderId="28" xfId="0" applyFont="1" applyFill="1" applyBorder="1" applyAlignment="1" applyProtection="1">
      <alignment horizontal="center" vertical="center" wrapText="1"/>
    </xf>
    <xf numFmtId="0" fontId="18" fillId="6" borderId="26" xfId="0" applyFont="1" applyFill="1" applyBorder="1" applyAlignment="1" applyProtection="1">
      <alignment horizontal="center" vertical="center" wrapText="1"/>
    </xf>
    <xf numFmtId="0" fontId="1" fillId="2"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0" fontId="36" fillId="0" borderId="1" xfId="0" applyFont="1" applyBorder="1" applyAlignment="1" applyProtection="1">
      <alignment horizontal="center" vertical="center" wrapText="1"/>
    </xf>
    <xf numFmtId="0" fontId="19" fillId="2" borderId="1"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0" fontId="1" fillId="0" borderId="105" xfId="0" applyFont="1" applyBorder="1" applyAlignment="1" applyProtection="1">
      <alignment horizontal="center" vertical="center" wrapText="1"/>
    </xf>
    <xf numFmtId="0" fontId="1" fillId="0" borderId="46" xfId="0" applyFont="1" applyBorder="1" applyAlignment="1" applyProtection="1">
      <alignment horizontal="center" vertical="center" wrapText="1"/>
    </xf>
    <xf numFmtId="0" fontId="1" fillId="0" borderId="55" xfId="0" applyFont="1" applyBorder="1" applyAlignment="1" applyProtection="1">
      <alignment horizontal="center" vertical="center" wrapText="1"/>
    </xf>
    <xf numFmtId="0" fontId="6" fillId="2" borderId="104" xfId="0"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50" xfId="0" applyFont="1" applyFill="1" applyBorder="1" applyAlignment="1" applyProtection="1">
      <alignment horizontal="center" vertical="center" wrapText="1"/>
    </xf>
    <xf numFmtId="0" fontId="2" fillId="2" borderId="40" xfId="0" applyFont="1" applyFill="1" applyBorder="1" applyAlignment="1" applyProtection="1">
      <alignment horizontal="center" vertical="center" wrapText="1"/>
    </xf>
    <xf numFmtId="0" fontId="2" fillId="2" borderId="41" xfId="0" applyFont="1" applyFill="1" applyBorder="1" applyAlignment="1" applyProtection="1">
      <alignment horizontal="center" vertical="center" wrapText="1"/>
    </xf>
    <xf numFmtId="0" fontId="6" fillId="2" borderId="87"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wrapText="1"/>
    </xf>
    <xf numFmtId="0" fontId="6" fillId="2" borderId="56"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wrapText="1"/>
    </xf>
    <xf numFmtId="0" fontId="6" fillId="0" borderId="18" xfId="0" applyFont="1" applyFill="1" applyBorder="1" applyAlignment="1" applyProtection="1">
      <alignment horizontal="center" vertical="center" wrapText="1"/>
    </xf>
    <xf numFmtId="0" fontId="6" fillId="0" borderId="50" xfId="0" applyFont="1" applyFill="1" applyBorder="1" applyAlignment="1" applyProtection="1">
      <alignment horizontal="center" vertical="center" wrapText="1"/>
    </xf>
    <xf numFmtId="0" fontId="2" fillId="0" borderId="18" xfId="0" applyFont="1" applyBorder="1" applyAlignment="1">
      <alignment horizontal="center" vertical="center" wrapText="1"/>
    </xf>
    <xf numFmtId="0" fontId="2" fillId="0" borderId="50" xfId="0" applyFont="1" applyBorder="1" applyAlignment="1">
      <alignment horizontal="center" vertical="center" wrapText="1"/>
    </xf>
    <xf numFmtId="0" fontId="26" fillId="0" borderId="3"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60" xfId="0" applyFont="1" applyBorder="1" applyAlignment="1">
      <alignment horizontal="center" vertical="center" wrapText="1"/>
    </xf>
    <xf numFmtId="0" fontId="2" fillId="0" borderId="32"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62" xfId="0" applyFont="1" applyBorder="1" applyAlignment="1">
      <alignment horizontal="center" vertical="center" wrapText="1"/>
    </xf>
    <xf numFmtId="0" fontId="2" fillId="2" borderId="24"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7" xfId="0" applyFont="1" applyFill="1" applyBorder="1" applyAlignment="1">
      <alignment horizontal="center" vertical="center" wrapText="1"/>
    </xf>
    <xf numFmtId="0" fontId="2" fillId="2" borderId="98" xfId="0" applyFont="1" applyFill="1" applyBorder="1" applyAlignment="1">
      <alignment horizontal="center" vertical="center" wrapText="1"/>
    </xf>
    <xf numFmtId="0" fontId="2" fillId="0" borderId="96" xfId="0" applyFont="1" applyBorder="1" applyAlignment="1">
      <alignment horizontal="center" vertical="center" wrapText="1"/>
    </xf>
    <xf numFmtId="0" fontId="2" fillId="0" borderId="40" xfId="0" applyFont="1" applyBorder="1" applyAlignment="1">
      <alignment horizontal="center" vertical="center" wrapText="1"/>
    </xf>
    <xf numFmtId="0" fontId="2" fillId="0" borderId="41"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42" xfId="0" applyFont="1" applyBorder="1" applyAlignment="1">
      <alignment horizontal="center" vertical="center" wrapText="1"/>
    </xf>
    <xf numFmtId="0" fontId="2" fillId="0" borderId="99"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44" xfId="0" applyFont="1" applyBorder="1" applyAlignment="1">
      <alignment horizontal="center" vertical="center" wrapText="1"/>
    </xf>
    <xf numFmtId="0" fontId="26" fillId="0" borderId="0" xfId="0" applyFont="1" applyAlignment="1">
      <alignment horizontal="center" vertical="center" wrapText="1"/>
    </xf>
    <xf numFmtId="0" fontId="26" fillId="0" borderId="59"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52" xfId="0" applyFont="1" applyBorder="1" applyAlignment="1">
      <alignment horizontal="center" vertical="center" wrapText="1"/>
    </xf>
    <xf numFmtId="0" fontId="8" fillId="6" borderId="12"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57" xfId="0" applyFont="1" applyFill="1" applyBorder="1" applyAlignment="1">
      <alignment horizontal="center" vertical="center" wrapText="1"/>
    </xf>
    <xf numFmtId="0" fontId="8" fillId="6" borderId="42" xfId="0" applyFont="1" applyFill="1" applyBorder="1" applyAlignment="1">
      <alignment horizontal="center" vertical="center" wrapText="1"/>
    </xf>
    <xf numFmtId="0" fontId="8" fillId="6" borderId="5"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56"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6" borderId="56" xfId="0" applyFont="1" applyFill="1" applyBorder="1" applyAlignment="1">
      <alignment horizontal="center" vertical="center" wrapText="1"/>
    </xf>
    <xf numFmtId="0" fontId="9" fillId="12" borderId="29" xfId="0" applyFont="1" applyFill="1" applyBorder="1" applyAlignment="1">
      <alignment horizontal="center" vertical="center" wrapText="1"/>
    </xf>
    <xf numFmtId="0" fontId="9" fillId="12" borderId="1" xfId="0" applyFont="1" applyFill="1" applyBorder="1" applyAlignment="1">
      <alignment horizontal="center" vertical="center" wrapText="1"/>
    </xf>
    <xf numFmtId="0" fontId="8" fillId="5" borderId="86" xfId="0" applyFont="1" applyFill="1" applyBorder="1" applyAlignment="1">
      <alignment horizontal="center" vertical="center" wrapText="1"/>
    </xf>
    <xf numFmtId="0" fontId="8" fillId="5" borderId="31" xfId="0" applyFont="1" applyFill="1" applyBorder="1" applyAlignment="1">
      <alignment horizontal="center" vertical="center" wrapText="1"/>
    </xf>
    <xf numFmtId="0" fontId="8" fillId="5" borderId="52" xfId="0" applyFont="1" applyFill="1" applyBorder="1" applyAlignment="1">
      <alignment horizontal="center" vertical="center" wrapText="1"/>
    </xf>
    <xf numFmtId="0" fontId="8" fillId="5" borderId="103" xfId="0" applyFont="1" applyFill="1" applyBorder="1" applyAlignment="1">
      <alignment horizontal="center" vertical="center" wrapText="1"/>
    </xf>
    <xf numFmtId="0" fontId="8" fillId="5" borderId="101"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12" borderId="43" xfId="0" applyFont="1" applyFill="1" applyBorder="1" applyAlignment="1">
      <alignment horizontal="center" vertical="center" wrapText="1"/>
    </xf>
    <xf numFmtId="0" fontId="9" fillId="12" borderId="54" xfId="0" applyFont="1" applyFill="1" applyBorder="1" applyAlignment="1">
      <alignment horizontal="center" vertical="center" wrapText="1"/>
    </xf>
    <xf numFmtId="0" fontId="9" fillId="12" borderId="62" xfId="0" applyFont="1" applyFill="1" applyBorder="1" applyAlignment="1">
      <alignment horizontal="center" vertical="center" wrapText="1"/>
    </xf>
    <xf numFmtId="0" fontId="8" fillId="5" borderId="61" xfId="0" applyFont="1" applyFill="1" applyBorder="1" applyAlignment="1">
      <alignment horizontal="center" vertical="center" wrapText="1"/>
    </xf>
    <xf numFmtId="0" fontId="8" fillId="5" borderId="43" xfId="0" applyFont="1" applyFill="1" applyBorder="1" applyAlignment="1">
      <alignment horizontal="center" vertical="center" wrapText="1"/>
    </xf>
    <xf numFmtId="0" fontId="9" fillId="6" borderId="30" xfId="0" applyFont="1" applyFill="1" applyBorder="1" applyAlignment="1">
      <alignment horizontal="center" vertical="center" wrapText="1"/>
    </xf>
    <xf numFmtId="0" fontId="9" fillId="6" borderId="31" xfId="0" applyFont="1" applyFill="1" applyBorder="1" applyAlignment="1">
      <alignment horizontal="center" vertical="center" wrapText="1"/>
    </xf>
    <xf numFmtId="0" fontId="9" fillId="6" borderId="52"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7" borderId="43" xfId="0" applyFont="1" applyFill="1" applyBorder="1" applyAlignment="1">
      <alignment horizontal="center" vertical="center" wrapText="1"/>
    </xf>
    <xf numFmtId="0" fontId="8" fillId="7" borderId="1" xfId="0" applyFont="1" applyFill="1" applyBorder="1" applyAlignment="1">
      <alignment horizontal="center" vertical="center" wrapText="1"/>
    </xf>
    <xf numFmtId="0" fontId="8" fillId="7" borderId="43"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15" xfId="0" applyFont="1" applyFill="1" applyBorder="1" applyAlignment="1">
      <alignment horizontal="center" vertical="center" wrapText="1"/>
    </xf>
    <xf numFmtId="0" fontId="9" fillId="7" borderId="54" xfId="0" applyFont="1" applyFill="1" applyBorder="1" applyAlignment="1">
      <alignment horizontal="center" vertical="center" wrapText="1"/>
    </xf>
    <xf numFmtId="0" fontId="9" fillId="7" borderId="62" xfId="0" applyFont="1" applyFill="1" applyBorder="1" applyAlignment="1">
      <alignment horizontal="center" vertical="center" wrapText="1"/>
    </xf>
    <xf numFmtId="0" fontId="8" fillId="6" borderId="45" xfId="0" applyFont="1" applyFill="1" applyBorder="1" applyAlignment="1">
      <alignment horizontal="center" vertical="center" wrapText="1"/>
    </xf>
    <xf numFmtId="0" fontId="8" fillId="6" borderId="46" xfId="0" applyFont="1" applyFill="1" applyBorder="1" applyAlignment="1">
      <alignment horizontal="center" vertical="center" wrapText="1"/>
    </xf>
    <xf numFmtId="0" fontId="8" fillId="6" borderId="55" xfId="0" applyFont="1" applyFill="1" applyBorder="1" applyAlignment="1">
      <alignment horizontal="center" vertical="center" wrapText="1"/>
    </xf>
    <xf numFmtId="0" fontId="9" fillId="7" borderId="29" xfId="0" applyFont="1" applyFill="1" applyBorder="1" applyAlignment="1">
      <alignment horizontal="center" vertical="center" wrapText="1"/>
    </xf>
    <xf numFmtId="0" fontId="9" fillId="7" borderId="48" xfId="0" applyFont="1" applyFill="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center" vertical="center" wrapText="1"/>
    </xf>
    <xf numFmtId="0" fontId="1" fillId="0" borderId="78" xfId="0" applyFont="1" applyBorder="1" applyAlignment="1">
      <alignment horizontal="center" vertical="center" wrapText="1"/>
    </xf>
    <xf numFmtId="0" fontId="1" fillId="0" borderId="15" xfId="0" applyFont="1" applyBorder="1" applyAlignment="1">
      <alignment horizontal="center" vertical="center" wrapText="1"/>
    </xf>
    <xf numFmtId="0" fontId="1" fillId="3" borderId="71" xfId="0" applyFont="1" applyFill="1" applyBorder="1" applyAlignment="1">
      <alignment horizontal="center" vertical="center" wrapText="1"/>
    </xf>
    <xf numFmtId="0" fontId="1" fillId="3" borderId="72" xfId="0" applyFont="1" applyFill="1" applyBorder="1" applyAlignment="1">
      <alignment horizontal="center" vertical="center" wrapText="1"/>
    </xf>
    <xf numFmtId="0" fontId="1" fillId="3" borderId="73"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81" xfId="0" applyFont="1" applyFill="1" applyBorder="1" applyAlignment="1">
      <alignment horizontal="center" vertical="center" wrapText="1"/>
    </xf>
    <xf numFmtId="0" fontId="1" fillId="2" borderId="82" xfId="0" applyFont="1" applyFill="1" applyBorder="1" applyAlignment="1">
      <alignment horizontal="center" vertical="center" wrapText="1"/>
    </xf>
    <xf numFmtId="0" fontId="1" fillId="2" borderId="77" xfId="0" applyFont="1" applyFill="1" applyBorder="1" applyAlignment="1">
      <alignment horizontal="center" vertical="center" wrapText="1"/>
    </xf>
    <xf numFmtId="0" fontId="1" fillId="2" borderId="74" xfId="0" applyFont="1" applyFill="1" applyBorder="1" applyAlignment="1">
      <alignment horizontal="center" vertical="center" wrapText="1"/>
    </xf>
    <xf numFmtId="0" fontId="1" fillId="2" borderId="75" xfId="0" applyFont="1" applyFill="1" applyBorder="1" applyAlignment="1">
      <alignment horizontal="center" vertical="center" wrapText="1"/>
    </xf>
    <xf numFmtId="0" fontId="6" fillId="2" borderId="74" xfId="0" applyFont="1" applyFill="1" applyBorder="1" applyAlignment="1">
      <alignment horizontal="center" vertical="center" wrapText="1"/>
    </xf>
    <xf numFmtId="0" fontId="6" fillId="2" borderId="75" xfId="0" applyFont="1" applyFill="1" applyBorder="1" applyAlignment="1">
      <alignment horizontal="center" vertical="center" wrapText="1"/>
    </xf>
    <xf numFmtId="0" fontId="6" fillId="2" borderId="77" xfId="0" applyFont="1" applyFill="1" applyBorder="1" applyAlignment="1">
      <alignment horizontal="center" vertical="center" wrapText="1"/>
    </xf>
    <xf numFmtId="0" fontId="6" fillId="2" borderId="76" xfId="0" applyFont="1" applyFill="1" applyBorder="1" applyAlignment="1">
      <alignment horizontal="center" vertical="center" wrapText="1"/>
    </xf>
    <xf numFmtId="0" fontId="19" fillId="0" borderId="0" xfId="0" applyFont="1" applyAlignment="1">
      <alignment horizontal="center"/>
    </xf>
    <xf numFmtId="14" fontId="19" fillId="0" borderId="4" xfId="0" applyNumberFormat="1" applyFont="1" applyBorder="1" applyAlignment="1">
      <alignment horizontal="center"/>
    </xf>
    <xf numFmtId="0" fontId="19" fillId="0" borderId="4" xfId="0" applyFont="1" applyBorder="1" applyAlignment="1">
      <alignment horizontal="center"/>
    </xf>
    <xf numFmtId="0" fontId="9" fillId="12" borderId="100" xfId="0" applyFont="1" applyFill="1" applyBorder="1" applyAlignment="1">
      <alignment horizontal="center" vertical="center" wrapText="1"/>
    </xf>
    <xf numFmtId="0" fontId="9" fillId="12" borderId="101" xfId="0" applyFont="1" applyFill="1" applyBorder="1" applyAlignment="1">
      <alignment horizontal="center" vertical="center" wrapText="1"/>
    </xf>
    <xf numFmtId="0" fontId="9" fillId="12" borderId="102" xfId="0" applyFont="1" applyFill="1" applyBorder="1" applyAlignment="1">
      <alignment horizontal="center" vertical="center" wrapText="1"/>
    </xf>
    <xf numFmtId="0" fontId="9" fillId="6" borderId="67" xfId="0" applyFont="1" applyFill="1" applyBorder="1" applyAlignment="1">
      <alignment horizontal="center" vertical="center" wrapText="1"/>
    </xf>
    <xf numFmtId="0" fontId="9" fillId="6" borderId="68" xfId="0" applyFont="1" applyFill="1" applyBorder="1" applyAlignment="1">
      <alignment horizontal="center" vertical="center" wrapText="1"/>
    </xf>
    <xf numFmtId="0" fontId="9" fillId="6" borderId="83" xfId="0" applyFont="1" applyFill="1" applyBorder="1" applyAlignment="1">
      <alignment horizontal="center" vertical="center" wrapText="1"/>
    </xf>
    <xf numFmtId="0" fontId="1" fillId="0" borderId="87" xfId="0" applyFont="1" applyBorder="1" applyAlignment="1" applyProtection="1">
      <alignment horizontal="center" vertical="center" wrapText="1"/>
    </xf>
    <xf numFmtId="0" fontId="1" fillId="0" borderId="10" xfId="0" applyFont="1" applyBorder="1" applyAlignment="1" applyProtection="1">
      <alignment horizontal="center" vertical="center" wrapText="1"/>
    </xf>
    <xf numFmtId="0" fontId="1" fillId="0" borderId="56" xfId="0" applyFont="1" applyBorder="1" applyAlignment="1" applyProtection="1">
      <alignment horizontal="center" vertical="center" wrapText="1"/>
    </xf>
    <xf numFmtId="0" fontId="6" fillId="3" borderId="1" xfId="0" applyFont="1" applyFill="1" applyBorder="1" applyAlignment="1">
      <alignment horizontal="center" vertical="center" wrapText="1"/>
    </xf>
    <xf numFmtId="0" fontId="20" fillId="8" borderId="5" xfId="3" applyFill="1" applyBorder="1" applyAlignment="1">
      <alignment horizontal="center" vertical="center"/>
    </xf>
    <xf numFmtId="0" fontId="20" fillId="8" borderId="2" xfId="3" applyFill="1" applyBorder="1" applyAlignment="1">
      <alignment horizontal="center" vertical="center"/>
    </xf>
    <xf numFmtId="0" fontId="2" fillId="8" borderId="5" xfId="3" applyFont="1" applyFill="1" applyBorder="1" applyAlignment="1">
      <alignment horizontal="center" vertical="center"/>
    </xf>
    <xf numFmtId="0" fontId="2" fillId="8" borderId="2" xfId="3" applyFont="1" applyFill="1" applyBorder="1" applyAlignment="1">
      <alignment horizontal="center" vertical="center"/>
    </xf>
    <xf numFmtId="0" fontId="0" fillId="0" borderId="2" xfId="0" applyBorder="1" applyAlignment="1">
      <alignment horizontal="center" vertical="center"/>
    </xf>
    <xf numFmtId="0" fontId="9" fillId="27" borderId="1" xfId="0" applyFont="1" applyFill="1" applyBorder="1" applyAlignment="1">
      <alignment horizontal="center" vertical="center" wrapText="1"/>
    </xf>
  </cellXfs>
  <cellStyles count="4">
    <cellStyle name="Hipervínculo" xfId="3" builtinId="8"/>
    <cellStyle name="Normal" xfId="0" builtinId="0"/>
    <cellStyle name="Normal 2 2" xfId="2" xr:uid="{00000000-0005-0000-0000-000002000000}"/>
    <cellStyle name="Normal 3 2" xfId="1" xr:uid="{00000000-0005-0000-0000-000003000000}"/>
  </cellStyles>
  <dxfs count="4408">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val="0"/>
        <i val="0"/>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val="0"/>
        <i val="0"/>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rgb="FFFF0000"/>
      </font>
      <fill>
        <patternFill patternType="solid">
          <bgColor theme="5" tint="0.79998168889431442"/>
        </patternFill>
      </fill>
    </dxf>
    <dxf>
      <font>
        <color theme="9"/>
      </font>
      <fill>
        <patternFill>
          <bgColor theme="9" tint="0.79998168889431442"/>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b val="0"/>
        <i val="0"/>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b/>
        <i val="0"/>
        <color rgb="FFC00000"/>
      </font>
    </dxf>
    <dxf>
      <font>
        <b/>
        <i val="0"/>
        <color theme="7" tint="-0.24994659260841701"/>
      </font>
    </dxf>
    <dxf>
      <font>
        <b/>
        <i val="0"/>
        <color theme="9" tint="-0.24994659260841701"/>
      </font>
    </dxf>
    <dxf>
      <font>
        <color theme="9"/>
      </font>
      <fill>
        <patternFill>
          <bgColor theme="9" tint="0.79998168889431442"/>
        </patternFill>
      </fill>
    </dxf>
    <dxf>
      <font>
        <color theme="7"/>
      </font>
      <fill>
        <patternFill>
          <bgColor theme="7" tint="0.79998168889431442"/>
        </patternFill>
      </fill>
    </dxf>
    <dxf>
      <font>
        <color rgb="FFFF0000"/>
      </font>
      <fill>
        <patternFill>
          <bgColor theme="5" tint="0.79998168889431442"/>
        </patternFill>
      </fill>
    </dxf>
    <dxf>
      <font>
        <color theme="0"/>
      </font>
      <fill>
        <patternFill>
          <bgColor rgb="FFC00000"/>
        </patternFill>
      </fill>
    </dxf>
    <dxf>
      <font>
        <color theme="9" tint="-0.499984740745262"/>
      </font>
      <fill>
        <patternFill>
          <bgColor theme="9" tint="0.79998168889431442"/>
        </patternFill>
      </fill>
    </dxf>
    <dxf>
      <font>
        <color rgb="FFC00000"/>
      </font>
      <fill>
        <patternFill>
          <bgColor rgb="FFFFD9D9"/>
        </patternFill>
      </fill>
    </dxf>
    <dxf>
      <font>
        <color theme="9" tint="-0.499984740745262"/>
      </font>
      <fill>
        <patternFill>
          <bgColor theme="9" tint="0.79998168889431442"/>
        </patternFill>
      </fill>
    </dxf>
    <dxf>
      <font>
        <color rgb="FFC00000"/>
      </font>
      <fill>
        <patternFill>
          <bgColor rgb="FFFFD9D9"/>
        </patternFill>
      </fill>
    </dxf>
  </dxfs>
  <tableStyles count="0" defaultTableStyle="TableStyleMedium2" defaultPivotStyle="PivotStyleLight16"/>
  <colors>
    <mruColors>
      <color rgb="FF3794D7"/>
      <color rgb="FFFFDDDD"/>
      <color rgb="FFAF5881"/>
      <color rgb="FF0BB9D0"/>
      <color rgb="FFF36E3B"/>
      <color rgb="FF53AD81"/>
      <color rgb="FFF0C920"/>
      <color rgb="FFB1B1B1"/>
      <color rgb="FFFFC5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8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styles" Target="styles.xml"/><Relationship Id="rId8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hyperlink" Target="#PORTADA!A1"/></Relationships>
</file>

<file path=xl/drawings/_rels/drawing1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4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5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5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5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5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62.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6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PORTADA!A1"/><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10</xdr:col>
      <xdr:colOff>296334</xdr:colOff>
      <xdr:row>1</xdr:row>
      <xdr:rowOff>0</xdr:rowOff>
    </xdr:from>
    <xdr:to>
      <xdr:col>11</xdr:col>
      <xdr:colOff>455084</xdr:colOff>
      <xdr:row>3</xdr:row>
      <xdr:rowOff>15875</xdr:rowOff>
    </xdr:to>
    <xdr:sp macro="" textlink="">
      <xdr:nvSpPr>
        <xdr:cNvPr id="2" name="2 Llamada de flecha hacia abajo">
          <a:hlinkClick xmlns:r="http://schemas.openxmlformats.org/officeDocument/2006/relationships" r:id="rId1"/>
          <a:extLst>
            <a:ext uri="{FF2B5EF4-FFF2-40B4-BE49-F238E27FC236}">
              <a16:creationId xmlns:a16="http://schemas.microsoft.com/office/drawing/2014/main" id="{A2DC56FF-13EC-49E2-8565-CC6B112DCB04}"/>
            </a:ext>
          </a:extLst>
        </xdr:cNvPr>
        <xdr:cNvSpPr/>
      </xdr:nvSpPr>
      <xdr:spPr>
        <a:xfrm>
          <a:off x="9398001" y="158750"/>
          <a:ext cx="920750" cy="492125"/>
        </a:xfrm>
        <a:prstGeom prst="roundRect">
          <a:avLst/>
        </a:prstGeom>
        <a:solidFill>
          <a:schemeClr val="bg1">
            <a:lumMod val="50000"/>
          </a:schemeClr>
        </a:solidFill>
        <a:ln w="6350">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84E11917-8EBD-4130-A570-81CD3B6BC1F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34C18E76-0F3B-4EBD-B176-0512C3BB9B62}"/>
            </a:ext>
          </a:extLst>
        </xdr:cNvPr>
        <xdr:cNvSpPr/>
      </xdr:nvSpPr>
      <xdr:spPr>
        <a:xfrm>
          <a:off x="0" y="0"/>
          <a:ext cx="921657" cy="48849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E76C5E71-7212-443B-839C-29F5985230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E379A467-5E9E-49C0-B7B4-00DD9335360F}"/>
            </a:ext>
          </a:extLst>
        </xdr:cNvPr>
        <xdr:cNvSpPr/>
      </xdr:nvSpPr>
      <xdr:spPr>
        <a:xfrm>
          <a:off x="0" y="0"/>
          <a:ext cx="921657" cy="48849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23BA285B-73CB-48E8-BC80-F8A499A2574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4DE4BCBB-8342-45D4-96A2-8B4338BF6113}"/>
            </a:ext>
          </a:extLst>
        </xdr:cNvPr>
        <xdr:cNvSpPr/>
      </xdr:nvSpPr>
      <xdr:spPr>
        <a:xfrm>
          <a:off x="0" y="0"/>
          <a:ext cx="917039" cy="503505"/>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752F95A-84CF-4D2A-AB45-691F29DBAC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C0336B63-73D9-490C-BEF5-25CD55B2A11E}"/>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E7A3E14A-0EFA-454B-8BDB-24ACB684C30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911F87B3-3A65-4FD7-946F-DBDD1CBB0097}"/>
            </a:ext>
          </a:extLst>
        </xdr:cNvPr>
        <xdr:cNvSpPr/>
      </xdr:nvSpPr>
      <xdr:spPr>
        <a:xfrm>
          <a:off x="0" y="0"/>
          <a:ext cx="917039" cy="503505"/>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CB220AC8-E4FB-4BAE-B610-A7F32F93B9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ACA85AC3-4005-441C-A316-9F793F5C0809}"/>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A10F1DAE-CE51-4FED-8EC5-111DB35F3DF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144852BB-10BA-47F0-AAF7-21D727103B7F}"/>
            </a:ext>
          </a:extLst>
        </xdr:cNvPr>
        <xdr:cNvSpPr/>
      </xdr:nvSpPr>
      <xdr:spPr>
        <a:xfrm>
          <a:off x="0" y="0"/>
          <a:ext cx="917039" cy="503505"/>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F030F3D-30D8-4459-94E5-906214F6D6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9F819C34-0A16-48EE-A50E-750A66CC85BD}"/>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9AE83F75-908A-459F-B34F-DC459F0492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712107</xdr:colOff>
      <xdr:row>2</xdr:row>
      <xdr:rowOff>202746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70255EF1-F866-4E73-89B3-9201C56D299D}"/>
            </a:ext>
          </a:extLst>
        </xdr:cNvPr>
        <xdr:cNvSpPr/>
      </xdr:nvSpPr>
      <xdr:spPr>
        <a:xfrm>
          <a:off x="0" y="0"/>
          <a:ext cx="915307" cy="49484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5A2DEDC-BE6D-41EA-826C-70ECC7FE09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10761D8F-ECDE-480B-9E88-9FAD8368973E}"/>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050D3209-9182-496E-BC48-BDB10C6D1D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724807</xdr:colOff>
      <xdr:row>2</xdr:row>
      <xdr:rowOff>209096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6F017D43-6C70-4CDF-8820-829359C42D25}"/>
            </a:ext>
          </a:extLst>
        </xdr:cNvPr>
        <xdr:cNvSpPr/>
      </xdr:nvSpPr>
      <xdr:spPr>
        <a:xfrm>
          <a:off x="0" y="0"/>
          <a:ext cx="915307" cy="49484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67C8878C-E685-4A16-B7DA-82A5D838CF1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918FE795-4D47-4765-951C-DEFA59168146}"/>
            </a:ext>
          </a:extLst>
        </xdr:cNvPr>
        <xdr:cNvSpPr/>
      </xdr:nvSpPr>
      <xdr:spPr>
        <a:xfrm>
          <a:off x="0" y="0"/>
          <a:ext cx="917039" cy="503505"/>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7713B336-DC25-415B-85DE-CFA81E8B34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0BEFB9A7-F965-4A05-9A50-DDF7AB52B095}"/>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7C6C6BFC-4ADE-448C-8AD1-EFFE233392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3116406B-11FC-48FF-95B3-AE9D2C3F5183}"/>
            </a:ext>
          </a:extLst>
        </xdr:cNvPr>
        <xdr:cNvSpPr/>
      </xdr:nvSpPr>
      <xdr:spPr>
        <a:xfrm>
          <a:off x="0" y="0"/>
          <a:ext cx="919117" cy="491036"/>
        </a:xfrm>
        <a:prstGeom prst="rect">
          <a:avLst/>
        </a:prstGeom>
        <a:solidFill>
          <a:srgbClr val="53AD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D057720A-1150-420C-879C-942DB0B5723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2CCA9DFC-FD61-4B2E-AC50-222538829C02}"/>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7280D8FC-3044-477E-8D55-6746EC1E7A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FF16EEC5-6BFC-4F8B-94F5-3BC7E03ADF7D}"/>
            </a:ext>
          </a:extLst>
        </xdr:cNvPr>
        <xdr:cNvSpPr/>
      </xdr:nvSpPr>
      <xdr:spPr>
        <a:xfrm>
          <a:off x="0" y="0"/>
          <a:ext cx="919117" cy="49103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74180367-092B-4BD3-B62B-7F4394A3E0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59E6E992-8E85-4D8F-9F2A-256D062B508B}"/>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ACEAC51-2016-4BEF-B670-9E3FE26569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ABF82933-738A-4BB7-8E40-CD74291E39BD}"/>
            </a:ext>
          </a:extLst>
        </xdr:cNvPr>
        <xdr:cNvSpPr/>
      </xdr:nvSpPr>
      <xdr:spPr>
        <a:xfrm>
          <a:off x="0" y="0"/>
          <a:ext cx="919117" cy="49103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8E6FE88C-B5A1-43B7-9266-5D79C00DF1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9EC05E1E-A8CB-4FBF-A39F-7DA9112989FC}"/>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97612CCE-0254-4725-8406-20E717F1A8D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751053EE-AF90-4A3F-BFEA-4E176016F634}"/>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3FA7EF2D-6EEC-47D6-A6C3-9E31EA7770C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FA8C322D-DF38-40E5-96D0-DF0E5F84A5CD}"/>
            </a:ext>
          </a:extLst>
        </xdr:cNvPr>
        <xdr:cNvSpPr/>
      </xdr:nvSpPr>
      <xdr:spPr>
        <a:xfrm>
          <a:off x="0" y="0"/>
          <a:ext cx="919117" cy="49103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712618</xdr:rowOff>
    </xdr:to>
    <xdr:pic>
      <xdr:nvPicPr>
        <xdr:cNvPr id="2" name="Imagen 1">
          <a:extLst>
            <a:ext uri="{FF2B5EF4-FFF2-40B4-BE49-F238E27FC236}">
              <a16:creationId xmlns:a16="http://schemas.microsoft.com/office/drawing/2014/main" id="{9BEFD0A8-82A3-4188-8727-3B726A738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EA7E5CC1-5104-4E81-8AEF-8B19BF0D3938}"/>
            </a:ext>
          </a:extLst>
        </xdr:cNvPr>
        <xdr:cNvSpPr/>
      </xdr:nvSpPr>
      <xdr:spPr>
        <a:xfrm>
          <a:off x="0" y="0"/>
          <a:ext cx="919117" cy="49103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77D24447-CC9C-4B78-8908-CCE62267E8D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5B0CFCD4-4F60-4254-873D-2BA2FF57792E}"/>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A4C4B8A9-9154-45AA-9FA1-67E1BDEF80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DF0D0CA0-9BF6-49EF-A9E8-76D91C309928}"/>
            </a:ext>
          </a:extLst>
        </xdr:cNvPr>
        <xdr:cNvSpPr/>
      </xdr:nvSpPr>
      <xdr:spPr>
        <a:xfrm>
          <a:off x="0" y="0"/>
          <a:ext cx="919117" cy="49103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9E480B23-2414-4C3C-8222-9BBBD73CE9A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6F2EF4C6-8A70-4DA2-B4A6-E97AAE3500BA}"/>
            </a:ext>
          </a:extLst>
        </xdr:cNvPr>
        <xdr:cNvSpPr/>
      </xdr:nvSpPr>
      <xdr:spPr>
        <a:xfrm>
          <a:off x="0" y="0"/>
          <a:ext cx="921657" cy="48849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CFF888C8-2B3C-47AD-93DD-8CCB0805E0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1BA236BA-E553-4191-80A1-4A1F457464D1}"/>
            </a:ext>
          </a:extLst>
        </xdr:cNvPr>
        <xdr:cNvSpPr/>
      </xdr:nvSpPr>
      <xdr:spPr>
        <a:xfrm>
          <a:off x="0" y="0"/>
          <a:ext cx="919117" cy="491036"/>
        </a:xfrm>
        <a:prstGeom prst="rect">
          <a:avLst/>
        </a:prstGeom>
        <a:solidFill>
          <a:srgbClr val="0BB9D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46D63B7D-AA58-424C-8702-5F812F223C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0CDEAFE3-2989-4085-A0F7-F316094CB078}"/>
            </a:ext>
          </a:extLst>
        </xdr:cNvPr>
        <xdr:cNvSpPr/>
      </xdr:nvSpPr>
      <xdr:spPr>
        <a:xfrm>
          <a:off x="0" y="0"/>
          <a:ext cx="917039" cy="503505"/>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A2C46A76-3451-42C9-B269-6A45FA9007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F60ACEC6-DFCB-4EF1-9F84-47F78CCD1150}"/>
            </a:ext>
          </a:extLst>
        </xdr:cNvPr>
        <xdr:cNvSpPr/>
      </xdr:nvSpPr>
      <xdr:spPr>
        <a:xfrm>
          <a:off x="0" y="0"/>
          <a:ext cx="919117" cy="491036"/>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1446" y="151280"/>
          <a:ext cx="1160672" cy="806033"/>
        </a:xfrm>
        <a:prstGeom prst="rect">
          <a:avLst/>
        </a:prstGeom>
      </xdr:spPr>
    </xdr:pic>
    <xdr:clientData/>
  </xdr:twoCellAnchor>
  <xdr:twoCellAnchor>
    <xdr:from>
      <xdr:col>0</xdr:col>
      <xdr:colOff>0</xdr:colOff>
      <xdr:row>0</xdr:row>
      <xdr:rowOff>0</xdr:rowOff>
    </xdr:from>
    <xdr:to>
      <xdr:col>1</xdr:col>
      <xdr:colOff>723075</xdr:colOff>
      <xdr:row>2</xdr:row>
      <xdr:rowOff>212560</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1E6B12BB-DCF3-4B77-827C-B04BAA523038}"/>
            </a:ext>
          </a:extLst>
        </xdr:cNvPr>
        <xdr:cNvSpPr/>
      </xdr:nvSpPr>
      <xdr:spPr>
        <a:xfrm>
          <a:off x="0" y="0"/>
          <a:ext cx="917039" cy="503505"/>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5386AD48-10DA-4D54-9695-66463F9539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491E0262-624A-4BE8-ABF9-15FC260CB1D0}"/>
            </a:ext>
          </a:extLst>
        </xdr:cNvPr>
        <xdr:cNvSpPr/>
      </xdr:nvSpPr>
      <xdr:spPr>
        <a:xfrm>
          <a:off x="0" y="0"/>
          <a:ext cx="919117" cy="491036"/>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297F6F8D-120F-4A58-A325-EA9AC1759B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0C3A3CCE-4317-414A-97BF-CD14B8395E17}"/>
            </a:ext>
          </a:extLst>
        </xdr:cNvPr>
        <xdr:cNvSpPr/>
      </xdr:nvSpPr>
      <xdr:spPr>
        <a:xfrm>
          <a:off x="0" y="0"/>
          <a:ext cx="921657" cy="488496"/>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66896E92-FBDA-4241-BD50-08D0705F07D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38E80E49-6C35-4620-A42F-BCD7FBF8F3A7}"/>
            </a:ext>
          </a:extLst>
        </xdr:cNvPr>
        <xdr:cNvSpPr/>
      </xdr:nvSpPr>
      <xdr:spPr>
        <a:xfrm>
          <a:off x="0" y="0"/>
          <a:ext cx="919117" cy="491036"/>
        </a:xfrm>
        <a:prstGeom prst="rect">
          <a:avLst/>
        </a:prstGeom>
        <a:solidFill>
          <a:srgbClr val="F36E3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24E54CA3-A4AB-4807-93E2-457294B759A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717187</xdr:colOff>
      <xdr:row>2</xdr:row>
      <xdr:rowOff>205286</xdr:rowOff>
    </xdr:to>
    <xdr:sp macro="" textlink="">
      <xdr:nvSpPr>
        <xdr:cNvPr id="5" name="2 Llamada de flecha hacia abajo">
          <a:hlinkClick xmlns:r="http://schemas.openxmlformats.org/officeDocument/2006/relationships" r:id="rId2"/>
          <a:extLst>
            <a:ext uri="{FF2B5EF4-FFF2-40B4-BE49-F238E27FC236}">
              <a16:creationId xmlns:a16="http://schemas.microsoft.com/office/drawing/2014/main" id="{946E9710-D9DC-47EC-A14D-3F5C27D339A9}"/>
            </a:ext>
          </a:extLst>
        </xdr:cNvPr>
        <xdr:cNvSpPr/>
      </xdr:nvSpPr>
      <xdr:spPr>
        <a:xfrm>
          <a:off x="0" y="0"/>
          <a:ext cx="915307" cy="49484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BA2E17F9-B9A6-4D98-8CBE-33902D835BE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8A82864E-0A64-47FC-9683-9F3867375774}"/>
            </a:ext>
          </a:extLst>
        </xdr:cNvPr>
        <xdr:cNvSpPr/>
      </xdr:nvSpPr>
      <xdr:spPr>
        <a:xfrm>
          <a:off x="0" y="0"/>
          <a:ext cx="921657" cy="488496"/>
        </a:xfrm>
        <a:prstGeom prst="rect">
          <a:avLst/>
        </a:prstGeom>
        <a:solidFill>
          <a:srgbClr val="3794D7"/>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6738DE36-1C83-4733-ADB6-75BA7367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9C2CA720-BC71-4632-863B-7EF6C3CDF9D2}"/>
            </a:ext>
          </a:extLst>
        </xdr:cNvPr>
        <xdr:cNvSpPr/>
      </xdr:nvSpPr>
      <xdr:spPr>
        <a:xfrm>
          <a:off x="0" y="0"/>
          <a:ext cx="919117" cy="491036"/>
        </a:xfrm>
        <a:prstGeom prst="rect">
          <a:avLst/>
        </a:prstGeom>
        <a:solidFill>
          <a:srgbClr val="3794D7"/>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2D998CBC-0AA8-4351-AB88-1D9400F0EA2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9ADA274A-D692-4E83-84D8-941901604A6A}"/>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2A7DA26-F988-4E32-B08F-8FE36699CA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9574" y="241657"/>
          <a:ext cx="130551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20C46149-8BE7-45FD-B090-44614ACE257D}"/>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97338039-A785-4E95-89F0-1657ABFA28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4D34EFC2-E03E-4412-A039-3777DD2902FE}"/>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A19FC86-972C-4ACE-B05F-28754B4D5A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EDA2FB62-2978-421B-994E-9143C072F5E7}"/>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7015146F-2FD7-4BE7-8595-96527D8FC3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F077A427-3F7C-4D48-AB78-D31F1918C186}"/>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BEDE0ADF-4364-4170-8396-FF49411BEF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6E28A115-09F5-4D46-A858-9917AD3C2485}"/>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13AE6494-2D6C-475F-B1DA-25E6AE36330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727693</xdr:colOff>
      <xdr:row>2</xdr:row>
      <xdr:rowOff>197551</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75098544-B1B4-4989-9A71-3E18F76B554E}"/>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E03ADE10-01DB-4CCE-A209-9B16CF86E4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F864359C-20DC-4A2A-AB3C-28720B15A83E}"/>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C6F6E69-673D-4E6C-9910-0EF46240DE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B20119E9-AA9F-4D42-B353-31F3503864CA}"/>
            </a:ext>
          </a:extLst>
        </xdr:cNvPr>
        <xdr:cNvSpPr/>
      </xdr:nvSpPr>
      <xdr:spPr>
        <a:xfrm>
          <a:off x="0" y="0"/>
          <a:ext cx="915307" cy="49484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BAEE16F9-608B-44B0-A9FA-C7460D8A33E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7CF4C774-1216-41A4-9F72-96AFDF14376B}"/>
            </a:ext>
          </a:extLst>
        </xdr:cNvPr>
        <xdr:cNvSpPr/>
      </xdr:nvSpPr>
      <xdr:spPr>
        <a:xfrm>
          <a:off x="0" y="0"/>
          <a:ext cx="917039" cy="503505"/>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2ECC50C-9858-478C-8162-38FEE1F187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ED933185-74FA-4BA9-8842-34C0EC218833}"/>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25017289-4791-4E80-964C-5208AE7CD34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039F8934-83E1-4D7A-BC91-F4192AE5B33D}"/>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65DFC609-08E4-466A-BB1A-D26FD161A2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DF01C974-7CBF-4802-8525-7DC30355D8DC}"/>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3DD9BC94-2F91-4010-A972-906EEFFB2E5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DF3663E1-969E-4340-B0D1-8D876AAD15F3}"/>
            </a:ext>
          </a:extLst>
        </xdr:cNvPr>
        <xdr:cNvSpPr/>
      </xdr:nvSpPr>
      <xdr:spPr>
        <a:xfrm>
          <a:off x="0" y="0"/>
          <a:ext cx="917039" cy="503505"/>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74E246B-46A7-4AB7-8F7D-AB6608824A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1D274D7F-A70C-4015-8FD7-79133287266F}"/>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BB59F96A-ACDF-40B2-BD3B-D82FD2BA49E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B80ABC17-9A40-4FEF-8E2C-7AE2E9743FE5}"/>
            </a:ext>
          </a:extLst>
        </xdr:cNvPr>
        <xdr:cNvSpPr/>
      </xdr:nvSpPr>
      <xdr:spPr>
        <a:xfrm>
          <a:off x="0" y="0"/>
          <a:ext cx="921657" cy="48849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DF8AA36-4C65-4E5A-A8D1-35AAD124ED5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E3583B57-75FE-45D3-B3ED-349A613C0526}"/>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3C84EEE3-35F4-48B6-A8FC-EFB4CF02FB6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1BB8A9B6-F77E-4A84-8CFE-5FC7D3721395}"/>
            </a:ext>
          </a:extLst>
        </xdr:cNvPr>
        <xdr:cNvSpPr/>
      </xdr:nvSpPr>
      <xdr:spPr>
        <a:xfrm>
          <a:off x="0" y="0"/>
          <a:ext cx="917039" cy="503505"/>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8D172D79-6473-438E-BE79-81F700E8F3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C910D629-4816-463F-A4C1-FF1BA7C9DC80}"/>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C1548358-3931-42C5-8004-C6D1D8C264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712107</xdr:colOff>
      <xdr:row>2</xdr:row>
      <xdr:rowOff>202746</xdr:rowOff>
    </xdr:to>
    <xdr:sp macro="" textlink="">
      <xdr:nvSpPr>
        <xdr:cNvPr id="5" name="2 Llamada de flecha hacia abajo">
          <a:hlinkClick xmlns:r="http://schemas.openxmlformats.org/officeDocument/2006/relationships" r:id="rId2"/>
          <a:extLst>
            <a:ext uri="{FF2B5EF4-FFF2-40B4-BE49-F238E27FC236}">
              <a16:creationId xmlns:a16="http://schemas.microsoft.com/office/drawing/2014/main" id="{E1182B1D-E487-4B86-BC6A-3845111E3526}"/>
            </a:ext>
          </a:extLst>
        </xdr:cNvPr>
        <xdr:cNvSpPr/>
      </xdr:nvSpPr>
      <xdr:spPr>
        <a:xfrm>
          <a:off x="0" y="0"/>
          <a:ext cx="915307" cy="49484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DC88C662-2F7D-4599-8D3B-A01DC379C5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5B277888-F6B4-4F69-84AE-93BCD3968EA3}"/>
            </a:ext>
          </a:extLst>
        </xdr:cNvPr>
        <xdr:cNvSpPr/>
      </xdr:nvSpPr>
      <xdr:spPr>
        <a:xfrm>
          <a:off x="0" y="0"/>
          <a:ext cx="917039" cy="503505"/>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590FD26B-0E7B-44A8-AF76-3DD1AF9B96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4BB8CF67-39F8-4A67-9E71-4ED61A95B39B}"/>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E56265AC-D189-4B3D-8EC3-472E898864A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713839</xdr:colOff>
      <xdr:row>2</xdr:row>
      <xdr:rowOff>211405</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CA84EFBD-2380-4E5A-AF7F-4F3EE76E7071}"/>
            </a:ext>
          </a:extLst>
        </xdr:cNvPr>
        <xdr:cNvSpPr/>
      </xdr:nvSpPr>
      <xdr:spPr>
        <a:xfrm>
          <a:off x="0" y="0"/>
          <a:ext cx="911959" cy="500965"/>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F8F74783-16C9-4A8F-8BCF-C59B83F2249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BDAF4B63-B0D7-4D74-87DF-019A943004E3}"/>
            </a:ext>
          </a:extLst>
        </xdr:cNvPr>
        <xdr:cNvSpPr/>
      </xdr:nvSpPr>
      <xdr:spPr>
        <a:xfrm>
          <a:off x="0" y="0"/>
          <a:ext cx="919117" cy="491036"/>
        </a:xfrm>
        <a:prstGeom prst="rect">
          <a:avLst/>
        </a:prstGeom>
        <a:solidFill>
          <a:srgbClr val="B1B1B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D5DFEC71-01AA-4908-ACF6-A9B952A0FD7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718457</xdr:colOff>
      <xdr:row>2</xdr:row>
      <xdr:rowOff>196396</xdr:rowOff>
    </xdr:to>
    <xdr:sp macro="" textlink="">
      <xdr:nvSpPr>
        <xdr:cNvPr id="4" name="2 Llamada de flecha hacia abajo">
          <a:hlinkClick xmlns:r="http://schemas.openxmlformats.org/officeDocument/2006/relationships" r:id="rId2"/>
          <a:extLst>
            <a:ext uri="{FF2B5EF4-FFF2-40B4-BE49-F238E27FC236}">
              <a16:creationId xmlns:a16="http://schemas.microsoft.com/office/drawing/2014/main" id="{8F0BFC7E-EB6B-4626-A757-7EACBB41EDA2}"/>
            </a:ext>
          </a:extLst>
        </xdr:cNvPr>
        <xdr:cNvSpPr/>
      </xdr:nvSpPr>
      <xdr:spPr>
        <a:xfrm>
          <a:off x="0" y="0"/>
          <a:ext cx="921657" cy="488496"/>
        </a:xfrm>
        <a:prstGeom prst="rect">
          <a:avLst/>
        </a:prstGeom>
        <a:solidFill>
          <a:srgbClr val="F0C92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22AFCA9D-0A6D-4784-ACFC-D705D9D1805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5EE574E0-9EE2-4CA6-A546-515D10527CC1}"/>
            </a:ext>
          </a:extLst>
        </xdr:cNvPr>
        <xdr:cNvSpPr/>
      </xdr:nvSpPr>
      <xdr:spPr>
        <a:xfrm>
          <a:off x="0" y="0"/>
          <a:ext cx="919117" cy="491036"/>
        </a:xfrm>
        <a:prstGeom prst="rect">
          <a:avLst/>
        </a:prstGeom>
        <a:solidFill>
          <a:srgbClr val="F0C92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10</xdr:col>
      <xdr:colOff>353788</xdr:colOff>
      <xdr:row>3</xdr:row>
      <xdr:rowOff>729343</xdr:rowOff>
    </xdr:from>
    <xdr:to>
      <xdr:col>12</xdr:col>
      <xdr:colOff>2370366</xdr:colOff>
      <xdr:row>7</xdr:row>
      <xdr:rowOff>76200</xdr:rowOff>
    </xdr:to>
    <xdr:grpSp>
      <xdr:nvGrpSpPr>
        <xdr:cNvPr id="2" name="Grupo 1">
          <a:extLst>
            <a:ext uri="{FF2B5EF4-FFF2-40B4-BE49-F238E27FC236}">
              <a16:creationId xmlns:a16="http://schemas.microsoft.com/office/drawing/2014/main" id="{3B3F706C-8637-463C-BD3D-EF1B71D7C7D1}"/>
            </a:ext>
          </a:extLst>
        </xdr:cNvPr>
        <xdr:cNvGrpSpPr/>
      </xdr:nvGrpSpPr>
      <xdr:grpSpPr>
        <a:xfrm>
          <a:off x="16856531" y="1709057"/>
          <a:ext cx="5619749" cy="2960914"/>
          <a:chOff x="2517680" y="5495924"/>
          <a:chExt cx="7169245" cy="3976809"/>
        </a:xfrm>
      </xdr:grpSpPr>
      <xdr:pic>
        <xdr:nvPicPr>
          <xdr:cNvPr id="3" name="Imagen 2">
            <a:extLst>
              <a:ext uri="{FF2B5EF4-FFF2-40B4-BE49-F238E27FC236}">
                <a16:creationId xmlns:a16="http://schemas.microsoft.com/office/drawing/2014/main" id="{FD1BB8F2-80E7-4F11-BC9A-57D11191F4DF}"/>
              </a:ext>
            </a:extLst>
          </xdr:cNvPr>
          <xdr:cNvPicPr>
            <a:picLocks noChangeAspect="1"/>
          </xdr:cNvPicPr>
        </xdr:nvPicPr>
        <xdr:blipFill rotWithShape="1">
          <a:blip xmlns:r="http://schemas.openxmlformats.org/officeDocument/2006/relationships" r:embed="rId1"/>
          <a:srcRect l="34640" t="13243" r="50035" b="55752"/>
          <a:stretch/>
        </xdr:blipFill>
        <xdr:spPr>
          <a:xfrm>
            <a:off x="2517680" y="5495924"/>
            <a:ext cx="1223413" cy="1418106"/>
          </a:xfrm>
          <a:prstGeom prst="rect">
            <a:avLst/>
          </a:prstGeom>
        </xdr:spPr>
      </xdr:pic>
      <xdr:grpSp>
        <xdr:nvGrpSpPr>
          <xdr:cNvPr id="4" name="Grupo 3">
            <a:extLst>
              <a:ext uri="{FF2B5EF4-FFF2-40B4-BE49-F238E27FC236}">
                <a16:creationId xmlns:a16="http://schemas.microsoft.com/office/drawing/2014/main" id="{1FCAA310-3FB9-4E28-919C-E8FE41EAD52D}"/>
              </a:ext>
            </a:extLst>
          </xdr:cNvPr>
          <xdr:cNvGrpSpPr/>
        </xdr:nvGrpSpPr>
        <xdr:grpSpPr>
          <a:xfrm>
            <a:off x="4013226" y="5524261"/>
            <a:ext cx="5673699" cy="3948472"/>
            <a:chOff x="4013226" y="5524261"/>
            <a:chExt cx="5673699" cy="3948472"/>
          </a:xfrm>
        </xdr:grpSpPr>
        <xdr:pic>
          <xdr:nvPicPr>
            <xdr:cNvPr id="5" name="Imagen 4">
              <a:extLst>
                <a:ext uri="{FF2B5EF4-FFF2-40B4-BE49-F238E27FC236}">
                  <a16:creationId xmlns:a16="http://schemas.microsoft.com/office/drawing/2014/main" id="{AF98B2A4-95A4-4DAB-8C20-5DDE63D50401}"/>
                </a:ext>
              </a:extLst>
            </xdr:cNvPr>
            <xdr:cNvPicPr>
              <a:picLocks noChangeAspect="1"/>
            </xdr:cNvPicPr>
          </xdr:nvPicPr>
          <xdr:blipFill rotWithShape="1">
            <a:blip xmlns:r="http://schemas.openxmlformats.org/officeDocument/2006/relationships" r:embed="rId2"/>
            <a:srcRect l="5700" t="30178" r="63269" b="31691"/>
            <a:stretch/>
          </xdr:blipFill>
          <xdr:spPr>
            <a:xfrm>
              <a:off x="4013226" y="5524261"/>
              <a:ext cx="5673699" cy="3948472"/>
            </a:xfrm>
            <a:prstGeom prst="rect">
              <a:avLst/>
            </a:prstGeom>
          </xdr:spPr>
        </xdr:pic>
        <xdr:sp macro="" textlink="">
          <xdr:nvSpPr>
            <xdr:cNvPr id="6" name="Elipse 5">
              <a:extLst>
                <a:ext uri="{FF2B5EF4-FFF2-40B4-BE49-F238E27FC236}">
                  <a16:creationId xmlns:a16="http://schemas.microsoft.com/office/drawing/2014/main" id="{2CECE1F6-E387-4A52-9012-4253376A8E53}"/>
                </a:ext>
              </a:extLst>
            </xdr:cNvPr>
            <xdr:cNvSpPr/>
          </xdr:nvSpPr>
          <xdr:spPr>
            <a:xfrm>
              <a:off x="8210550" y="6353175"/>
              <a:ext cx="295275" cy="266700"/>
            </a:xfrm>
            <a:prstGeom prst="ellipse">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grpSp>
    <xdr:clientData/>
  </xdr:twoCellAnchor>
  <xdr:twoCellAnchor>
    <xdr:from>
      <xdr:col>0</xdr:col>
      <xdr:colOff>0</xdr:colOff>
      <xdr:row>0</xdr:row>
      <xdr:rowOff>0</xdr:rowOff>
    </xdr:from>
    <xdr:to>
      <xdr:col>2</xdr:col>
      <xdr:colOff>381907</xdr:colOff>
      <xdr:row>0</xdr:row>
      <xdr:rowOff>494846</xdr:rowOff>
    </xdr:to>
    <xdr:sp macro="" textlink="">
      <xdr:nvSpPr>
        <xdr:cNvPr id="7" name="2 Llamada de flecha hacia abajo">
          <a:hlinkClick xmlns:r="http://schemas.openxmlformats.org/officeDocument/2006/relationships" r:id="rId3"/>
          <a:extLst>
            <a:ext uri="{FF2B5EF4-FFF2-40B4-BE49-F238E27FC236}">
              <a16:creationId xmlns:a16="http://schemas.microsoft.com/office/drawing/2014/main" id="{2A467005-37C1-49EC-81C4-B4D788A79E1E}"/>
            </a:ext>
          </a:extLst>
        </xdr:cNvPr>
        <xdr:cNvSpPr/>
      </xdr:nvSpPr>
      <xdr:spPr>
        <a:xfrm>
          <a:off x="0" y="0"/>
          <a:ext cx="915307" cy="494846"/>
        </a:xfrm>
        <a:prstGeom prst="roundRect">
          <a:avLst/>
        </a:prstGeom>
        <a:solidFill>
          <a:schemeClr val="tx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AD35C55B-53D1-472A-81F2-E421BD0635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656737B4-8566-4A16-BE94-78C2689CC0C9}"/>
            </a:ext>
          </a:extLst>
        </xdr:cNvPr>
        <xdr:cNvSpPr/>
      </xdr:nvSpPr>
      <xdr:spPr>
        <a:xfrm>
          <a:off x="0" y="0"/>
          <a:ext cx="919117" cy="49103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1030946</xdr:colOff>
      <xdr:row>1</xdr:row>
      <xdr:rowOff>56030</xdr:rowOff>
    </xdr:from>
    <xdr:to>
      <xdr:col>2</xdr:col>
      <xdr:colOff>581893</xdr:colOff>
      <xdr:row>2</xdr:row>
      <xdr:rowOff>662038</xdr:rowOff>
    </xdr:to>
    <xdr:pic>
      <xdr:nvPicPr>
        <xdr:cNvPr id="2" name="Imagen 1">
          <a:extLst>
            <a:ext uri="{FF2B5EF4-FFF2-40B4-BE49-F238E27FC236}">
              <a16:creationId xmlns:a16="http://schemas.microsoft.com/office/drawing/2014/main" id="{336B907D-87A7-496E-B3A6-FFF82D3635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637" b="15142"/>
        <a:stretch/>
      </xdr:blipFill>
      <xdr:spPr>
        <a:xfrm>
          <a:off x="1229066" y="147470"/>
          <a:ext cx="1204487" cy="804128"/>
        </a:xfrm>
        <a:prstGeom prst="rect">
          <a:avLst/>
        </a:prstGeom>
      </xdr:spPr>
    </xdr:pic>
    <xdr:clientData/>
  </xdr:twoCellAnchor>
  <xdr:twoCellAnchor>
    <xdr:from>
      <xdr:col>0</xdr:col>
      <xdr:colOff>0</xdr:colOff>
      <xdr:row>0</xdr:row>
      <xdr:rowOff>0</xdr:rowOff>
    </xdr:from>
    <xdr:to>
      <xdr:col>1</xdr:col>
      <xdr:colOff>712107</xdr:colOff>
      <xdr:row>2</xdr:row>
      <xdr:rowOff>202746</xdr:rowOff>
    </xdr:to>
    <xdr:sp macro="" textlink="">
      <xdr:nvSpPr>
        <xdr:cNvPr id="5" name="2 Llamada de flecha hacia abajo">
          <a:hlinkClick xmlns:r="http://schemas.openxmlformats.org/officeDocument/2006/relationships" r:id="rId2"/>
          <a:extLst>
            <a:ext uri="{FF2B5EF4-FFF2-40B4-BE49-F238E27FC236}">
              <a16:creationId xmlns:a16="http://schemas.microsoft.com/office/drawing/2014/main" id="{382EA6A4-B234-4F5B-9D2B-9BD59E55843B}"/>
            </a:ext>
          </a:extLst>
        </xdr:cNvPr>
        <xdr:cNvSpPr/>
      </xdr:nvSpPr>
      <xdr:spPr>
        <a:xfrm>
          <a:off x="0" y="0"/>
          <a:ext cx="915307" cy="49484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1727974</xdr:colOff>
      <xdr:row>1</xdr:row>
      <xdr:rowOff>152757</xdr:rowOff>
    </xdr:from>
    <xdr:to>
      <xdr:col>2</xdr:col>
      <xdr:colOff>1077686</xdr:colOff>
      <xdr:row>2</xdr:row>
      <xdr:rowOff>690847</xdr:rowOff>
    </xdr:to>
    <xdr:pic>
      <xdr:nvPicPr>
        <xdr:cNvPr id="2" name="Imagen 1">
          <a:extLst>
            <a:ext uri="{FF2B5EF4-FFF2-40B4-BE49-F238E27FC236}">
              <a16:creationId xmlns:a16="http://schemas.microsoft.com/office/drawing/2014/main" id="{1C7BCD67-0965-405E-8FB3-89D7535994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27034" y="244197"/>
          <a:ext cx="1308052" cy="919090"/>
        </a:xfrm>
        <a:prstGeom prst="rect">
          <a:avLst/>
        </a:prstGeom>
      </xdr:spPr>
    </xdr:pic>
    <xdr:clientData/>
  </xdr:twoCellAnchor>
  <xdr:twoCellAnchor>
    <xdr:from>
      <xdr:col>0</xdr:col>
      <xdr:colOff>0</xdr:colOff>
      <xdr:row>0</xdr:row>
      <xdr:rowOff>0</xdr:rowOff>
    </xdr:from>
    <xdr:to>
      <xdr:col>1</xdr:col>
      <xdr:colOff>820057</xdr:colOff>
      <xdr:row>2</xdr:row>
      <xdr:rowOff>18596</xdr:rowOff>
    </xdr:to>
    <xdr:sp macro="" textlink="">
      <xdr:nvSpPr>
        <xdr:cNvPr id="3" name="2 Llamada de flecha hacia abajo">
          <a:hlinkClick xmlns:r="http://schemas.openxmlformats.org/officeDocument/2006/relationships" r:id="rId2"/>
          <a:extLst>
            <a:ext uri="{FF2B5EF4-FFF2-40B4-BE49-F238E27FC236}">
              <a16:creationId xmlns:a16="http://schemas.microsoft.com/office/drawing/2014/main" id="{EC3E8FD6-11BF-493B-984F-29D6B6E53209}"/>
            </a:ext>
          </a:extLst>
        </xdr:cNvPr>
        <xdr:cNvSpPr/>
      </xdr:nvSpPr>
      <xdr:spPr>
        <a:xfrm>
          <a:off x="0" y="0"/>
          <a:ext cx="919117" cy="491036"/>
        </a:xfrm>
        <a:prstGeom prst="rect">
          <a:avLst/>
        </a:prstGeom>
        <a:solidFill>
          <a:srgbClr val="AF5881"/>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rPr>
            <a:t>INICIO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79784155\Desktop\GSAN-1.1-19-02%20Hta%20Riesg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ERONAUTICA\AEROCIVIL%202017\GESTION%20PRESUPUESTO\Presupuesto%20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ualopez\Dropbox\BASES%20DNP\Principal%20Transporte.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ualopez\Documents\Tableros%20de%20control\Tablero%20Control%20presidencia%20-%20Transporte.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1042348856\AppData\Local\Microsoft\Windows\Temporary%20Internet%20Files\Content.Outlook\26TAPSIG\Mapa%20de%20Riesgos%20de%20Corrupci&#243;n%202018%20(0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15960304\Downloads\Presupuesto%20universitario%20mensual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ER\Downloads\21OCT2020_Mapa_de_riesgos_de_corrupcion_v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SER\Downloads\31JUL2020_MRCyG_consolidado_protegido_2020_2t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ES"/>
      <sheetName val="1-ACTIVIDADES"/>
      <sheetName val="2-ATRIBUTOS DE CALIDAD"/>
      <sheetName val="3-CALIDAD PROCESOS"/>
      <sheetName val="4-PANORAMA RIESGOS"/>
      <sheetName val="5-CLASIFICACION RIESGOS"/>
      <sheetName val="6-MATRIZ DE ANALISIS"/>
      <sheetName val="7-SOLIDEZ CONTROL"/>
      <sheetName val="8-FACTOR RIESGO RESIDUAL"/>
      <sheetName val="9-MAPA DE RIESGOS"/>
      <sheetName val="10-GRAFICA GESTIÓN"/>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NA"/>
      <sheetName val="SSA"/>
      <sheetName val="TELECO"/>
      <sheetName val="INFRAESTRUCTURA"/>
      <sheetName val="SUIFP"/>
      <sheetName val="SPI"/>
      <sheetName val="SINERGIA"/>
      <sheetName val="AEPTOS INDIGENAS"/>
      <sheetName val="COMPROMISOS ESTRATEGICOS"/>
      <sheetName val="PLAN DE ACCION"/>
      <sheetName val="PAA2018"/>
      <sheetName val="META $ 2018"/>
      <sheetName val="PLANEACION"/>
      <sheetName val="DDA COMPR"/>
      <sheetName val="DDA OBL"/>
      <sheetName val="DDA PAGOS"/>
      <sheetName val="DDA RESER2017"/>
      <sheetName val="REGIONALIZACION"/>
      <sheetName val="MT"/>
      <sheetName val="DDA-SSO"/>
      <sheetName val="METAS C-O"/>
      <sheetName val="RESCOMPR"/>
      <sheetName val="RESOBL"/>
      <sheetName val="RESRESER"/>
      <sheetName val="EVALUACION"/>
      <sheetName val="SNA-SSO"/>
      <sheetName val="ANTIOQUIA"/>
      <sheetName val="ATLANTICO"/>
      <sheetName val="CUNDINAMARCA"/>
      <sheetName val="META"/>
      <sheetName val="NSANTANDER"/>
      <sheetName val="VALLE"/>
      <sheetName val="RESUMEN"/>
      <sheetName val="PLAN CHOQUE PPTO 2016"/>
      <sheetName val="RESULTADO"/>
      <sheetName val="PLAN DE CHOQUE RESER2015"/>
      <sheetName val="APLAZAMIENTOS"/>
      <sheetName val="AJUSTE DE VIGENCIAS"/>
      <sheetName val="Hoja2"/>
      <sheetName val="REPROGRAMACION"/>
    </sheetNames>
    <sheetDataSet>
      <sheetData sheetId="0"/>
      <sheetData sheetId="1"/>
      <sheetData sheetId="2"/>
      <sheetData sheetId="3"/>
      <sheetData sheetId="4">
        <row r="39">
          <cell r="C39">
            <v>475313444751</v>
          </cell>
        </row>
      </sheetData>
      <sheetData sheetId="5"/>
      <sheetData sheetId="6"/>
      <sheetData sheetId="7">
        <row r="12">
          <cell r="D12">
            <v>6</v>
          </cell>
        </row>
      </sheetData>
      <sheetData sheetId="8"/>
      <sheetData sheetId="9"/>
      <sheetData sheetId="10"/>
      <sheetData sheetId="11">
        <row r="18">
          <cell r="G18">
            <v>6072000000</v>
          </cell>
        </row>
        <row r="19">
          <cell r="G19">
            <v>528000000</v>
          </cell>
        </row>
        <row r="20">
          <cell r="G20">
            <v>1380000000</v>
          </cell>
        </row>
        <row r="21">
          <cell r="G21">
            <v>120000000</v>
          </cell>
        </row>
        <row r="22">
          <cell r="G22">
            <v>13800000000</v>
          </cell>
        </row>
        <row r="23">
          <cell r="G23">
            <v>1200000000</v>
          </cell>
        </row>
        <row r="24">
          <cell r="G24">
            <v>5800000000</v>
          </cell>
        </row>
        <row r="25">
          <cell r="G25">
            <v>9200000000</v>
          </cell>
        </row>
        <row r="26">
          <cell r="G26">
            <v>800000000</v>
          </cell>
        </row>
        <row r="27">
          <cell r="G27">
            <v>4600000000</v>
          </cell>
        </row>
        <row r="28">
          <cell r="G28">
            <v>400000000</v>
          </cell>
        </row>
        <row r="29">
          <cell r="G29">
            <v>12880000000</v>
          </cell>
        </row>
        <row r="30">
          <cell r="G30">
            <v>1120000000</v>
          </cell>
        </row>
        <row r="31">
          <cell r="G31">
            <v>828000000</v>
          </cell>
        </row>
        <row r="32">
          <cell r="G32">
            <v>72000000</v>
          </cell>
        </row>
        <row r="33">
          <cell r="G33">
            <v>6000240000</v>
          </cell>
        </row>
        <row r="34">
          <cell r="G34">
            <v>521760000</v>
          </cell>
        </row>
        <row r="35">
          <cell r="G35">
            <v>11295760000</v>
          </cell>
        </row>
        <row r="36">
          <cell r="G36">
            <v>982240000</v>
          </cell>
        </row>
        <row r="37">
          <cell r="G37">
            <v>1840000000</v>
          </cell>
        </row>
        <row r="38">
          <cell r="G38">
            <v>1840000000</v>
          </cell>
        </row>
        <row r="39">
          <cell r="G39">
            <v>1840000000</v>
          </cell>
        </row>
        <row r="40">
          <cell r="G40">
            <v>1840000000</v>
          </cell>
        </row>
        <row r="41">
          <cell r="G41">
            <v>1840000000</v>
          </cell>
        </row>
        <row r="42">
          <cell r="G42">
            <v>1840000000</v>
          </cell>
        </row>
        <row r="43">
          <cell r="G43">
            <v>1840000000</v>
          </cell>
        </row>
        <row r="44">
          <cell r="G44">
            <v>160000000</v>
          </cell>
        </row>
        <row r="45">
          <cell r="G45">
            <v>160000000</v>
          </cell>
        </row>
        <row r="46">
          <cell r="G46">
            <v>160000000</v>
          </cell>
        </row>
        <row r="47">
          <cell r="G47">
            <v>160000000</v>
          </cell>
        </row>
        <row r="48">
          <cell r="G48">
            <v>160000000</v>
          </cell>
        </row>
        <row r="49">
          <cell r="G49">
            <v>160000000</v>
          </cell>
        </row>
        <row r="50">
          <cell r="G50">
            <v>160000000</v>
          </cell>
        </row>
        <row r="51">
          <cell r="G51">
            <v>708400000</v>
          </cell>
        </row>
        <row r="52">
          <cell r="G52">
            <v>708400000</v>
          </cell>
        </row>
        <row r="53">
          <cell r="G53">
            <v>708400000</v>
          </cell>
        </row>
        <row r="54">
          <cell r="G54">
            <v>708400000</v>
          </cell>
        </row>
        <row r="55">
          <cell r="G55">
            <v>708400000</v>
          </cell>
        </row>
        <row r="56">
          <cell r="G56">
            <v>708400000</v>
          </cell>
        </row>
        <row r="57">
          <cell r="G57">
            <v>708400000</v>
          </cell>
        </row>
        <row r="58">
          <cell r="G58">
            <v>708400000</v>
          </cell>
        </row>
        <row r="59">
          <cell r="G59">
            <v>708400000</v>
          </cell>
        </row>
        <row r="60">
          <cell r="G60">
            <v>708400000</v>
          </cell>
        </row>
        <row r="61">
          <cell r="G61">
            <v>708400000</v>
          </cell>
        </row>
        <row r="62">
          <cell r="G62">
            <v>708400000</v>
          </cell>
        </row>
        <row r="63">
          <cell r="G63">
            <v>708400000</v>
          </cell>
        </row>
        <row r="64">
          <cell r="G64">
            <v>61600000</v>
          </cell>
        </row>
        <row r="65">
          <cell r="G65">
            <v>61600000</v>
          </cell>
        </row>
        <row r="66">
          <cell r="G66">
            <v>61600000</v>
          </cell>
        </row>
        <row r="67">
          <cell r="G67">
            <v>61600000</v>
          </cell>
        </row>
        <row r="68">
          <cell r="G68">
            <v>61600000</v>
          </cell>
        </row>
        <row r="69">
          <cell r="G69">
            <v>61600000</v>
          </cell>
        </row>
        <row r="70">
          <cell r="G70">
            <v>61600000</v>
          </cell>
        </row>
        <row r="71">
          <cell r="G71">
            <v>61600000</v>
          </cell>
        </row>
        <row r="72">
          <cell r="G72">
            <v>61600000</v>
          </cell>
        </row>
        <row r="73">
          <cell r="G73">
            <v>61600000</v>
          </cell>
        </row>
        <row r="74">
          <cell r="G74">
            <v>61600000</v>
          </cell>
        </row>
        <row r="75">
          <cell r="G75">
            <v>61600000</v>
          </cell>
        </row>
        <row r="76">
          <cell r="G76">
            <v>61600000</v>
          </cell>
        </row>
        <row r="77">
          <cell r="G77">
            <v>7544000000</v>
          </cell>
        </row>
        <row r="78">
          <cell r="G78">
            <v>656000000</v>
          </cell>
        </row>
        <row r="79">
          <cell r="G79">
            <v>15000000000</v>
          </cell>
        </row>
        <row r="80">
          <cell r="G80">
            <v>0</v>
          </cell>
        </row>
      </sheetData>
      <sheetData sheetId="12"/>
      <sheetData sheetId="13"/>
      <sheetData sheetId="14">
        <row r="15">
          <cell r="N15">
            <v>11251286017</v>
          </cell>
        </row>
      </sheetData>
      <sheetData sheetId="15">
        <row r="16">
          <cell r="U16">
            <v>0</v>
          </cell>
        </row>
      </sheetData>
      <sheetData sheetId="16"/>
      <sheetData sheetId="17">
        <row r="123">
          <cell r="BM123">
            <v>134867152</v>
          </cell>
        </row>
      </sheetData>
      <sheetData sheetId="18"/>
      <sheetData sheetId="19"/>
      <sheetData sheetId="20"/>
      <sheetData sheetId="21">
        <row r="2">
          <cell r="AB2" t="str">
            <v>ENE</v>
          </cell>
          <cell r="AC2">
            <v>2017</v>
          </cell>
        </row>
        <row r="41">
          <cell r="B41">
            <v>0</v>
          </cell>
        </row>
        <row r="43">
          <cell r="D43">
            <v>0</v>
          </cell>
          <cell r="E43">
            <v>0</v>
          </cell>
          <cell r="F43">
            <v>0</v>
          </cell>
          <cell r="G43">
            <v>0</v>
          </cell>
          <cell r="H43">
            <v>0</v>
          </cell>
          <cell r="I43">
            <v>0</v>
          </cell>
          <cell r="J43">
            <v>0</v>
          </cell>
          <cell r="K43">
            <v>0</v>
          </cell>
          <cell r="L43">
            <v>0</v>
          </cell>
          <cell r="M43">
            <v>0</v>
          </cell>
          <cell r="N43">
            <v>0</v>
          </cell>
          <cell r="O43">
            <v>0</v>
          </cell>
          <cell r="P43">
            <v>0</v>
          </cell>
        </row>
      </sheetData>
      <sheetData sheetId="22">
        <row r="9">
          <cell r="F9">
            <v>95306.095222999997</v>
          </cell>
        </row>
      </sheetData>
      <sheetData sheetId="23">
        <row r="9">
          <cell r="F9">
            <v>1138.3475820000001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úmen de Aprobación"/>
      <sheetName val="Indicadores"/>
      <sheetName val="Avances antiguo"/>
      <sheetName val="Avances Indicadores"/>
      <sheetName val="Tablero Contro Presidencia"/>
      <sheetName val="Indicadores Regionales"/>
      <sheetName val="Base Reporte"/>
      <sheetName val="Base detallada"/>
      <sheetName val="Cuadro resúmen"/>
      <sheetName val="Guía"/>
    </sheetNames>
    <sheetDataSet>
      <sheetData sheetId="0"/>
      <sheetData sheetId="1"/>
      <sheetData sheetId="2"/>
      <sheetData sheetId="3"/>
      <sheetData sheetId="4"/>
      <sheetData sheetId="5"/>
      <sheetData sheetId="6">
        <row r="1">
          <cell r="D1" t="str">
            <v>Indicador</v>
          </cell>
          <cell r="E1" t="str">
            <v>Periodicidad</v>
          </cell>
          <cell r="F1" t="str">
            <v>Avance Cuantitativo</v>
          </cell>
          <cell r="G1" t="str">
            <v>Avance Cualitativo</v>
          </cell>
          <cell r="H1" t="str">
            <v>Fecha Corte</v>
          </cell>
          <cell r="I1" t="str">
            <v>Gerente de Meta</v>
          </cell>
          <cell r="J1" t="str">
            <v>Fecha de Reporte de Avance</v>
          </cell>
          <cell r="K1" t="str">
            <v>Estado</v>
          </cell>
          <cell r="L1" t="str">
            <v>Valor Vigente</v>
          </cell>
          <cell r="M1" t="str">
            <v>Sectorialista</v>
          </cell>
          <cell r="N1" t="str">
            <v>Fecha Revisión</v>
          </cell>
        </row>
        <row r="2">
          <cell r="D2" t="str">
            <v>Municipios capacitados y/o apoyados técnicamente para la revisión de los Planes de Ordenamiento Territorial (POT)</v>
          </cell>
          <cell r="E2" t="str">
            <v>Mensual</v>
          </cell>
          <cell r="F2">
            <v>90</v>
          </cell>
          <cell r="G2" t="str">
            <v>El día 11 de julio e realizó asistencia técnica en temas de revisión y ajuste de POT a los siguientes 53 municipios de Cundinamarca (53): Bogota D.C., Bojaca, Cachipay, Carmen De Carupa, Chaguani, Cogua, Cota, El Colegio, El Rosal, Fomeque, Gachala, Gama,</v>
          </cell>
          <cell r="H2">
            <v>42582</v>
          </cell>
          <cell r="I2" t="str">
            <v>emarino</v>
          </cell>
          <cell r="J2">
            <v>42586</v>
          </cell>
          <cell r="K2" t="str">
            <v>Aprobado</v>
          </cell>
          <cell r="L2" t="str">
            <v>SI</v>
          </cell>
          <cell r="M2" t="str">
            <v>jualopez</v>
          </cell>
          <cell r="N2">
            <v>42586</v>
          </cell>
        </row>
        <row r="3">
          <cell r="D3" t="str">
            <v>Municipios capacitados en la incorporación de la gestión del riesgo en la revisión de sus POT</v>
          </cell>
          <cell r="E3" t="str">
            <v>Mensual</v>
          </cell>
          <cell r="F3">
            <v>89</v>
          </cell>
          <cell r="G3" t="str">
            <v xml:space="preserve">El día 11 de julio e realizó asistencia técnica en temas relacionados con la incorporación del riesgo en los POT a los siguientes 53 municipios de Cundinamarca: Bogota D.C., Bojaca, Cachipay, Carmen De Carupa, Chaguani, Cogua, Cota, El Colegio, El Rosal, </v>
          </cell>
          <cell r="H3">
            <v>42582</v>
          </cell>
          <cell r="I3" t="str">
            <v>emarino</v>
          </cell>
          <cell r="J3">
            <v>42586</v>
          </cell>
          <cell r="K3" t="str">
            <v>Aprobado</v>
          </cell>
          <cell r="L3" t="str">
            <v>SI</v>
          </cell>
          <cell r="M3" t="str">
            <v>jualopez</v>
          </cell>
          <cell r="N3">
            <v>42586</v>
          </cell>
        </row>
        <row r="4">
          <cell r="D4" t="str">
            <v>Municipios capacitados en la elaboración del inventario de asentamientos en zonas de alto riesgo.</v>
          </cell>
          <cell r="E4" t="str">
            <v>Mensual</v>
          </cell>
          <cell r="F4">
            <v>71</v>
          </cell>
          <cell r="G4" t="str">
            <v>Los días 13 y 14 de julio se realizó una capacitación en la elaboración del inventario de asentamientos en zonas de alto riesgo a los siguientes 57 municipios de Santander: Aguada, Albania, Aratoca, Barrancabermeja, Betulia, Bolívar, Bucaramanga, Cabrera,</v>
          </cell>
          <cell r="H4">
            <v>42582</v>
          </cell>
          <cell r="I4" t="str">
            <v>emarino</v>
          </cell>
          <cell r="J4">
            <v>42586</v>
          </cell>
          <cell r="K4" t="str">
            <v>Aprobado</v>
          </cell>
          <cell r="L4" t="str">
            <v>SI</v>
          </cell>
          <cell r="M4" t="str">
            <v>jualopez</v>
          </cell>
          <cell r="N4">
            <v>42586</v>
          </cell>
        </row>
        <row r="5">
          <cell r="D5" t="str">
            <v>Porcentaje de hogares urbanos en condiciones de déficit de vivienda cualitativo</v>
          </cell>
          <cell r="E5" t="str">
            <v>Anual</v>
          </cell>
          <cell r="G5" t="str">
            <v>Con el fin de disminuir el déficit de vivienda urbana, y apoyar diversos segmentos de la población, con ingresos y capacidades de ahorro distintas, se han creado diferentes programas en la política de vivienda urbana como son VIPA, Mi Casa Ya, Cobertura a</v>
          </cell>
          <cell r="H5">
            <v>42582</v>
          </cell>
          <cell r="I5" t="str">
            <v>dbarrera</v>
          </cell>
          <cell r="J5">
            <v>42591</v>
          </cell>
          <cell r="K5" t="str">
            <v>Aprobado</v>
          </cell>
          <cell r="L5" t="str">
            <v>SI</v>
          </cell>
          <cell r="M5" t="str">
            <v>jualopez</v>
          </cell>
          <cell r="N5">
            <v>42591</v>
          </cell>
        </row>
        <row r="6">
          <cell r="D6" t="str">
            <v>Mejoramientos de vivienda  ejecutados</v>
          </cell>
          <cell r="E6" t="str">
            <v>Trimestral</v>
          </cell>
          <cell r="G6" t="str">
            <v>En el mes de julio 2016, se continúa con el proceso de intervención y asignación de mejoramiento de vivienda en los municipios y departamentos a nivel nacional, región pacífica y caribe.</v>
          </cell>
          <cell r="H6">
            <v>42582</v>
          </cell>
          <cell r="I6" t="str">
            <v>planeacionvivienda</v>
          </cell>
          <cell r="J6">
            <v>42591</v>
          </cell>
          <cell r="K6" t="str">
            <v>Aprobado</v>
          </cell>
          <cell r="L6" t="str">
            <v>SI</v>
          </cell>
          <cell r="M6" t="str">
            <v>jualopez</v>
          </cell>
          <cell r="N6">
            <v>42591</v>
          </cell>
        </row>
        <row r="7">
          <cell r="D7" t="str">
            <v>Porcentaje de hogares urbanos en situación de déficit de vivienda cuantitativo</v>
          </cell>
          <cell r="E7" t="str">
            <v>Anual</v>
          </cell>
          <cell r="G7" t="str">
            <v>Con el fin de disminuir el déficit de vivienda urbana, y apoyar diversos segmentos de la población, con ingresos y capacidades de ahorro distintas, se han creado diferentes programas en la política de vivienda urbana como son VIPA, Mi Casa Ya, Cobertura a</v>
          </cell>
          <cell r="H7">
            <v>42582</v>
          </cell>
          <cell r="I7" t="str">
            <v>dbarrera</v>
          </cell>
          <cell r="J7">
            <v>42591</v>
          </cell>
          <cell r="K7" t="str">
            <v>Aprobado</v>
          </cell>
          <cell r="L7" t="str">
            <v>SI</v>
          </cell>
          <cell r="M7" t="str">
            <v>jualopez</v>
          </cell>
          <cell r="N7">
            <v>42591</v>
          </cell>
        </row>
        <row r="8">
          <cell r="D8" t="str">
            <v>Viviendas de interés prioritario y  social iniciadas con apoyo de Fonvivienda</v>
          </cell>
          <cell r="E8" t="str">
            <v>Mensual</v>
          </cell>
          <cell r="G8" t="str">
            <v>Al mes de junio se han iniciado 19.362 soluciones de vivienda en el Programa de Cobertura a la Tasa - FRECH, habilitado 19.632 hogares en el Programa de Vivienda Mi Casa Ya y 2.399 soluciones de vivienda iniciadas en el Programa de Vivienda de Interés Pri</v>
          </cell>
          <cell r="H8">
            <v>42582</v>
          </cell>
          <cell r="I8" t="str">
            <v>alquintero</v>
          </cell>
          <cell r="J8">
            <v>42591</v>
          </cell>
          <cell r="K8" t="str">
            <v>Aprobado</v>
          </cell>
          <cell r="L8" t="str">
            <v>SI</v>
          </cell>
          <cell r="M8" t="str">
            <v>jualopez</v>
          </cell>
          <cell r="N8">
            <v>42591</v>
          </cell>
        </row>
        <row r="9">
          <cell r="D9" t="str">
            <v>Viviendas iniciadas de interés prioritario programa de vivienda gratis segunda fase</v>
          </cell>
          <cell r="E9" t="str">
            <v>Mensual</v>
          </cell>
          <cell r="F9">
            <v>0</v>
          </cell>
          <cell r="G9" t="str">
            <v>Durante el mes de julio no se presentaron iniciaciones en el Programa de Vivienda Gratuita Segunda Fase, esto debido a que las viviendas iniciadas durante el 2015 se encuentra en proceso de construcción, la demás soluciones de viviendas no han iniciado to</v>
          </cell>
          <cell r="H9">
            <v>42582</v>
          </cell>
          <cell r="I9" t="str">
            <v>alquintero</v>
          </cell>
          <cell r="J9">
            <v>42587</v>
          </cell>
          <cell r="K9" t="str">
            <v>Aprobado</v>
          </cell>
          <cell r="L9" t="str">
            <v>SI</v>
          </cell>
          <cell r="M9" t="str">
            <v>jualopez</v>
          </cell>
          <cell r="N9">
            <v>42587</v>
          </cell>
        </row>
        <row r="10">
          <cell r="D10" t="str">
            <v>Viviendas de interés prioritario iniciadas en el Programa de Vivienda - VIPA</v>
          </cell>
          <cell r="E10" t="str">
            <v>Mensual</v>
          </cell>
          <cell r="F10">
            <v>2399</v>
          </cell>
          <cell r="G10" t="str">
            <v>Durante el mes de julio se iniciaron 1.061 soluciones de vivienda en el marco del Programa de Vivienda de Interés Prioritario para Ahorradores - VIPA, para un acumulado en el año de 2.399</v>
          </cell>
          <cell r="H10">
            <v>42582</v>
          </cell>
          <cell r="I10" t="str">
            <v>alquintero</v>
          </cell>
          <cell r="J10">
            <v>42590</v>
          </cell>
          <cell r="K10" t="str">
            <v>Aprobado</v>
          </cell>
          <cell r="L10" t="str">
            <v>SI</v>
          </cell>
          <cell r="M10" t="str">
            <v>jualopez</v>
          </cell>
          <cell r="N10">
            <v>42591</v>
          </cell>
        </row>
        <row r="11">
          <cell r="D11" t="str">
            <v>Viviendas de interés social iniciadas en el Programa de promoción y acceso a vivienda de interés social - "Mi Casa Ya"</v>
          </cell>
          <cell r="E11" t="str">
            <v>Mensual</v>
          </cell>
          <cell r="F11">
            <v>19632</v>
          </cell>
          <cell r="G11" t="str">
            <v>En el mes de julio se habilitaron 2.867 hogares en el Programa Mi Casa Ya, para un acumulado de 19.632 habilitados durante el año 2016 en todo el país.</v>
          </cell>
          <cell r="H11">
            <v>42582</v>
          </cell>
          <cell r="I11" t="str">
            <v>alquintero</v>
          </cell>
          <cell r="J11">
            <v>42587</v>
          </cell>
          <cell r="K11" t="str">
            <v>Aprobado</v>
          </cell>
          <cell r="L11" t="str">
            <v>SI</v>
          </cell>
          <cell r="M11" t="str">
            <v>jualopez</v>
          </cell>
          <cell r="N11">
            <v>42587</v>
          </cell>
        </row>
        <row r="12">
          <cell r="D12" t="str">
            <v>Viviendas de interés prioritario y  social iniciadas en el Programa de Cobertura Condicionada para Créditos de Vivienda Segunda Generación - "Frech"</v>
          </cell>
          <cell r="E12" t="str">
            <v>Mensual</v>
          </cell>
          <cell r="F12">
            <v>19362</v>
          </cell>
          <cell r="G12" t="str">
            <v>Para el mes de julio se tiene un acumulado de 19.362 viviendas iniciadas en el marco del Programa de Cobertura Condicionada para Créditos de Vivienda Segunda Generación - "Frech", distribuidas así: 4.310 Viviendas de Interés Prioritario y 15.052 Viviendas</v>
          </cell>
          <cell r="H12">
            <v>42582</v>
          </cell>
          <cell r="I12" t="str">
            <v>ccortes</v>
          </cell>
          <cell r="J12">
            <v>42587</v>
          </cell>
          <cell r="K12" t="str">
            <v>Aprobado</v>
          </cell>
          <cell r="L12" t="str">
            <v>SI</v>
          </cell>
          <cell r="M12" t="str">
            <v>jualopez</v>
          </cell>
          <cell r="N12">
            <v>42587</v>
          </cell>
        </row>
        <row r="13">
          <cell r="D13" t="str">
            <v>Porcentaje de municipios que tratan adecuadamente los residuos sólidos</v>
          </cell>
          <cell r="E13" t="str">
            <v>Anual</v>
          </cell>
          <cell r="G13" t="str">
            <v>Asistencia técnicas: En el marco de la Mesa Técnica Ambiental del PDA (EMCASERVICIOS) con participación del VASB, CRC, Alcaldes y Operadores del Servicio Público de Aseo, tema: Disposición Final de Residuos Sólidos en el Nte del Cauca; taller de capacitac</v>
          </cell>
          <cell r="H13">
            <v>42582</v>
          </cell>
          <cell r="I13" t="str">
            <v>garcila</v>
          </cell>
          <cell r="J13">
            <v>42590</v>
          </cell>
          <cell r="K13" t="str">
            <v>Aprobado</v>
          </cell>
          <cell r="L13" t="str">
            <v>SI</v>
          </cell>
          <cell r="M13" t="str">
            <v>jualopez</v>
          </cell>
          <cell r="N13">
            <v>42591</v>
          </cell>
        </row>
        <row r="14">
          <cell r="D14" t="str">
            <v>Municipios que pasan a disponer en un nuevo sitio de disposición final</v>
          </cell>
          <cell r="E14" t="str">
            <v>Anual</v>
          </cell>
          <cell r="G14" t="str">
            <v>Asistencia técnicas: En el marco de la Mesa Técnica Ambiental del PDA (EMCASERVICIOS) con participación del VASB, CRC, Alcaldes y Operadores del Servicio Público de Aseo, tema: Disposición Final de Residuos Sólidos en el Nte del Cauca; taller de capacitac</v>
          </cell>
          <cell r="H14">
            <v>42582</v>
          </cell>
          <cell r="I14" t="str">
            <v>garcila</v>
          </cell>
          <cell r="J14">
            <v>42590</v>
          </cell>
          <cell r="K14" t="str">
            <v>Aprobado</v>
          </cell>
          <cell r="L14" t="str">
            <v>SI</v>
          </cell>
          <cell r="M14" t="str">
            <v>jualopez</v>
          </cell>
          <cell r="N14">
            <v>42591</v>
          </cell>
        </row>
        <row r="15">
          <cell r="D15" t="str">
            <v>Porcentaje de cupos asignados para vivienda urbana nueva  en la región Caribe</v>
          </cell>
          <cell r="E15" t="str">
            <v>Mensual</v>
          </cell>
          <cell r="F15">
            <v>55.57</v>
          </cell>
          <cell r="G15" t="str">
            <v>Mediante la Resolución 1082 de junio de 2015 "Por la cual se distribuyen los cupos de recursos para la asignación de los subsidios familiares de vivienda en especie de que trata la Resolución 0494 de 2015", se asignó porcentaje del 29,24% de cupos de recu</v>
          </cell>
          <cell r="H15">
            <v>42582</v>
          </cell>
          <cell r="I15" t="str">
            <v>alquintero</v>
          </cell>
          <cell r="J15">
            <v>42587</v>
          </cell>
          <cell r="K15" t="str">
            <v>Aprobado</v>
          </cell>
          <cell r="L15" t="str">
            <v>SI</v>
          </cell>
          <cell r="M15" t="str">
            <v>jualopez</v>
          </cell>
          <cell r="N15">
            <v>42587</v>
          </cell>
        </row>
        <row r="16">
          <cell r="D16" t="str">
            <v>Mejoramientos de vivienda ejecutados - Caribe</v>
          </cell>
          <cell r="E16" t="str">
            <v>Trimestral</v>
          </cell>
          <cell r="G16" t="str">
            <v>En el mes de julio 2016, se continúa con el proceso de intervención y asignación de mejoramiento en los municipios y departamentos a nivel región caribe.</v>
          </cell>
          <cell r="H16">
            <v>42582</v>
          </cell>
          <cell r="I16" t="str">
            <v>planeacionvivienda</v>
          </cell>
          <cell r="J16">
            <v>42591</v>
          </cell>
          <cell r="K16" t="str">
            <v>Aprobado</v>
          </cell>
          <cell r="L16" t="str">
            <v>SI</v>
          </cell>
          <cell r="M16" t="str">
            <v>jualopez</v>
          </cell>
          <cell r="N16">
            <v>42591</v>
          </cell>
        </row>
        <row r="17">
          <cell r="D17" t="str">
            <v>Nuevos cupos asignados para vivienda urbana nueva en la región Centro Oriente</v>
          </cell>
          <cell r="E17" t="str">
            <v>Mensual</v>
          </cell>
          <cell r="F17">
            <v>2169</v>
          </cell>
          <cell r="G17" t="str">
            <v>Durante el mes de julio se habilitaron 96 hogares en el marco del Programa Mi Casa, se iniciaron 148 soluciones de vivienda de interés social y prioritario en el programa frech para un total de 244 cupos nuevos para la región centro oriente, con un acumul</v>
          </cell>
          <cell r="H17">
            <v>42582</v>
          </cell>
          <cell r="I17" t="str">
            <v>alquintero</v>
          </cell>
          <cell r="J17">
            <v>42587</v>
          </cell>
          <cell r="K17" t="str">
            <v>Aprobado</v>
          </cell>
          <cell r="L17" t="str">
            <v>SI</v>
          </cell>
          <cell r="M17" t="str">
            <v>jualopez</v>
          </cell>
          <cell r="N17">
            <v>42587</v>
          </cell>
        </row>
        <row r="18">
          <cell r="D18" t="str">
            <v>Municipios que disponen en un  sitio adecuado de disposición final existente en la Región de los LLanos</v>
          </cell>
          <cell r="E18" t="str">
            <v>Anual</v>
          </cell>
          <cell r="G18" t="str">
            <v xml:space="preserve">Julio de 2016 • En las instalaciones del MVCT se reunieron el gestor del PDA de Meta y este Ministerio y se brindó asistencia técnica en materia de proyectos de disposición final de residuos sólidos en los municipios indicados </v>
          </cell>
          <cell r="H18">
            <v>42582</v>
          </cell>
          <cell r="I18" t="str">
            <v>garcila</v>
          </cell>
          <cell r="J18">
            <v>42590</v>
          </cell>
          <cell r="K18" t="str">
            <v>Aprobado</v>
          </cell>
          <cell r="L18" t="str">
            <v>SI</v>
          </cell>
          <cell r="M18" t="str">
            <v>jualopez</v>
          </cell>
          <cell r="N18">
            <v>42591</v>
          </cell>
        </row>
        <row r="19">
          <cell r="D19" t="str">
            <v>Porcentaje de municipios con sistemas de tratamiento adecuado de residuos en la región de los Llanos</v>
          </cell>
          <cell r="E19" t="str">
            <v>Anual</v>
          </cell>
          <cell r="G19" t="str">
            <v>Julio de 2016 • En las instalaciones del MVCT se reunieron el gestor del PDA de Meta y este Ministerio y se brindó asistencia técnica en materia de proyectos de disposición final de residuos sólidos en los municipios indicados.</v>
          </cell>
          <cell r="H19">
            <v>42582</v>
          </cell>
          <cell r="I19" t="str">
            <v>garcila</v>
          </cell>
          <cell r="J19">
            <v>42590</v>
          </cell>
          <cell r="K19" t="str">
            <v>Aprobado</v>
          </cell>
          <cell r="L19" t="str">
            <v>SI</v>
          </cell>
          <cell r="M19" t="str">
            <v>jualopez</v>
          </cell>
          <cell r="N19">
            <v>42591</v>
          </cell>
        </row>
        <row r="20">
          <cell r="D20" t="str">
            <v>Municipios que disponen de un sitio adecuado de disposición final en la región pacífica</v>
          </cell>
          <cell r="E20" t="str">
            <v>Anual</v>
          </cell>
          <cell r="G20" t="str">
            <v>Julio de 2016 • En las instalaciones de la Alcaldía de Nuquí se reunieron el Alcalde del municipio, Gerente de la empresa de servicios públicos de acueducto, alcantarillado y aseo, Consultoría Mott McDonald y este Ministerio, y se brindó soporte técnico e</v>
          </cell>
          <cell r="H20">
            <v>42582</v>
          </cell>
          <cell r="I20" t="str">
            <v>garcila</v>
          </cell>
          <cell r="J20">
            <v>42590</v>
          </cell>
          <cell r="K20" t="str">
            <v>Aprobado</v>
          </cell>
          <cell r="L20" t="str">
            <v>SI</v>
          </cell>
          <cell r="M20" t="str">
            <v>jualopez</v>
          </cell>
          <cell r="N20">
            <v>42591</v>
          </cell>
        </row>
        <row r="21">
          <cell r="D21" t="str">
            <v>Iniciaciones de vivienda con apoyo del SFV de Fonvivienda en pacífico</v>
          </cell>
          <cell r="E21" t="str">
            <v>Mensual</v>
          </cell>
          <cell r="F21">
            <v>4845</v>
          </cell>
          <cell r="G21" t="str">
            <v>Durante el mes de julio se habilitaron 4 hogares en el marco del programa "Mi Casa Ya" y se iniciaron 193 soluciones de vivienda de interés prioritario y social en el programa Frech para la región pacifica , para un total de 197 hogares habilitados e inic</v>
          </cell>
          <cell r="H21">
            <v>42582</v>
          </cell>
          <cell r="I21" t="str">
            <v>alquintero</v>
          </cell>
          <cell r="J21">
            <v>42587</v>
          </cell>
          <cell r="K21" t="str">
            <v>Aprobado</v>
          </cell>
          <cell r="L21" t="str">
            <v>SI</v>
          </cell>
          <cell r="M21" t="str">
            <v>jualopez</v>
          </cell>
          <cell r="N21">
            <v>42587</v>
          </cell>
        </row>
        <row r="22">
          <cell r="D22" t="str">
            <v>Mejoramientos de vivienda ejecutados - Pacífico</v>
          </cell>
          <cell r="E22" t="str">
            <v>Trimestral</v>
          </cell>
          <cell r="G22" t="str">
            <v xml:space="preserve">En el mes de julio 2016, se continúa con el proceso de intervención y asignación de mejoramiento en los municipios y departamentos a nivel región pacífica. </v>
          </cell>
          <cell r="H22">
            <v>42582</v>
          </cell>
          <cell r="I22" t="str">
            <v>planeacionvivienda</v>
          </cell>
          <cell r="J22">
            <v>42591</v>
          </cell>
          <cell r="K22" t="str">
            <v>Aprobado</v>
          </cell>
          <cell r="L22" t="str">
            <v>SI</v>
          </cell>
          <cell r="M22" t="str">
            <v>jualopez</v>
          </cell>
          <cell r="N22">
            <v>42591</v>
          </cell>
        </row>
        <row r="23">
          <cell r="D23" t="str">
            <v>Municipios capacitados y/o apoyados técnicamente para la revisión de los Planes de Ordenamiento Territorial (POT)</v>
          </cell>
          <cell r="E23" t="str">
            <v>Mensual</v>
          </cell>
          <cell r="F23">
            <v>37</v>
          </cell>
          <cell r="G23" t="str">
            <v xml:space="preserve">Los días 21 y 22 de junio se realizó asistencia técnica en temas de revisión y ajuste de POT a los siguientes 12 municipios de Antioquia (12): Amaga, Anorí, Anza, Don Matías, Ebejico, Fredonia, Giraldo, Mutata, Salgar, Sopetran, Támesis, Yolombó.El 17 de </v>
          </cell>
          <cell r="H23">
            <v>42551</v>
          </cell>
          <cell r="I23" t="str">
            <v>emarino</v>
          </cell>
          <cell r="J23">
            <v>42585</v>
          </cell>
          <cell r="K23" t="str">
            <v>Aprobado</v>
          </cell>
          <cell r="L23" t="str">
            <v>NO</v>
          </cell>
          <cell r="M23" t="str">
            <v>jualopez</v>
          </cell>
          <cell r="N23">
            <v>42585</v>
          </cell>
        </row>
        <row r="24">
          <cell r="D24" t="str">
            <v>Municipios capacitados en la incorporación de la gestión del riesgo en la revisión de sus POT</v>
          </cell>
          <cell r="E24" t="str">
            <v>Mensual</v>
          </cell>
          <cell r="F24">
            <v>36</v>
          </cell>
          <cell r="G24" t="str">
            <v>El día 21 de junio se realizó asistencia técnica en temas relacionados con la incorporación del riesgo en los POT a los siguientes 12 municipios de Antioquia (12): Amaga, Anorí, Anza, Don Matías, Ebejico, Fredonia, Giraldo, Mutata, Salgar, Sopetran, Támes</v>
          </cell>
          <cell r="H24">
            <v>42551</v>
          </cell>
          <cell r="I24" t="str">
            <v>emarino</v>
          </cell>
          <cell r="J24">
            <v>42585</v>
          </cell>
          <cell r="K24" t="str">
            <v>Aprobado</v>
          </cell>
          <cell r="L24" t="str">
            <v>NO</v>
          </cell>
          <cell r="M24" t="str">
            <v>jualopez</v>
          </cell>
          <cell r="N24">
            <v>42585</v>
          </cell>
        </row>
        <row r="25">
          <cell r="D25" t="str">
            <v>Municipios capacitados en la elaboración del inventario de asentamientos en zonas de alto riesgo.</v>
          </cell>
          <cell r="E25" t="str">
            <v>Mensual</v>
          </cell>
          <cell r="F25">
            <v>14</v>
          </cell>
          <cell r="G25" t="str">
            <v>El día 21 de junio se realizó una capacitación en la elaboración del inventario de asentamientos en zonas de alto riesgo a los siguientes 12 municipios de Antioquia (12): Amaga, Anorí, Anza, Don Matías, Ebejico, Fredonia, Giraldo, Mutata, Salgar, Sopetran</v>
          </cell>
          <cell r="H25">
            <v>42551</v>
          </cell>
          <cell r="I25" t="str">
            <v>emarino</v>
          </cell>
          <cell r="J25">
            <v>42585</v>
          </cell>
          <cell r="K25" t="str">
            <v>Aprobado</v>
          </cell>
          <cell r="L25" t="str">
            <v>NO</v>
          </cell>
          <cell r="M25" t="str">
            <v>jualopez</v>
          </cell>
          <cell r="N25">
            <v>42585</v>
          </cell>
        </row>
        <row r="26">
          <cell r="D26" t="str">
            <v>Municipios con lineamientos para incorporar  la gestión del riesgo en los POT</v>
          </cell>
          <cell r="E26" t="str">
            <v>Anual</v>
          </cell>
          <cell r="G26" t="str">
            <v>En el mes de junio no fueron realizadas actividades relacionadas a la meta</v>
          </cell>
          <cell r="H26">
            <v>42551</v>
          </cell>
          <cell r="I26" t="str">
            <v>emarino</v>
          </cell>
          <cell r="J26">
            <v>42586</v>
          </cell>
          <cell r="K26" t="str">
            <v>Aprobado</v>
          </cell>
          <cell r="L26" t="str">
            <v>SI</v>
          </cell>
          <cell r="M26" t="str">
            <v>jualopez</v>
          </cell>
          <cell r="N26">
            <v>42586</v>
          </cell>
        </row>
        <row r="27">
          <cell r="D27" t="str">
            <v>Nuevas personas beneficiadas con proyectos que mejoran provisión, calidad y/o continuidad de los servicios de acueducto y alcantarillado</v>
          </cell>
          <cell r="E27" t="str">
            <v>Anual</v>
          </cell>
          <cell r="G27" t="str">
            <v>JUNIO: Durante este periodo se terminaron proyectos financiados con PGN en los Departamentos de Amazonas, Atlántico, Bolivar, Boyacá, Caquetá, Cordoba y Magdalena con aportes de la nación por un total de 75.813 millones de pesos Beneficiando a 97.196 pers</v>
          </cell>
          <cell r="H27">
            <v>42551</v>
          </cell>
          <cell r="I27" t="str">
            <v>DROJAS</v>
          </cell>
          <cell r="J27">
            <v>42590</v>
          </cell>
          <cell r="K27" t="str">
            <v>Aprobado</v>
          </cell>
          <cell r="L27" t="str">
            <v>SI</v>
          </cell>
          <cell r="M27" t="str">
            <v>jualopez</v>
          </cell>
          <cell r="N27">
            <v>42591</v>
          </cell>
        </row>
        <row r="28">
          <cell r="D28" t="str">
            <v>PDA con planes de aseguramiento en implementación</v>
          </cell>
          <cell r="E28" t="str">
            <v>Semestral</v>
          </cell>
          <cell r="F28">
            <v>24</v>
          </cell>
          <cell r="G28" t="str">
            <v xml:space="preserve">Durante el mes de Junio del 2016 se realizó seguimiento a los planes de aseguramiento aprobados; así mismo se realizó acompañamiento a otros gestores del PDA pendientes de aprobación, en la estructuración del Plan de Aseguramiento, de conformidad con los </v>
          </cell>
          <cell r="H28">
            <v>42551</v>
          </cell>
          <cell r="I28" t="str">
            <v>jesilva</v>
          </cell>
          <cell r="J28">
            <v>42591</v>
          </cell>
          <cell r="K28" t="str">
            <v>Aprobado</v>
          </cell>
          <cell r="L28" t="str">
            <v>SI</v>
          </cell>
          <cell r="M28" t="str">
            <v>jualopez</v>
          </cell>
          <cell r="N28">
            <v>42591</v>
          </cell>
        </row>
        <row r="29">
          <cell r="D29" t="str">
            <v>Viviendas de interés prioritario y  social iniciadas con apoyo de Fonvivienda</v>
          </cell>
          <cell r="E29" t="str">
            <v>Mensual</v>
          </cell>
          <cell r="F29">
            <v>35048</v>
          </cell>
          <cell r="G29" t="str">
            <v>Al mes de junio se han iniciado 16.765 soluciones de vivienda en el Programa de Cobertura a la Tasa - FRECH, habilitado 17.145 hogares en el Programa de Vivienda Mi Casa Ya y 1.338 soluciones de vivienda iniciadas en el Programa de Vivienda de Interés Pri</v>
          </cell>
          <cell r="H29">
            <v>42551</v>
          </cell>
          <cell r="I29" t="str">
            <v>alquintero</v>
          </cell>
          <cell r="J29">
            <v>42590</v>
          </cell>
          <cell r="K29" t="str">
            <v>Aprobado</v>
          </cell>
          <cell r="L29" t="str">
            <v>NO</v>
          </cell>
          <cell r="M29" t="str">
            <v>jualopez</v>
          </cell>
          <cell r="N29">
            <v>42591</v>
          </cell>
        </row>
        <row r="30">
          <cell r="D30" t="str">
            <v>Viviendas de interés prioritario iniciadas en el Programa de Vivienda - VIPA</v>
          </cell>
          <cell r="E30" t="str">
            <v>Mensual</v>
          </cell>
          <cell r="F30">
            <v>1338</v>
          </cell>
          <cell r="G30" t="str">
            <v xml:space="preserve">Durante el mes de junio no se presentaron iniciaciones en el programa </v>
          </cell>
          <cell r="H30">
            <v>42551</v>
          </cell>
          <cell r="I30" t="str">
            <v>alquintero</v>
          </cell>
          <cell r="J30">
            <v>42587</v>
          </cell>
          <cell r="K30" t="str">
            <v>Aprobado</v>
          </cell>
          <cell r="L30" t="str">
            <v>NO</v>
          </cell>
          <cell r="M30" t="str">
            <v>jualopez</v>
          </cell>
          <cell r="N30">
            <v>42587</v>
          </cell>
        </row>
        <row r="31">
          <cell r="D31" t="str">
            <v>Vivienda VIS urbanas públicas y privadas Iniciadas</v>
          </cell>
          <cell r="E31" t="str">
            <v>Trimestral</v>
          </cell>
          <cell r="G31" t="str">
            <v>Con el fin de disminuir el déficit de vivienda urbana, y apoyar diversos segmentos de la población, con ingresos y capacidades de ahorro distintas, se han creado diferentes programas en la política de vivienda urbana como son VIPA, Mi Casa Ya, Cobertura a</v>
          </cell>
          <cell r="H31">
            <v>42551</v>
          </cell>
          <cell r="I31" t="str">
            <v>dbarrera</v>
          </cell>
          <cell r="J31">
            <v>42591</v>
          </cell>
          <cell r="K31" t="str">
            <v>Aprobado</v>
          </cell>
          <cell r="L31" t="str">
            <v>SI</v>
          </cell>
          <cell r="M31" t="str">
            <v>jualopez</v>
          </cell>
          <cell r="N31">
            <v>42591</v>
          </cell>
        </row>
        <row r="32">
          <cell r="D32" t="str">
            <v>Municipios que disponen en un  sitio disposición final existente</v>
          </cell>
          <cell r="E32" t="str">
            <v>Anual</v>
          </cell>
          <cell r="G32" t="str">
            <v>Asistencias técnicas: Mitú-Vaupés para el proyecto relleno sanitario; Alcalde de Dibulla en referencia a los procesos de consulta previa requeridos en el licenciamiento ambiental que otorgaría Corpoguajira al proyecto de relleno sanitario del Mun.; Mompos</v>
          </cell>
          <cell r="H32">
            <v>42551</v>
          </cell>
          <cell r="I32" t="str">
            <v>garcila</v>
          </cell>
          <cell r="J32">
            <v>42590</v>
          </cell>
          <cell r="K32" t="str">
            <v>Aprobado</v>
          </cell>
          <cell r="L32" t="str">
            <v>SI</v>
          </cell>
          <cell r="M32" t="str">
            <v>jualopez</v>
          </cell>
          <cell r="N32">
            <v>42591</v>
          </cell>
        </row>
        <row r="33">
          <cell r="D33" t="str">
            <v>Nuevas personas beneficiadas con proyectos que mejoran provisión, calidad y/o continuidad de los servicios de acueducto y alcantarillado en la Regíon Pacífica.</v>
          </cell>
          <cell r="E33" t="str">
            <v>Anual</v>
          </cell>
          <cell r="G33" t="str">
            <v>JUNIO: Durante este periodo no se terminaron proyectos.</v>
          </cell>
          <cell r="H33">
            <v>42551</v>
          </cell>
          <cell r="I33" t="str">
            <v>DROJAS</v>
          </cell>
          <cell r="J33">
            <v>42590</v>
          </cell>
          <cell r="K33" t="str">
            <v>Aprobado</v>
          </cell>
          <cell r="L33" t="str">
            <v>SI</v>
          </cell>
          <cell r="M33" t="str">
            <v>jualopez</v>
          </cell>
          <cell r="N33">
            <v>42591</v>
          </cell>
        </row>
        <row r="34">
          <cell r="D34" t="str">
            <v>Viviendas de interés prioritario y  social iniciadas con apoyo de Fonvivienda</v>
          </cell>
          <cell r="E34" t="str">
            <v>Mensual</v>
          </cell>
          <cell r="F34">
            <v>35248</v>
          </cell>
          <cell r="G34" t="str">
            <v>Al mes de junio se han iniciado 17.145 soluciones de vivienda en el Programa de Cobertura a la Tasa - FRECH, habilitado 16.765 hogares en el Programa de Vivienda Mi Casa Ya y 1.338 soluciones de vivienda iniciadas en el Programa de Vivienda de Interés Pri</v>
          </cell>
          <cell r="H34">
            <v>42521</v>
          </cell>
          <cell r="I34" t="str">
            <v>alquintero</v>
          </cell>
          <cell r="J34">
            <v>42590</v>
          </cell>
          <cell r="K34" t="str">
            <v>Aprobado</v>
          </cell>
          <cell r="L34" t="str">
            <v>NO</v>
          </cell>
          <cell r="M34" t="str">
            <v>jualopez</v>
          </cell>
          <cell r="N34">
            <v>42590</v>
          </cell>
        </row>
        <row r="35">
          <cell r="D35" t="str">
            <v>Subsidios familiares de vivienda de interés social asignados con apoyo de las CCF</v>
          </cell>
          <cell r="E35" t="str">
            <v>Trimestral</v>
          </cell>
          <cell r="G35" t="str">
            <v>En el mes de mayo se asignaron 6.196 SFV en el departamento de Antioquia, Atlántico, Bogotá, Boyacá, Caldas, Cauca, Cundinamarca, Huila, Norte de Santander, Quindío, Santander, Tolima y Valle por parte de las CCF. Para un acumulado de 17.590</v>
          </cell>
          <cell r="H35">
            <v>42521</v>
          </cell>
          <cell r="I35" t="str">
            <v>alquintero</v>
          </cell>
          <cell r="J35">
            <v>42591</v>
          </cell>
          <cell r="K35" t="str">
            <v>Aprobado</v>
          </cell>
          <cell r="L35" t="str">
            <v>SI</v>
          </cell>
          <cell r="M35" t="str">
            <v>jualopez</v>
          </cell>
          <cell r="N35">
            <v>42591</v>
          </cell>
        </row>
        <row r="36">
          <cell r="D36" t="str">
            <v>Viviendas terminadas del Programa de Vivienda Gratuita 1 y 2</v>
          </cell>
          <cell r="E36" t="str">
            <v>Mensual</v>
          </cell>
          <cell r="F36">
            <v>0</v>
          </cell>
          <cell r="G36" t="str">
            <v>Durante el mes de marzo no se presentaron viviendas terminadas en el marco del Programa de Vivienda Gratuita Segunda Fase, esto debido a que las viviendas iniciadas durante el 2015 se encuentra en proceso de construcción y las demás soluciones de vivienda</v>
          </cell>
          <cell r="H36">
            <v>42460</v>
          </cell>
          <cell r="I36" t="str">
            <v>alquintero</v>
          </cell>
          <cell r="J36">
            <v>42590</v>
          </cell>
          <cell r="K36" t="str">
            <v>Aprobado</v>
          </cell>
          <cell r="L36" t="str">
            <v>SI</v>
          </cell>
          <cell r="M36" t="str">
            <v>jualopez</v>
          </cell>
          <cell r="N36">
            <v>42591</v>
          </cell>
        </row>
        <row r="37">
          <cell r="D37" t="str">
            <v>Subsidios familiares de vivienda de interés social asignados con apoyo de las CCF</v>
          </cell>
          <cell r="E37" t="str">
            <v>Trimestral</v>
          </cell>
          <cell r="F37">
            <v>5821</v>
          </cell>
          <cell r="G37" t="str">
            <v>En el mes de marzo se asignaron 2.399 SFV en el departamento de Antioquia, Atlántico, Bogotá, Cundinamarca, Risaralda, Santander, Tolima y Valle por parte de las CCF. En el primer trimestre el año se han asignado 5.821 subsidios familiares de vivienda por</v>
          </cell>
          <cell r="H37">
            <v>42460</v>
          </cell>
          <cell r="I37" t="str">
            <v>alquintero</v>
          </cell>
          <cell r="J37">
            <v>42591</v>
          </cell>
          <cell r="K37" t="str">
            <v>Aprobado</v>
          </cell>
          <cell r="L37" t="str">
            <v>NO</v>
          </cell>
          <cell r="M37" t="str">
            <v>jualopez</v>
          </cell>
          <cell r="N37">
            <v>42591</v>
          </cell>
        </row>
        <row r="38">
          <cell r="D38" t="str">
            <v>Viviendas terminadas del Programa de Vivienda Gratuita 1 y 2</v>
          </cell>
          <cell r="E38" t="str">
            <v>Mensual</v>
          </cell>
          <cell r="F38">
            <v>0</v>
          </cell>
          <cell r="G38" t="str">
            <v xml:space="preserve">Durante el mes de febrero no se presentaron viviendas terminadas en el marco del Programa de Vivienda Gratuita Segunda Fase, esto debido a que las viviendas iniciadas durante el 2015 se encuentra en proceso de construcción. </v>
          </cell>
          <cell r="H38">
            <v>42429</v>
          </cell>
          <cell r="I38" t="str">
            <v>alquintero</v>
          </cell>
          <cell r="J38">
            <v>42587</v>
          </cell>
          <cell r="K38" t="str">
            <v>Aprobado</v>
          </cell>
          <cell r="L38" t="str">
            <v>NO</v>
          </cell>
          <cell r="M38" t="str">
            <v>jualopez</v>
          </cell>
          <cell r="N38">
            <v>42587</v>
          </cell>
        </row>
        <row r="39">
          <cell r="D39" t="str">
            <v>Viviendas terminadas del Programa de Vivienda Gratuita 1 y 2</v>
          </cell>
          <cell r="E39" t="str">
            <v>Mensual</v>
          </cell>
          <cell r="F39">
            <v>0</v>
          </cell>
          <cell r="G39" t="str">
            <v xml:space="preserve">Durante el mes de enero no se presentaron viviendas terminadas en el marco del Programa de Vivienda Gratuita Segunda Fase, esto debido a que las viviendas iniciadas durante el 2015 se encuentra en proceso de construcción. </v>
          </cell>
          <cell r="H39">
            <v>42400</v>
          </cell>
          <cell r="I39" t="str">
            <v>alquintero</v>
          </cell>
          <cell r="J39">
            <v>42587</v>
          </cell>
          <cell r="K39" t="str">
            <v>Aprobado</v>
          </cell>
          <cell r="L39" t="str">
            <v>NO</v>
          </cell>
          <cell r="M39" t="str">
            <v>jualopez</v>
          </cell>
          <cell r="N39">
            <v>42587</v>
          </cell>
        </row>
        <row r="40">
          <cell r="D40" t="str">
            <v>Viviendas escrituradas del Programa de Vivienda Gratuita 1 y 2</v>
          </cell>
          <cell r="E40" t="str">
            <v>Mensual</v>
          </cell>
          <cell r="F40">
            <v>11800</v>
          </cell>
          <cell r="G40" t="str">
            <v xml:space="preserve">Durante el mes de abril de 2015 se escrituraron 3.400 viviendas en el Programa de Vivienda Gratuita Fase I, para un acumulado en el año 2015 de 11.800 viviendas escrituradas y un acumulado en el Programa de 75.800 viviendas escrituradas. </v>
          </cell>
          <cell r="H40">
            <v>42124</v>
          </cell>
          <cell r="I40" t="str">
            <v>alquintero</v>
          </cell>
          <cell r="J40">
            <v>42591</v>
          </cell>
          <cell r="K40" t="str">
            <v>Aprobado</v>
          </cell>
          <cell r="L40" t="str">
            <v>SI</v>
          </cell>
          <cell r="M40" t="str">
            <v>jualopez</v>
          </cell>
          <cell r="N40">
            <v>42591</v>
          </cell>
        </row>
        <row r="41">
          <cell r="D41" t="str">
            <v>Viviendas escrituradas del Programa de Vivienda Gratuita 1 y 2</v>
          </cell>
          <cell r="E41" t="str">
            <v>Mensual</v>
          </cell>
          <cell r="F41">
            <v>8400</v>
          </cell>
          <cell r="G41" t="str">
            <v xml:space="preserve">Durante el mes de marzo de 2015 se escrituraron 2.500 viviendas en el Programa de Vivienda Gratuita Fase I, para un acumulado en el año 2015 de 8.400 viviendas escrituradas y un acumulado en el Programa de 72.400 viviendas escrituradas. </v>
          </cell>
          <cell r="H41">
            <v>42094</v>
          </cell>
          <cell r="I41" t="str">
            <v>alquintero</v>
          </cell>
          <cell r="J41">
            <v>42590</v>
          </cell>
          <cell r="K41" t="str">
            <v>Aprobado</v>
          </cell>
          <cell r="L41" t="str">
            <v>NO</v>
          </cell>
          <cell r="M41" t="str">
            <v>jualopez</v>
          </cell>
          <cell r="N41">
            <v>42591</v>
          </cell>
        </row>
        <row r="42">
          <cell r="D42" t="str">
            <v>Viviendas escrituradas del Programa de Vivienda Gratuita 1 y 2</v>
          </cell>
          <cell r="E42" t="str">
            <v>Mensual</v>
          </cell>
          <cell r="F42">
            <v>5900</v>
          </cell>
          <cell r="G42" t="str">
            <v xml:space="preserve">Durante el mes de Febrero de 2015 se escrituraron 3.000 viviendas en el Programa de Vivienda Gratuita Fase I, para un acumulado en el año 2015 de 5.900 viviendas escrituradas y un acumulado en el Programa de 69.900 viviendas escrituradas. </v>
          </cell>
          <cell r="H42">
            <v>42063</v>
          </cell>
          <cell r="I42" t="str">
            <v>alquintero</v>
          </cell>
          <cell r="J42">
            <v>42587</v>
          </cell>
          <cell r="K42" t="str">
            <v>Aprobado</v>
          </cell>
          <cell r="L42" t="str">
            <v>NO</v>
          </cell>
          <cell r="M42" t="str">
            <v>jualopez</v>
          </cell>
          <cell r="N42">
            <v>42587</v>
          </cell>
        </row>
        <row r="43">
          <cell r="D43" t="str">
            <v>Viviendas escrituradas del Programa de Vivienda Gratuita 1 y 2</v>
          </cell>
          <cell r="E43" t="str">
            <v>Mensual</v>
          </cell>
          <cell r="F43">
            <v>2900</v>
          </cell>
          <cell r="G43" t="str">
            <v>El año 2014 cerró con 64.000 soluciones de viviendas de interés prioritario escrituradas en el marco del Programa de Vivienda Gratuita Fase I. Durante el mes de enero de 2015 se escrituraron 2.900 viviendas en el programa, para un acumulado de 66.900 vivi</v>
          </cell>
          <cell r="H43">
            <v>42035</v>
          </cell>
          <cell r="I43" t="str">
            <v>alquintero</v>
          </cell>
          <cell r="J43">
            <v>42587</v>
          </cell>
          <cell r="K43" t="str">
            <v>Aprobado</v>
          </cell>
          <cell r="L43" t="str">
            <v>NO</v>
          </cell>
          <cell r="M43" t="str">
            <v>jualopez</v>
          </cell>
          <cell r="N43">
            <v>42587</v>
          </cell>
        </row>
        <row r="44">
          <cell r="D44" t="str">
            <v>Mejoramientos de vivienda  ejecutados</v>
          </cell>
          <cell r="E44" t="str">
            <v>Trimestral</v>
          </cell>
          <cell r="F44">
            <v>230</v>
          </cell>
          <cell r="G44" t="str">
            <v xml:space="preserve">En el mes de junio se iniciaron 80 mejoramientos por parte de las CCF. Para un acumulado en el 2016, 230 mejoramientos de vivienda. En el segundo trimestre de 2016, se iniciaron 149 . </v>
          </cell>
          <cell r="H44">
            <v>42551</v>
          </cell>
          <cell r="I44" t="str">
            <v>alquintero</v>
          </cell>
          <cell r="J44">
            <v>42591</v>
          </cell>
          <cell r="K44" t="str">
            <v>Propuesto</v>
          </cell>
          <cell r="L44" t="str">
            <v>SI</v>
          </cell>
        </row>
        <row r="45">
          <cell r="D45" t="str">
            <v>Viviendas urbanas públicas y privadas iniciadas</v>
          </cell>
          <cell r="E45" t="str">
            <v>Trimestral</v>
          </cell>
          <cell r="G45" t="str">
            <v>Con el fin de disminuir el déficit de vivienda urbana, y apoyar diversos segmentos de la población, con ingresos y capacidades de ahorro distintas, se han creado diferentes programas en la política de vivienda urbana como son VIPA, Mi Casa Ya, Cobertura a</v>
          </cell>
          <cell r="H45">
            <v>42551</v>
          </cell>
          <cell r="I45" t="str">
            <v>dbarrera</v>
          </cell>
          <cell r="J45">
            <v>42591</v>
          </cell>
          <cell r="K45" t="str">
            <v>Propuesto</v>
          </cell>
          <cell r="L45" t="str">
            <v>SI</v>
          </cell>
        </row>
        <row r="46">
          <cell r="D46" t="str">
            <v>Mejoramientos de vivienda  ejecutados</v>
          </cell>
          <cell r="E46" t="str">
            <v>Trimestral</v>
          </cell>
          <cell r="G46" t="str">
            <v xml:space="preserve">Avance Cualitativo En el mes de mayo se iniciaron 14 mejoramientos por parte de las CCF. Para un acumulado en el 2016, 150 mejoramientos de vivienda. </v>
          </cell>
          <cell r="H46">
            <v>42521</v>
          </cell>
          <cell r="I46" t="str">
            <v>alquintero</v>
          </cell>
          <cell r="J46">
            <v>42591</v>
          </cell>
          <cell r="K46" t="str">
            <v>Propuesto</v>
          </cell>
          <cell r="L46" t="str">
            <v>SI</v>
          </cell>
        </row>
        <row r="47">
          <cell r="D47" t="str">
            <v>Viviendas de interés prioritario y  social iniciadas con apoyo de Fonvivienda</v>
          </cell>
          <cell r="E47" t="str">
            <v>Mensual</v>
          </cell>
          <cell r="F47">
            <v>29356</v>
          </cell>
          <cell r="G47" t="str">
            <v>Al mes de mayo se han iniciado 14.162 soluciones de vivienda en el Programa de Cobertura a la Tasa - FRECH, habilitado 13.856 hogares en el Programa de Vivienda Mi Casa Ya y 1.338 soluciones de vivienda iniciadas en el Programa de Vivienda de Interés Prio</v>
          </cell>
          <cell r="H47">
            <v>42521</v>
          </cell>
          <cell r="I47" t="str">
            <v>alquintero</v>
          </cell>
          <cell r="J47">
            <v>42590</v>
          </cell>
          <cell r="K47" t="str">
            <v>Propuesto</v>
          </cell>
          <cell r="L47" t="str">
            <v>NO</v>
          </cell>
        </row>
        <row r="48">
          <cell r="D48" t="str">
            <v>Viviendas terminadas del Programa de Vivienda Gratuita 1 y 2</v>
          </cell>
          <cell r="E48" t="str">
            <v>Mensual</v>
          </cell>
          <cell r="G48" t="str">
            <v>Durante el mes de abril no se presentaron viviendas terminadas en el marco del Programa de Vivienda Gratuita Segunda Fase, esto debido a que las viviendas iniciadas durante el 2015 se encuentra en proceso de construcción y las demás soluciones de vivienda</v>
          </cell>
          <cell r="H48">
            <v>42490</v>
          </cell>
          <cell r="I48" t="str">
            <v>alquintero</v>
          </cell>
          <cell r="J48">
            <v>42591</v>
          </cell>
          <cell r="K48" t="str">
            <v>Propuesto</v>
          </cell>
          <cell r="L48" t="str">
            <v>SI</v>
          </cell>
        </row>
        <row r="49">
          <cell r="D49" t="str">
            <v>Mejoramientos de vivienda  ejecutados</v>
          </cell>
          <cell r="E49" t="str">
            <v>Trimestral</v>
          </cell>
          <cell r="G49" t="str">
            <v xml:space="preserve">En el mes de abril se iniciaron 55 mejoramientos por parte de las CCF. Para un acumulado en el 2016, 136 mejoramientos de vivienda. </v>
          </cell>
          <cell r="H49">
            <v>42490</v>
          </cell>
          <cell r="I49" t="str">
            <v>alquintero</v>
          </cell>
          <cell r="J49">
            <v>42591</v>
          </cell>
          <cell r="K49" t="str">
            <v>Propuesto</v>
          </cell>
          <cell r="L49" t="str">
            <v>SI</v>
          </cell>
        </row>
        <row r="50">
          <cell r="D50" t="str">
            <v>Mejoramientos de vivienda  ejecutados</v>
          </cell>
          <cell r="E50" t="str">
            <v>Trimestral</v>
          </cell>
          <cell r="F50">
            <v>81</v>
          </cell>
          <cell r="G50" t="str">
            <v xml:space="preserve">En el mes de marzo se iniciaron 19 mejoramientos por parte de las CCF. Para un acumulado en el primer trimestre de 2016, 81 mejoramientos de vivienda. </v>
          </cell>
          <cell r="H50">
            <v>42460</v>
          </cell>
          <cell r="I50" t="str">
            <v>alquintero</v>
          </cell>
          <cell r="J50">
            <v>42591</v>
          </cell>
          <cell r="K50" t="str">
            <v>Propuesto</v>
          </cell>
          <cell r="L50" t="str">
            <v>SI</v>
          </cell>
        </row>
        <row r="51">
          <cell r="D51" t="str">
            <v>Mejoramientos de vivienda  ejecutados</v>
          </cell>
          <cell r="E51" t="str">
            <v>Trimestral</v>
          </cell>
          <cell r="G51" t="str">
            <v xml:space="preserve">En el mes de febrero se asignaron 36 SFV para mejoramientos en los departamentos de Antioquia y Valle del Cauca por parte de las CCF </v>
          </cell>
          <cell r="H51">
            <v>42429</v>
          </cell>
          <cell r="I51" t="str">
            <v>alquintero</v>
          </cell>
          <cell r="J51">
            <v>42591</v>
          </cell>
          <cell r="K51" t="str">
            <v>Propuesto</v>
          </cell>
          <cell r="L51" t="str">
            <v>SI</v>
          </cell>
        </row>
        <row r="52">
          <cell r="D52" t="str">
            <v>PDA con planes de aseguramiento en implementación</v>
          </cell>
          <cell r="E52" t="str">
            <v>Semestral</v>
          </cell>
          <cell r="G52" t="str">
            <v xml:space="preserve">Durante el mes de Julio del 2016 se realizó seguimiento a los planes de aseguramiento aprobados; así mismo se realizó acompañamiento a otros gestores del PDA pendientes de aprobación, en la estructuración del Plan de Aseguramiento, de conformidad con los </v>
          </cell>
          <cell r="H52">
            <v>42582</v>
          </cell>
          <cell r="I52" t="str">
            <v>jesilva</v>
          </cell>
          <cell r="J52">
            <v>42591</v>
          </cell>
          <cell r="K52" t="str">
            <v>Rechazado</v>
          </cell>
          <cell r="L52" t="str">
            <v>SI</v>
          </cell>
          <cell r="M52" t="str">
            <v>jualopez</v>
          </cell>
          <cell r="N52">
            <v>42591</v>
          </cell>
        </row>
        <row r="53">
          <cell r="D53" t="str">
            <v>Viviendas de interés prioritario y  social iniciadas con apoyo de Fonvivienda</v>
          </cell>
          <cell r="E53" t="str">
            <v>Mensual</v>
          </cell>
          <cell r="F53">
            <v>33910</v>
          </cell>
          <cell r="G53" t="str">
            <v>Al mes de junio se han iniciado 16.765 soluciones de vivienda en el Programa de Cobertura a la Tasa - FRECH, y habilitado 17.145 hogares en el Programa de Vivienda Mi Casa Ya, para un acumulado al mes de mayo de 33.910 iniciaciones y habilitados con apoyo</v>
          </cell>
          <cell r="H53">
            <v>42551</v>
          </cell>
          <cell r="I53" t="str">
            <v>alquintero</v>
          </cell>
          <cell r="J53">
            <v>42587</v>
          </cell>
          <cell r="K53" t="str">
            <v>Rechazado</v>
          </cell>
          <cell r="L53" t="str">
            <v>SI</v>
          </cell>
          <cell r="M53" t="str">
            <v>jualopez</v>
          </cell>
          <cell r="N53">
            <v>42587</v>
          </cell>
        </row>
        <row r="54">
          <cell r="D54" t="str">
            <v>Mejoramientos de vivienda ejecutados - Caribe</v>
          </cell>
          <cell r="E54" t="str">
            <v>Trimestral</v>
          </cell>
          <cell r="G54" t="str">
            <v>En el mes de julio 2016, se continúa con el proceso de intervención y asignación de mejoramiento en los municipios y departamentos a nivel región caribe.</v>
          </cell>
          <cell r="H54">
            <v>42551</v>
          </cell>
          <cell r="I54" t="str">
            <v>planeacionvivienda</v>
          </cell>
          <cell r="J54">
            <v>42591</v>
          </cell>
          <cell r="K54" t="str">
            <v>Rechazado</v>
          </cell>
          <cell r="L54" t="str">
            <v>SI</v>
          </cell>
          <cell r="M54" t="str">
            <v>jualopez</v>
          </cell>
          <cell r="N54">
            <v>42591</v>
          </cell>
        </row>
        <row r="55">
          <cell r="D55" t="str">
            <v>Sistemas de tratamiento de aguas residuales</v>
          </cell>
          <cell r="E55" t="str">
            <v>Anual</v>
          </cell>
          <cell r="K55" t="str">
            <v>Sin Reportar</v>
          </cell>
          <cell r="L55" t="str">
            <v>NO</v>
          </cell>
        </row>
        <row r="56">
          <cell r="D56" t="str">
            <v>Personas con manejo adecuado de aguas residuales en la zona rural</v>
          </cell>
          <cell r="E56" t="str">
            <v>Anual</v>
          </cell>
          <cell r="K56" t="str">
            <v>Sin Reportar</v>
          </cell>
          <cell r="L56" t="str">
            <v>NO</v>
          </cell>
        </row>
        <row r="57">
          <cell r="D57" t="str">
            <v>Apoyo en la estructuración e implementación de planes y/o modelos para la provisión de agua potable y saneamiento básico para Pueblos y Comunidades Indígenas en sus territorios, con especial atención en zonas desérticas</v>
          </cell>
          <cell r="E57" t="str">
            <v>Anual</v>
          </cell>
          <cell r="K57" t="str">
            <v>Sin Reportar</v>
          </cell>
          <cell r="L57" t="str">
            <v>NO</v>
          </cell>
        </row>
        <row r="58">
          <cell r="D58" t="str">
            <v>Personas con acceso a agua potable</v>
          </cell>
          <cell r="E58" t="str">
            <v>Anual</v>
          </cell>
          <cell r="K58" t="str">
            <v>Sin Reportar</v>
          </cell>
          <cell r="L58" t="str">
            <v>NO</v>
          </cell>
        </row>
        <row r="59">
          <cell r="D59" t="str">
            <v>Personas con acceso a una solución de alcantarillado</v>
          </cell>
          <cell r="E59" t="str">
            <v>Anual</v>
          </cell>
          <cell r="K59" t="str">
            <v>Sin Reportar</v>
          </cell>
          <cell r="L59" t="str">
            <v>NO</v>
          </cell>
        </row>
        <row r="60">
          <cell r="D60" t="str">
            <v>Municipios con acciones de reducción de  riesgo por desabastecimiento en temportada seca ejecutadas</v>
          </cell>
          <cell r="E60" t="str">
            <v>Semestral</v>
          </cell>
          <cell r="K60" t="str">
            <v>Sin Reportar</v>
          </cell>
          <cell r="L60" t="str">
            <v>NO</v>
          </cell>
        </row>
        <row r="61">
          <cell r="D61" t="str">
            <v>Porcentaje de aguas residuales urbanas tratadas</v>
          </cell>
          <cell r="E61" t="str">
            <v>Anual</v>
          </cell>
          <cell r="K61" t="str">
            <v>Sin Reportar</v>
          </cell>
          <cell r="L61" t="str">
            <v>NO</v>
          </cell>
        </row>
        <row r="62">
          <cell r="D62" t="str">
            <v>Personas con acceso a agua potable en la zona rural</v>
          </cell>
          <cell r="E62" t="str">
            <v>Anual</v>
          </cell>
          <cell r="K62" t="str">
            <v>Sin Reportar</v>
          </cell>
          <cell r="L62" t="str">
            <v>NO</v>
          </cell>
        </row>
        <row r="63">
          <cell r="D63" t="str">
            <v>Porcentaje de Subsidios Familiares de Vivienda en Especie asignados a Población Desplazada en el Programa de Vivienda Gratuita</v>
          </cell>
          <cell r="E63" t="str">
            <v>Mensual</v>
          </cell>
          <cell r="K63" t="str">
            <v>Sin Reportar</v>
          </cell>
          <cell r="L63" t="str">
            <v>NO</v>
          </cell>
        </row>
        <row r="64">
          <cell r="D64" t="str">
            <v>Porcentaje de residuos sólidos municipales aprovechados</v>
          </cell>
          <cell r="E64" t="str">
            <v>Anual</v>
          </cell>
          <cell r="K64" t="str">
            <v>Sin Reportar</v>
          </cell>
          <cell r="L64" t="str">
            <v>NO</v>
          </cell>
        </row>
        <row r="65">
          <cell r="D65" t="str">
            <v>Nuevas personas con acceso a agua potable en la zona rural en la Región Caribe</v>
          </cell>
          <cell r="E65" t="str">
            <v>Anual</v>
          </cell>
          <cell r="K65" t="str">
            <v>Sin Reportar</v>
          </cell>
          <cell r="L65" t="str">
            <v>NO</v>
          </cell>
        </row>
        <row r="66">
          <cell r="D66" t="str">
            <v>Nuevas personas con manejo adecuado de aguas residuales en la zona rural en la región Caribe</v>
          </cell>
          <cell r="E66" t="str">
            <v>Anual</v>
          </cell>
          <cell r="K66" t="str">
            <v>Sin Reportar</v>
          </cell>
          <cell r="L66" t="str">
            <v>NO</v>
          </cell>
        </row>
        <row r="67">
          <cell r="D67" t="str">
            <v>Porcentaje de hogares urbanos en situación de déficit cuantitativo de vivienda - Centro Oriente</v>
          </cell>
          <cell r="E67" t="str">
            <v>Anual</v>
          </cell>
          <cell r="K67" t="str">
            <v>Sin Reportar</v>
          </cell>
          <cell r="L67" t="str">
            <v>NO</v>
          </cell>
        </row>
        <row r="68">
          <cell r="D68" t="str">
            <v>Porcentaje de aguas residuales urbanas tratadas - Eje Cafetero Antioquia</v>
          </cell>
          <cell r="E68" t="str">
            <v>Anual</v>
          </cell>
          <cell r="K68" t="str">
            <v>Sin Reportar</v>
          </cell>
          <cell r="L68" t="str">
            <v>NO</v>
          </cell>
        </row>
        <row r="69">
          <cell r="D69" t="str">
            <v>Porcentaje de hogares en déficit de vivienda cualitativo  - Pacífico</v>
          </cell>
          <cell r="E69" t="str">
            <v>Anual</v>
          </cell>
          <cell r="K69" t="str">
            <v>Sin Reportar</v>
          </cell>
          <cell r="L69" t="str">
            <v>NO</v>
          </cell>
        </row>
        <row r="70">
          <cell r="D70" t="str">
            <v>Personas con manejo adecuado de aguas residuales en la zona rural en la Región Pacífica</v>
          </cell>
          <cell r="E70" t="str">
            <v>Anual</v>
          </cell>
          <cell r="K70" t="str">
            <v>Sin Reportar</v>
          </cell>
          <cell r="L70" t="str">
            <v>NO</v>
          </cell>
        </row>
        <row r="71">
          <cell r="D71" t="str">
            <v>Personas con acceso a agua potable en la zona rural en la Región Pacífica</v>
          </cell>
          <cell r="E71" t="str">
            <v>Anual</v>
          </cell>
          <cell r="K71" t="str">
            <v>Sin Reportar</v>
          </cell>
          <cell r="L71" t="str">
            <v>NO</v>
          </cell>
        </row>
        <row r="72">
          <cell r="D72" t="str">
            <v>Porcentaje de Residuos Sólidos Municipales Aprovechados en la Región Pacífica</v>
          </cell>
          <cell r="E72" t="str">
            <v>Anual</v>
          </cell>
          <cell r="K72" t="str">
            <v>Sin Reportar</v>
          </cell>
          <cell r="L72" t="str">
            <v>NO</v>
          </cell>
        </row>
      </sheetData>
      <sheetData sheetId="7">
        <row r="3">
          <cell r="H3" t="str">
            <v>Indicador</v>
          </cell>
          <cell r="I3" t="str">
            <v>Tipo Indicador</v>
          </cell>
          <cell r="J3" t="str">
            <v>Nivel Indicador</v>
          </cell>
          <cell r="K3" t="str">
            <v>Indicador Básico</v>
          </cell>
          <cell r="L3" t="str">
            <v>Departamentalizado</v>
          </cell>
          <cell r="M3" t="str">
            <v>Es Privado</v>
          </cell>
          <cell r="N3" t="str">
            <v>Vigente</v>
          </cell>
          <cell r="O3" t="str">
            <v>Unidad Medida</v>
          </cell>
          <cell r="P3" t="str">
            <v>Periodicidad</v>
          </cell>
          <cell r="Q3" t="str">
            <v>Acumulación</v>
          </cell>
          <cell r="R3" t="str">
            <v>Línea Base</v>
          </cell>
          <cell r="S3" t="str">
            <v>Meta 2015</v>
          </cell>
          <cell r="T3" t="str">
            <v>Meta 2016</v>
          </cell>
          <cell r="U3" t="str">
            <v>Meta 2017</v>
          </cell>
          <cell r="V3" t="str">
            <v>Meta 2018</v>
          </cell>
          <cell r="W3" t="str">
            <v>Meta Cuatrienio</v>
          </cell>
          <cell r="X3" t="str">
            <v>Avance Anual</v>
          </cell>
          <cell r="Y3" t="str">
            <v>% Avance Anual</v>
          </cell>
          <cell r="Z3" t="str">
            <v>Avance Cuatrienio</v>
          </cell>
          <cell r="AA3" t="str">
            <v xml:space="preserve">Porcentaje Avance Cuatrienio
</v>
          </cell>
          <cell r="AB3" t="str">
            <v>Fecha Corte</v>
          </cell>
          <cell r="AC3" t="str">
            <v>Fecha Modificación</v>
          </cell>
          <cell r="AD3" t="str">
            <v>Avance Cualitativo</v>
          </cell>
          <cell r="AE3" t="str">
            <v>Fecha Corte Avance Cualitativo</v>
          </cell>
          <cell r="AF3" t="str">
            <v>Fecha Actualización Avance Cualitativo</v>
          </cell>
          <cell r="AG3" t="str">
            <v>Gerente de Meta</v>
          </cell>
          <cell r="AH3" t="str">
            <v>Correo Electrónico</v>
          </cell>
          <cell r="AI3" t="str">
            <v>Días Rezago</v>
          </cell>
          <cell r="AJ3" t="str">
            <v>Próximo Corte</v>
          </cell>
          <cell r="AK3" t="str">
            <v>Días Atraso</v>
          </cell>
        </row>
        <row r="4">
          <cell r="H4" t="str">
            <v>Aeropuertos con obras de construcción y ampliación de aeropuertos terminados - Aerocivil</v>
          </cell>
          <cell r="I4" t="str">
            <v>Producto</v>
          </cell>
          <cell r="J4" t="str">
            <v>Sectorial</v>
          </cell>
          <cell r="K4" t="str">
            <v>SI</v>
          </cell>
          <cell r="L4" t="str">
            <v>SI</v>
          </cell>
          <cell r="M4" t="str">
            <v>NO</v>
          </cell>
          <cell r="N4" t="str">
            <v>SI</v>
          </cell>
          <cell r="O4" t="str">
            <v>Número</v>
          </cell>
          <cell r="P4" t="str">
            <v>Mensual</v>
          </cell>
          <cell r="Q4" t="str">
            <v>Acumulado</v>
          </cell>
          <cell r="R4">
            <v>16</v>
          </cell>
          <cell r="S4">
            <v>3</v>
          </cell>
          <cell r="T4">
            <v>8</v>
          </cell>
          <cell r="U4">
            <v>3</v>
          </cell>
          <cell r="V4">
            <v>3</v>
          </cell>
          <cell r="W4">
            <v>17</v>
          </cell>
          <cell r="X4">
            <v>2</v>
          </cell>
          <cell r="Y4">
            <v>25</v>
          </cell>
          <cell r="Z4">
            <v>5</v>
          </cell>
          <cell r="AA4">
            <v>29.411999999999999</v>
          </cell>
          <cell r="AB4">
            <v>42582.208333333299</v>
          </cell>
          <cell r="AC4">
            <v>42591.750854629601</v>
          </cell>
          <cell r="AD4" t="str">
            <v>VIGENCIA 2016: TERMINADO: BUCARAMANGA (Construccion franjas de seguridad y cuartel SEI); EL DORADO (TWR, Obras de urbanismo, Cuartel SEI) Total 2 EN EJECUCION: AGUACHICA (Construcción de Pista, Plataforma y Obras Complementarias); CÚCUTA (Construcción Cal</v>
          </cell>
          <cell r="AE4">
            <v>42582.208333333299</v>
          </cell>
          <cell r="AF4">
            <v>42591.7508544792</v>
          </cell>
          <cell r="AG4" t="str">
            <v>Jairo Suárez</v>
          </cell>
          <cell r="AH4" t="str">
            <v>jairo.suarez@aerocivil.gov.co</v>
          </cell>
          <cell r="AI4">
            <v>0</v>
          </cell>
          <cell r="AJ4">
            <v>42613.208333333299</v>
          </cell>
          <cell r="AK4">
            <v>-21</v>
          </cell>
        </row>
        <row r="5">
          <cell r="H5" t="str">
            <v>Intervenciones terminadas en mantenimiento de infraestructura aeroportuaria  (iguales o superiores a $800 millones)</v>
          </cell>
          <cell r="I5" t="str">
            <v>Producto</v>
          </cell>
          <cell r="J5" t="str">
            <v>Sectorial</v>
          </cell>
          <cell r="K5" t="str">
            <v>SI</v>
          </cell>
          <cell r="L5" t="str">
            <v>NO</v>
          </cell>
          <cell r="M5" t="str">
            <v>NO</v>
          </cell>
          <cell r="N5" t="str">
            <v>SI</v>
          </cell>
          <cell r="O5" t="str">
            <v>Número</v>
          </cell>
          <cell r="P5" t="str">
            <v>Trimestral</v>
          </cell>
          <cell r="Q5" t="str">
            <v>Capacidad</v>
          </cell>
          <cell r="R5">
            <v>82</v>
          </cell>
          <cell r="S5">
            <v>109</v>
          </cell>
          <cell r="T5">
            <v>122</v>
          </cell>
          <cell r="U5">
            <v>130</v>
          </cell>
          <cell r="V5">
            <v>137</v>
          </cell>
          <cell r="W5">
            <v>137</v>
          </cell>
          <cell r="X5">
            <v>99</v>
          </cell>
          <cell r="Y5">
            <v>42.5</v>
          </cell>
          <cell r="Z5">
            <v>99</v>
          </cell>
          <cell r="AA5">
            <v>30.908999999999999</v>
          </cell>
          <cell r="AB5">
            <v>42551.208333333299</v>
          </cell>
          <cell r="AC5">
            <v>42559.654485995401</v>
          </cell>
          <cell r="AD5" t="str">
            <v>VIGENCIA 2015: TERMINADO: VILLAVICENCIO (Mtto. Pista, Plataforma); FLORENCIA (Mtto. Terminal, Cuartel SEI, Infra complementaria) EN EJECUCION: GUAPI (Mtto Pista) PENDIENTE: En proceso administrativo: FLORENCIA (Mtto Pista, Plataforma y Calle rodaje); GUAY</v>
          </cell>
          <cell r="AE5">
            <v>42582.208333333299</v>
          </cell>
          <cell r="AF5">
            <v>42591.752159490701</v>
          </cell>
          <cell r="AG5" t="str">
            <v>Jairo Suárez</v>
          </cell>
          <cell r="AH5" t="str">
            <v>jairo.suarez@aerocivil.gov.co</v>
          </cell>
          <cell r="AI5">
            <v>0</v>
          </cell>
          <cell r="AJ5">
            <v>42643.208333333299</v>
          </cell>
          <cell r="AK5">
            <v>-50</v>
          </cell>
        </row>
        <row r="6">
          <cell r="H6" t="str">
            <v>Aeropuertos para la prosperidad intervenidos - Aerocivil</v>
          </cell>
          <cell r="I6" t="str">
            <v>Producto</v>
          </cell>
          <cell r="J6" t="str">
            <v>Sectorial</v>
          </cell>
          <cell r="K6" t="str">
            <v>SI</v>
          </cell>
          <cell r="L6" t="str">
            <v>SI</v>
          </cell>
          <cell r="M6" t="str">
            <v>NO</v>
          </cell>
          <cell r="N6" t="str">
            <v>SI</v>
          </cell>
          <cell r="O6" t="str">
            <v>Número</v>
          </cell>
          <cell r="P6" t="str">
            <v>Mensual</v>
          </cell>
          <cell r="Q6" t="str">
            <v>Acumulado</v>
          </cell>
          <cell r="R6">
            <v>32</v>
          </cell>
          <cell r="S6">
            <v>7</v>
          </cell>
          <cell r="T6">
            <v>6</v>
          </cell>
          <cell r="U6">
            <v>6</v>
          </cell>
          <cell r="V6">
            <v>15</v>
          </cell>
          <cell r="W6">
            <v>34</v>
          </cell>
          <cell r="X6">
            <v>5</v>
          </cell>
          <cell r="Y6">
            <v>83.332999999999998</v>
          </cell>
          <cell r="Z6">
            <v>5</v>
          </cell>
          <cell r="AA6">
            <v>14.706</v>
          </cell>
          <cell r="AB6">
            <v>42582.208333333299</v>
          </cell>
          <cell r="AC6">
            <v>42591.7529881597</v>
          </cell>
          <cell r="AD6" t="str">
            <v>VIGENCIA 2015: TERMINADOS: CAPURGANÁ (Mtto Pista, Plataforma), BAHIA SOLANO (Mtto Pista, Plataforma), PUERTO INIRIDA (Mtto Pista), SOGAMOSO (Mtto Pista), SAN JOSE GUAVIARE (Mtto Pista, Plataforma). PENDIENTE: PUERTO LEGUIZAMO (Mtto Pista) en proceso admin</v>
          </cell>
          <cell r="AE6">
            <v>42582.208333333299</v>
          </cell>
          <cell r="AF6">
            <v>42591.752988043998</v>
          </cell>
          <cell r="AG6" t="str">
            <v>Jairo Suárez</v>
          </cell>
          <cell r="AH6" t="str">
            <v>jairo.suarez@aerocivil.gov.co</v>
          </cell>
          <cell r="AI6">
            <v>0</v>
          </cell>
          <cell r="AJ6">
            <v>42613.208333333299</v>
          </cell>
          <cell r="AK6">
            <v>-21</v>
          </cell>
        </row>
        <row r="7">
          <cell r="H7" t="str">
            <v>Aeropuertos intervenidos con obras de construcción (torres de control,  terminales, pistas, plataformas, calles de rodaje, cuartel de bomberos, cerramientos) y/o mantenimiento de infraestructura aeroportuaria</v>
          </cell>
          <cell r="I7" t="str">
            <v>Producto</v>
          </cell>
          <cell r="J7" t="str">
            <v>Sectorial</v>
          </cell>
          <cell r="K7" t="str">
            <v>NO</v>
          </cell>
          <cell r="L7" t="str">
            <v>SI</v>
          </cell>
          <cell r="M7" t="str">
            <v>NO</v>
          </cell>
          <cell r="N7" t="str">
            <v>SI</v>
          </cell>
          <cell r="O7" t="str">
            <v>Número</v>
          </cell>
          <cell r="P7" t="str">
            <v>Mensual</v>
          </cell>
          <cell r="Q7" t="str">
            <v>Acumulado</v>
          </cell>
          <cell r="R7">
            <v>11</v>
          </cell>
          <cell r="S7">
            <v>17</v>
          </cell>
          <cell r="T7">
            <v>16</v>
          </cell>
          <cell r="U7">
            <v>7</v>
          </cell>
          <cell r="V7">
            <v>8</v>
          </cell>
          <cell r="W7">
            <v>48</v>
          </cell>
          <cell r="X7">
            <v>7</v>
          </cell>
          <cell r="Y7">
            <v>43.75</v>
          </cell>
          <cell r="Z7">
            <v>13</v>
          </cell>
          <cell r="AA7">
            <v>27.082999999999998</v>
          </cell>
          <cell r="AB7">
            <v>42582.208333333299</v>
          </cell>
          <cell r="AC7">
            <v>42591.760610682897</v>
          </cell>
          <cell r="AD7" t="str">
            <v>VIGENCIA 2015: TERMINADOS: IPIALES (Constr Pista, Obras complementarias); POPAYAN (Mtto Terminal); NUQUI (Constr Cerramiento); VILLAGARZON (Mtto Pista); TRINIDAD (Mtto Pista plataforma y zonas de seguridad); PTO ASIS (Mtto Plataforma y calle de rodaje); A</v>
          </cell>
          <cell r="AE7">
            <v>42582.208333333299</v>
          </cell>
          <cell r="AF7">
            <v>42591.7606105671</v>
          </cell>
          <cell r="AG7" t="str">
            <v>Jairo Suárez</v>
          </cell>
          <cell r="AH7" t="str">
            <v>jairo.suarez@aerocivil.gov.co</v>
          </cell>
          <cell r="AI7">
            <v>0</v>
          </cell>
          <cell r="AJ7">
            <v>42613.208333333299</v>
          </cell>
          <cell r="AK7">
            <v>-21</v>
          </cell>
        </row>
        <row r="8">
          <cell r="H8" t="str">
            <v>Pasajeros movilizados por años entre los aeropuertos del país (millones)</v>
          </cell>
          <cell r="I8" t="str">
            <v>Resultado</v>
          </cell>
          <cell r="J8" t="str">
            <v>Sectorial</v>
          </cell>
          <cell r="K8" t="str">
            <v>NO</v>
          </cell>
          <cell r="L8" t="str">
            <v>NO</v>
          </cell>
          <cell r="M8" t="str">
            <v>NO</v>
          </cell>
          <cell r="N8" t="str">
            <v>SI</v>
          </cell>
          <cell r="O8" t="str">
            <v>Pasajeros</v>
          </cell>
          <cell r="P8" t="str">
            <v>Mensual</v>
          </cell>
          <cell r="Q8" t="str">
            <v>Flujo</v>
          </cell>
          <cell r="R8">
            <v>31</v>
          </cell>
          <cell r="S8">
            <v>34.700000000000003</v>
          </cell>
          <cell r="T8">
            <v>38.700000000000003</v>
          </cell>
          <cell r="U8">
            <v>42.5</v>
          </cell>
          <cell r="V8">
            <v>46</v>
          </cell>
          <cell r="W8">
            <v>46</v>
          </cell>
          <cell r="X8">
            <v>17.11</v>
          </cell>
          <cell r="Y8">
            <v>44.212000000000003</v>
          </cell>
          <cell r="Z8">
            <v>34.130000000000003</v>
          </cell>
          <cell r="AA8">
            <v>74.195999999999998</v>
          </cell>
          <cell r="AB8">
            <v>42551.208333333299</v>
          </cell>
          <cell r="AC8">
            <v>42586.635671909702</v>
          </cell>
          <cell r="AD8" t="str">
            <v>En el primer semestre de 2016, los pasajeros Origen-Destino se incrementaron en 6,3% con respecto a igual periodo de 2015.</v>
          </cell>
          <cell r="AE8">
            <v>42551.208333333299</v>
          </cell>
          <cell r="AF8">
            <v>42586.635671794</v>
          </cell>
          <cell r="AG8" t="str">
            <v>Eduardo Enrique Tovar Añez</v>
          </cell>
          <cell r="AH8" t="str">
            <v>eduardo.tovar@aerocivil.gov.co</v>
          </cell>
          <cell r="AI8">
            <v>30</v>
          </cell>
          <cell r="AJ8">
            <v>42581.208333333299</v>
          </cell>
          <cell r="AK8">
            <v>-20</v>
          </cell>
        </row>
        <row r="9">
          <cell r="H9" t="str">
            <v>Kilómetros de calzadas construidas a través de concesión</v>
          </cell>
          <cell r="I9" t="str">
            <v>Producto</v>
          </cell>
          <cell r="J9" t="str">
            <v>Sectorial</v>
          </cell>
          <cell r="K9" t="str">
            <v>SI</v>
          </cell>
          <cell r="L9" t="str">
            <v>NO</v>
          </cell>
          <cell r="M9" t="str">
            <v>NO</v>
          </cell>
          <cell r="N9" t="str">
            <v>SI</v>
          </cell>
          <cell r="O9" t="str">
            <v>Kilómetros</v>
          </cell>
          <cell r="P9" t="str">
            <v>Mensual</v>
          </cell>
          <cell r="Q9" t="str">
            <v>Capacidad</v>
          </cell>
          <cell r="R9">
            <v>1796</v>
          </cell>
          <cell r="S9">
            <v>2126</v>
          </cell>
          <cell r="T9">
            <v>2456</v>
          </cell>
          <cell r="U9">
            <v>2786</v>
          </cell>
          <cell r="V9">
            <v>3116</v>
          </cell>
          <cell r="W9">
            <v>3116</v>
          </cell>
          <cell r="X9">
            <v>2125.7600000000002</v>
          </cell>
          <cell r="Y9">
            <v>49.963999999999999</v>
          </cell>
          <cell r="Z9">
            <v>2125.7600000000002</v>
          </cell>
          <cell r="AA9">
            <v>24.981999999999999</v>
          </cell>
          <cell r="AB9">
            <v>42551.208333333299</v>
          </cell>
          <cell r="AC9">
            <v>42585.727220949098</v>
          </cell>
          <cell r="AD9" t="str">
            <v>Se lleva el 22 % de la meta del año, de los cuales se lleva construcción de 62,58 km de doble calzada y 10,40 km en calzada sencilla en la red concesionada.</v>
          </cell>
          <cell r="AE9">
            <v>42551.208333333299</v>
          </cell>
          <cell r="AF9">
            <v>42585.727220752298</v>
          </cell>
          <cell r="AG9" t="str">
            <v>Poldy Paola Osorio</v>
          </cell>
          <cell r="AH9" t="str">
            <v>posorio@ani.gov.co</v>
          </cell>
          <cell r="AI9">
            <v>30</v>
          </cell>
          <cell r="AJ9">
            <v>42581.208333333299</v>
          </cell>
          <cell r="AK9">
            <v>-20</v>
          </cell>
        </row>
        <row r="10">
          <cell r="H10" t="str">
            <v>Kilómetros de Vías intervenidas bajo esquema de APP</v>
          </cell>
          <cell r="I10" t="str">
            <v>Producto</v>
          </cell>
          <cell r="J10" t="str">
            <v>Sectorial</v>
          </cell>
          <cell r="K10" t="str">
            <v>SI</v>
          </cell>
          <cell r="L10" t="str">
            <v>NO</v>
          </cell>
          <cell r="M10" t="str">
            <v>NO</v>
          </cell>
          <cell r="N10" t="str">
            <v>SI</v>
          </cell>
          <cell r="O10" t="str">
            <v>Kilómetros</v>
          </cell>
          <cell r="P10" t="str">
            <v>Mensual</v>
          </cell>
          <cell r="Q10" t="str">
            <v>Capacidad</v>
          </cell>
          <cell r="R10">
            <v>6595</v>
          </cell>
          <cell r="S10">
            <v>8083</v>
          </cell>
          <cell r="T10">
            <v>10160</v>
          </cell>
          <cell r="U10">
            <v>10861</v>
          </cell>
          <cell r="V10">
            <v>11698</v>
          </cell>
          <cell r="W10">
            <v>11698</v>
          </cell>
          <cell r="X10">
            <v>10335</v>
          </cell>
          <cell r="Y10">
            <v>100</v>
          </cell>
          <cell r="Z10">
            <v>10335</v>
          </cell>
          <cell r="AA10">
            <v>73.290000000000006</v>
          </cell>
          <cell r="AB10">
            <v>42551.208333333299</v>
          </cell>
          <cell r="AC10">
            <v>42585.725524502297</v>
          </cell>
          <cell r="AD10" t="str">
            <v>En el mes de Junio no se firmaron actas de inicio de proyectos 4G</v>
          </cell>
          <cell r="AE10">
            <v>42551.208333333299</v>
          </cell>
          <cell r="AF10">
            <v>42585.725524340298</v>
          </cell>
          <cell r="AG10" t="str">
            <v>Poldy Paola Osorio</v>
          </cell>
          <cell r="AH10" t="str">
            <v>posorio@ani.gov.co</v>
          </cell>
          <cell r="AI10">
            <v>30</v>
          </cell>
          <cell r="AJ10">
            <v>42581.208333333299</v>
          </cell>
          <cell r="AK10">
            <v>-20</v>
          </cell>
        </row>
        <row r="11">
          <cell r="H11" t="str">
            <v>Inversión privada en infraestructura de carretera (billones de $ acumulados en el cuatrienio) - ANI</v>
          </cell>
          <cell r="I11" t="str">
            <v>Resultado</v>
          </cell>
          <cell r="J11" t="str">
            <v>Sectorial</v>
          </cell>
          <cell r="K11" t="str">
            <v>SI</v>
          </cell>
          <cell r="L11" t="str">
            <v>NO</v>
          </cell>
          <cell r="M11" t="str">
            <v>NO</v>
          </cell>
          <cell r="N11" t="str">
            <v>SI</v>
          </cell>
          <cell r="O11" t="str">
            <v>Billones de pesos</v>
          </cell>
          <cell r="P11" t="str">
            <v>Trimestral</v>
          </cell>
          <cell r="Q11" t="str">
            <v>Acumulado</v>
          </cell>
          <cell r="R11">
            <v>11.4</v>
          </cell>
          <cell r="S11">
            <v>3.5</v>
          </cell>
          <cell r="T11">
            <v>5</v>
          </cell>
          <cell r="U11">
            <v>7</v>
          </cell>
          <cell r="V11">
            <v>8.5</v>
          </cell>
          <cell r="W11">
            <v>24</v>
          </cell>
          <cell r="X11">
            <v>1.7</v>
          </cell>
          <cell r="Y11">
            <v>34</v>
          </cell>
          <cell r="Z11">
            <v>5.15</v>
          </cell>
          <cell r="AA11">
            <v>21.457999999999998</v>
          </cell>
          <cell r="AB11">
            <v>42551.208333333299</v>
          </cell>
          <cell r="AC11">
            <v>42587.390519444401</v>
          </cell>
          <cell r="AD11" t="str">
            <v>Se estima una inversión acumulada a Junio de 216 de 1.7 billones en el modo carretero.</v>
          </cell>
          <cell r="AE11">
            <v>42551.208333333299</v>
          </cell>
          <cell r="AF11">
            <v>42587.390519294</v>
          </cell>
          <cell r="AG11" t="str">
            <v>Poldy Paola Osorio</v>
          </cell>
          <cell r="AH11" t="str">
            <v>posorio@ani.gov.co</v>
          </cell>
          <cell r="AI11">
            <v>90</v>
          </cell>
          <cell r="AJ11">
            <v>42643.208333333299</v>
          </cell>
          <cell r="AK11">
            <v>-140</v>
          </cell>
        </row>
        <row r="12">
          <cell r="H12" t="str">
            <v>Inversión privada en infraestructura férrea, aeroportuaria y portuaria  (billones de $ acumulados en el cuatrienio) - ANI</v>
          </cell>
          <cell r="I12" t="str">
            <v>Resultado</v>
          </cell>
          <cell r="J12" t="str">
            <v>Sectorial</v>
          </cell>
          <cell r="K12" t="str">
            <v>SI</v>
          </cell>
          <cell r="L12" t="str">
            <v>NO</v>
          </cell>
          <cell r="M12" t="str">
            <v>NO</v>
          </cell>
          <cell r="N12" t="str">
            <v>SI</v>
          </cell>
          <cell r="O12" t="str">
            <v>Billones de pesos</v>
          </cell>
          <cell r="P12" t="str">
            <v>Trimestral</v>
          </cell>
          <cell r="Q12" t="str">
            <v>Acumulado</v>
          </cell>
          <cell r="R12">
            <v>4.18</v>
          </cell>
          <cell r="S12">
            <v>1.05</v>
          </cell>
          <cell r="T12">
            <v>1.08</v>
          </cell>
          <cell r="U12">
            <v>1.1399999999999999</v>
          </cell>
          <cell r="V12">
            <v>1.5</v>
          </cell>
          <cell r="W12">
            <v>4.7699999999999996</v>
          </cell>
          <cell r="X12">
            <v>0.54</v>
          </cell>
          <cell r="Y12">
            <v>50</v>
          </cell>
          <cell r="Z12">
            <v>1.94</v>
          </cell>
          <cell r="AA12">
            <v>40.670999999999999</v>
          </cell>
          <cell r="AB12">
            <v>42551.208333333299</v>
          </cell>
          <cell r="AC12">
            <v>42587.390177465299</v>
          </cell>
          <cell r="AD12" t="str">
            <v>Se estima una inversión acumulada a junio de 2016 de 0.54 billones en los modos portuarios, aeroportuario y férreo.</v>
          </cell>
          <cell r="AE12">
            <v>42551.208333333299</v>
          </cell>
          <cell r="AF12">
            <v>42587.390177349502</v>
          </cell>
          <cell r="AG12" t="str">
            <v>Poldy Paola Osorio</v>
          </cell>
          <cell r="AH12" t="str">
            <v>posorio@ani.gov.co</v>
          </cell>
          <cell r="AI12">
            <v>90</v>
          </cell>
          <cell r="AJ12">
            <v>42643.208333333299</v>
          </cell>
          <cell r="AK12">
            <v>-140</v>
          </cell>
        </row>
        <row r="13">
          <cell r="H13" t="str">
            <v>Número de proyectos en ejecución Programa 4G</v>
          </cell>
          <cell r="I13" t="str">
            <v>Producto</v>
          </cell>
          <cell r="J13" t="str">
            <v>Sectorial</v>
          </cell>
          <cell r="K13" t="str">
            <v>NO</v>
          </cell>
          <cell r="L13" t="str">
            <v>NO</v>
          </cell>
          <cell r="M13" t="str">
            <v>NO</v>
          </cell>
          <cell r="N13" t="str">
            <v>SI</v>
          </cell>
          <cell r="O13" t="str">
            <v>Número</v>
          </cell>
          <cell r="P13" t="str">
            <v>Mensual</v>
          </cell>
          <cell r="Q13" t="str">
            <v>Capacidad</v>
          </cell>
          <cell r="R13">
            <v>6</v>
          </cell>
          <cell r="S13">
            <v>20</v>
          </cell>
          <cell r="T13">
            <v>36</v>
          </cell>
          <cell r="W13">
            <v>36</v>
          </cell>
          <cell r="X13">
            <v>26</v>
          </cell>
          <cell r="Y13">
            <v>66.667000000000002</v>
          </cell>
          <cell r="Z13">
            <v>26</v>
          </cell>
          <cell r="AA13">
            <v>66.667000000000002</v>
          </cell>
          <cell r="AB13">
            <v>42551.208333333299</v>
          </cell>
          <cell r="AC13">
            <v>42585.725321759302</v>
          </cell>
          <cell r="AD13" t="str">
            <v>En el mes de junio no se firmaron actas de inicio de los proyectos del programa de 4G.</v>
          </cell>
          <cell r="AE13">
            <v>42551.208333333299</v>
          </cell>
          <cell r="AF13">
            <v>42585.725321608799</v>
          </cell>
          <cell r="AG13" t="str">
            <v>Poldy Paola Osorio</v>
          </cell>
          <cell r="AH13" t="str">
            <v>posorio@ani.gov.co</v>
          </cell>
          <cell r="AI13">
            <v>30</v>
          </cell>
          <cell r="AJ13">
            <v>42581.208333333299</v>
          </cell>
          <cell r="AK13">
            <v>-20</v>
          </cell>
        </row>
        <row r="14">
          <cell r="H14" t="str">
            <v>Número de Proyectos Adjudicados</v>
          </cell>
          <cell r="I14" t="str">
            <v>Producto</v>
          </cell>
          <cell r="J14" t="str">
            <v>Sectorial</v>
          </cell>
          <cell r="K14" t="str">
            <v>NO</v>
          </cell>
          <cell r="L14" t="str">
            <v>NO</v>
          </cell>
          <cell r="M14" t="str">
            <v>NO</v>
          </cell>
          <cell r="N14" t="str">
            <v>SI</v>
          </cell>
          <cell r="O14" t="str">
            <v>Número</v>
          </cell>
          <cell r="P14" t="str">
            <v>Mensual</v>
          </cell>
          <cell r="Q14" t="str">
            <v>Capacidad</v>
          </cell>
          <cell r="R14">
            <v>10</v>
          </cell>
          <cell r="S14">
            <v>26</v>
          </cell>
          <cell r="T14">
            <v>36</v>
          </cell>
          <cell r="W14">
            <v>36</v>
          </cell>
          <cell r="X14">
            <v>29</v>
          </cell>
          <cell r="Y14">
            <v>73.076999999999998</v>
          </cell>
          <cell r="Z14">
            <v>29</v>
          </cell>
          <cell r="AA14">
            <v>73.076999999999998</v>
          </cell>
          <cell r="AB14">
            <v>42551.208333333299</v>
          </cell>
          <cell r="AC14">
            <v>42585.724911770798</v>
          </cell>
          <cell r="AD14" t="str">
            <v>No se adjudicaron proyectos de APP en el mes de junio</v>
          </cell>
          <cell r="AE14">
            <v>42551.208333333299</v>
          </cell>
          <cell r="AF14">
            <v>42585.724911608799</v>
          </cell>
          <cell r="AG14" t="str">
            <v>Poldy Paola Osorio</v>
          </cell>
          <cell r="AH14" t="str">
            <v>posorio@ani.gov.co</v>
          </cell>
          <cell r="AI14">
            <v>30</v>
          </cell>
          <cell r="AJ14">
            <v>42581.208333333299</v>
          </cell>
          <cell r="AK14">
            <v>-20</v>
          </cell>
        </row>
        <row r="15">
          <cell r="H15" t="str">
            <v>Kilómetros de red férrea en operación - ANI</v>
          </cell>
          <cell r="I15" t="str">
            <v>Producto</v>
          </cell>
          <cell r="J15" t="str">
            <v>Sectorial</v>
          </cell>
          <cell r="K15" t="str">
            <v>SI</v>
          </cell>
          <cell r="L15" t="str">
            <v>NO</v>
          </cell>
          <cell r="M15" t="str">
            <v>NO</v>
          </cell>
          <cell r="N15" t="str">
            <v>SI</v>
          </cell>
          <cell r="O15" t="str">
            <v>Kilómetros</v>
          </cell>
          <cell r="P15" t="str">
            <v>Mensual</v>
          </cell>
          <cell r="Q15" t="str">
            <v>Capacidad</v>
          </cell>
          <cell r="R15">
            <v>628</v>
          </cell>
          <cell r="S15">
            <v>1026</v>
          </cell>
          <cell r="T15">
            <v>1283</v>
          </cell>
          <cell r="W15">
            <v>1283</v>
          </cell>
          <cell r="X15">
            <v>1507</v>
          </cell>
          <cell r="Y15">
            <v>100</v>
          </cell>
          <cell r="Z15">
            <v>1507</v>
          </cell>
          <cell r="AA15">
            <v>100</v>
          </cell>
          <cell r="AB15">
            <v>42551.208333333299</v>
          </cell>
          <cell r="AC15">
            <v>42585.724713738397</v>
          </cell>
          <cell r="AD15" t="str">
            <v>Se cumplió con la meta del Cuatrienio y no se tiene previsto dejar mas Km en condiciones de operación para este año.</v>
          </cell>
          <cell r="AE15">
            <v>42551.208333333299</v>
          </cell>
          <cell r="AF15">
            <v>42585.724713576397</v>
          </cell>
          <cell r="AG15" t="str">
            <v>Poldy Paola Osorio</v>
          </cell>
          <cell r="AH15" t="str">
            <v>posorio@ani.gov.co</v>
          </cell>
          <cell r="AI15">
            <v>30</v>
          </cell>
          <cell r="AJ15">
            <v>42581.208333333299</v>
          </cell>
          <cell r="AK15">
            <v>-20</v>
          </cell>
        </row>
        <row r="16">
          <cell r="H16" t="str">
            <v>Kilómetros de corredor fluvial mantenidos</v>
          </cell>
          <cell r="I16" t="str">
            <v>Producto</v>
          </cell>
          <cell r="J16" t="str">
            <v>Sectorial</v>
          </cell>
          <cell r="K16" t="str">
            <v>SI</v>
          </cell>
          <cell r="L16" t="str">
            <v>NO</v>
          </cell>
          <cell r="M16" t="str">
            <v>NO</v>
          </cell>
          <cell r="N16" t="str">
            <v>SI</v>
          </cell>
          <cell r="O16" t="str">
            <v>Kilómetros</v>
          </cell>
          <cell r="P16" t="str">
            <v>Mensual</v>
          </cell>
          <cell r="Q16" t="str">
            <v>Stock</v>
          </cell>
          <cell r="R16">
            <v>1025</v>
          </cell>
          <cell r="S16">
            <v>1023</v>
          </cell>
          <cell r="T16">
            <v>1023</v>
          </cell>
          <cell r="U16">
            <v>1023</v>
          </cell>
          <cell r="V16">
            <v>1023</v>
          </cell>
          <cell r="W16">
            <v>1023</v>
          </cell>
          <cell r="X16">
            <v>1023</v>
          </cell>
          <cell r="Y16">
            <v>100</v>
          </cell>
          <cell r="Z16">
            <v>1023</v>
          </cell>
          <cell r="AA16">
            <v>100</v>
          </cell>
          <cell r="AB16">
            <v>42582.208333333299</v>
          </cell>
          <cell r="AC16">
            <v>42585.729070833302</v>
          </cell>
          <cell r="AD16" t="str">
            <v xml:space="preserve">El indicador reporta los kilómetros de canal navegable mantenidos. </v>
          </cell>
          <cell r="AE16">
            <v>42582.208333333299</v>
          </cell>
          <cell r="AF16">
            <v>42585.7290707176</v>
          </cell>
          <cell r="AG16" t="str">
            <v>Lyda Patricia Alvarez</v>
          </cell>
          <cell r="AH16" t="str">
            <v>Lyda.alvarez@cormagdalena.gov.co</v>
          </cell>
          <cell r="AI16">
            <v>7</v>
          </cell>
          <cell r="AJ16">
            <v>42613.208333333299</v>
          </cell>
          <cell r="AK16">
            <v>-28</v>
          </cell>
        </row>
        <row r="17">
          <cell r="H17" t="str">
            <v>Kilómetros de vías con pavimento - Invías</v>
          </cell>
          <cell r="I17" t="str">
            <v>Producto</v>
          </cell>
          <cell r="J17" t="str">
            <v>Sectorial</v>
          </cell>
          <cell r="K17" t="str">
            <v>SI</v>
          </cell>
          <cell r="L17" t="str">
            <v>NO</v>
          </cell>
          <cell r="M17" t="str">
            <v>NO</v>
          </cell>
          <cell r="N17" t="str">
            <v>SI</v>
          </cell>
          <cell r="O17" t="str">
            <v>Kilómetros</v>
          </cell>
          <cell r="P17" t="str">
            <v>Mensual</v>
          </cell>
          <cell r="Q17" t="str">
            <v>Capacidad</v>
          </cell>
          <cell r="R17">
            <v>8454</v>
          </cell>
          <cell r="S17">
            <v>8569</v>
          </cell>
          <cell r="T17">
            <v>8676</v>
          </cell>
          <cell r="U17">
            <v>8680</v>
          </cell>
          <cell r="V17">
            <v>8680</v>
          </cell>
          <cell r="W17">
            <v>8680</v>
          </cell>
          <cell r="X17">
            <v>8547.9699999999993</v>
          </cell>
          <cell r="Y17">
            <v>42.329000000000001</v>
          </cell>
          <cell r="Z17">
            <v>8547.9699999999993</v>
          </cell>
          <cell r="AA17">
            <v>41.58</v>
          </cell>
          <cell r="AB17">
            <v>42551.208333333299</v>
          </cell>
          <cell r="AC17">
            <v>42586.635491435198</v>
          </cell>
          <cell r="AD17" t="str">
            <v>La línea base de los Km de vías con pavimento es de 8.454 Km. En año 2015 se realizó 78,3 Km, de para un Acumulado de 8.532,30 kilómetros. De Enero a Junio de 2016 se han ejecutado 15,67 Km para un acumulado de 8.547,97 Km, a través de los contratos en ej</v>
          </cell>
          <cell r="AE17">
            <v>42551.208333333299</v>
          </cell>
          <cell r="AF17">
            <v>42586.635491203699</v>
          </cell>
          <cell r="AG17" t="str">
            <v>Ernesto  Correo Valderrama</v>
          </cell>
          <cell r="AH17" t="str">
            <v>ecorreav@invias.gov.co</v>
          </cell>
          <cell r="AI17">
            <v>30</v>
          </cell>
          <cell r="AJ17">
            <v>42581.208333333299</v>
          </cell>
          <cell r="AK17">
            <v>-20</v>
          </cell>
        </row>
        <row r="18">
          <cell r="H18" t="str">
            <v>Kilómetros de placa huella construida</v>
          </cell>
          <cell r="I18" t="str">
            <v>Producto</v>
          </cell>
          <cell r="J18" t="str">
            <v>Sectorial</v>
          </cell>
          <cell r="K18" t="str">
            <v>SI</v>
          </cell>
          <cell r="L18" t="str">
            <v>NO</v>
          </cell>
          <cell r="M18" t="str">
            <v>NO</v>
          </cell>
          <cell r="N18" t="str">
            <v>SI</v>
          </cell>
          <cell r="O18" t="str">
            <v>Kilómetros</v>
          </cell>
          <cell r="P18" t="str">
            <v>Mensual</v>
          </cell>
          <cell r="Q18" t="str">
            <v>Capacidad</v>
          </cell>
          <cell r="R18">
            <v>1300</v>
          </cell>
          <cell r="S18">
            <v>1461</v>
          </cell>
          <cell r="T18">
            <v>1597</v>
          </cell>
          <cell r="U18">
            <v>1672</v>
          </cell>
          <cell r="V18">
            <v>1800</v>
          </cell>
          <cell r="W18">
            <v>1800</v>
          </cell>
          <cell r="X18">
            <v>1620.83</v>
          </cell>
          <cell r="Y18">
            <v>100</v>
          </cell>
          <cell r="Z18">
            <v>1620.83</v>
          </cell>
          <cell r="AA18">
            <v>64.165999999999997</v>
          </cell>
          <cell r="AB18">
            <v>42551.208333333299</v>
          </cell>
          <cell r="AC18">
            <v>42586.635146527798</v>
          </cell>
          <cell r="AD18" t="str">
            <v>La línea base de los Km de vías con Placa Huella es de1,300 Km. Avance año 2015: se reporto la construcción acumulada de 159,27 Km de placa huella. Entre Enero y Junio se reporta 161,56 Km a través de los Convenios en ejecución suscritos con las entidades</v>
          </cell>
          <cell r="AE18">
            <v>42551.208333333299</v>
          </cell>
          <cell r="AF18">
            <v>42586.635146377303</v>
          </cell>
          <cell r="AG18" t="str">
            <v>Ernesto  Correo Valderrama</v>
          </cell>
          <cell r="AH18" t="str">
            <v>ecorreav@invias.gov.co</v>
          </cell>
          <cell r="AI18">
            <v>30</v>
          </cell>
          <cell r="AJ18">
            <v>42581.208333333299</v>
          </cell>
          <cell r="AK18">
            <v>-20</v>
          </cell>
        </row>
        <row r="19">
          <cell r="H19" t="str">
            <v>Kilómetros de calzadas construidas no concesionadas</v>
          </cell>
          <cell r="I19" t="str">
            <v>Producto</v>
          </cell>
          <cell r="J19" t="str">
            <v>Sectorial</v>
          </cell>
          <cell r="K19" t="str">
            <v>SI</v>
          </cell>
          <cell r="L19" t="str">
            <v>NO</v>
          </cell>
          <cell r="M19" t="str">
            <v>NO</v>
          </cell>
          <cell r="N19" t="str">
            <v>SI</v>
          </cell>
          <cell r="O19" t="str">
            <v>Kilómetros</v>
          </cell>
          <cell r="P19" t="str">
            <v>Mensual</v>
          </cell>
          <cell r="Q19" t="str">
            <v>Capacidad</v>
          </cell>
          <cell r="R19">
            <v>166</v>
          </cell>
          <cell r="S19">
            <v>175.87</v>
          </cell>
          <cell r="T19">
            <v>176.37</v>
          </cell>
          <cell r="U19">
            <v>176.94</v>
          </cell>
          <cell r="V19">
            <v>180</v>
          </cell>
          <cell r="W19">
            <v>180</v>
          </cell>
          <cell r="X19">
            <v>185.97</v>
          </cell>
          <cell r="Y19">
            <v>100</v>
          </cell>
          <cell r="Z19">
            <v>185.97</v>
          </cell>
          <cell r="AA19">
            <v>100</v>
          </cell>
          <cell r="AB19">
            <v>42551.208333333299</v>
          </cell>
          <cell r="AC19">
            <v>42587.390855555597</v>
          </cell>
          <cell r="AD19" t="str">
            <v>"La línea base de segunda calzada construida es de 166 Km. en el Año 2015 se reporta un avance de 15,94 Km en la construcción de segunda calzada terminada. Linea Base Acumulada a Dic 2015 es de 181,94 entre enero y Junio 2016 se reporta 4,03 Km en Obras A</v>
          </cell>
          <cell r="AE19">
            <v>42551.208333333299</v>
          </cell>
          <cell r="AF19">
            <v>42587.390855405101</v>
          </cell>
          <cell r="AG19" t="str">
            <v>Ernesto  Correo Valderrama</v>
          </cell>
          <cell r="AH19" t="str">
            <v>ecorreav@invias.gov.co</v>
          </cell>
          <cell r="AI19">
            <v>30</v>
          </cell>
          <cell r="AJ19">
            <v>42581.208333333299</v>
          </cell>
          <cell r="AK19">
            <v>-20</v>
          </cell>
        </row>
        <row r="20">
          <cell r="H20" t="str">
            <v>Nuevos Kilómetros de vías con rehabilitación y mantenimiento - Invías</v>
          </cell>
          <cell r="I20" t="str">
            <v>Producto</v>
          </cell>
          <cell r="J20" t="str">
            <v>Sectorial</v>
          </cell>
          <cell r="K20" t="str">
            <v>SI</v>
          </cell>
          <cell r="L20" t="str">
            <v>NO</v>
          </cell>
          <cell r="M20" t="str">
            <v>NO</v>
          </cell>
          <cell r="N20" t="str">
            <v>SI</v>
          </cell>
          <cell r="O20" t="str">
            <v>Kilómetros</v>
          </cell>
          <cell r="P20" t="str">
            <v>Mensual</v>
          </cell>
          <cell r="Q20" t="str">
            <v>Capacidad</v>
          </cell>
          <cell r="R20">
            <v>0</v>
          </cell>
          <cell r="S20">
            <v>106</v>
          </cell>
          <cell r="T20">
            <v>146</v>
          </cell>
          <cell r="U20">
            <v>279</v>
          </cell>
          <cell r="V20">
            <v>400</v>
          </cell>
          <cell r="W20">
            <v>400</v>
          </cell>
          <cell r="X20">
            <v>498.6</v>
          </cell>
          <cell r="Y20">
            <v>100</v>
          </cell>
          <cell r="Z20">
            <v>498.6</v>
          </cell>
          <cell r="AA20">
            <v>100</v>
          </cell>
          <cell r="AB20">
            <v>42551.208333333299</v>
          </cell>
          <cell r="AC20">
            <v>42586.636556863399</v>
          </cell>
          <cell r="AD20" t="str">
            <v xml:space="preserve">Linea Base cero; Avance año 2015: 457,42 Km con Rehabilitación y Mantenimiento Periodico Mantenimiento 203,19 Km y Rehabilitación 254,23 Km Avance Enero a Junio Rehabilitados 8,83 Km y Mantenimiento Periodico 32,35 Km para un acumulado de 498,60 Km Entre </v>
          </cell>
          <cell r="AE20">
            <v>42551.208333333299</v>
          </cell>
          <cell r="AF20">
            <v>42586.636556712998</v>
          </cell>
          <cell r="AG20" t="str">
            <v>Ernesto  Correo Valderrama</v>
          </cell>
          <cell r="AH20" t="str">
            <v>ecorreav@invias.gov.co</v>
          </cell>
          <cell r="AI20">
            <v>30</v>
          </cell>
          <cell r="AJ20">
            <v>42581.208333333299</v>
          </cell>
          <cell r="AK20">
            <v>-20</v>
          </cell>
        </row>
        <row r="21">
          <cell r="H21" t="str">
            <v>Obras de mantenimiento y profundización a canales de acceso - Invías</v>
          </cell>
          <cell r="I21" t="str">
            <v>Producto</v>
          </cell>
          <cell r="J21" t="str">
            <v>Sectorial</v>
          </cell>
          <cell r="K21" t="str">
            <v>SI</v>
          </cell>
          <cell r="L21" t="str">
            <v>NO</v>
          </cell>
          <cell r="M21" t="str">
            <v>NO</v>
          </cell>
          <cell r="N21" t="str">
            <v>SI</v>
          </cell>
          <cell r="O21" t="str">
            <v>Número</v>
          </cell>
          <cell r="P21" t="str">
            <v>Mensual</v>
          </cell>
          <cell r="Q21" t="str">
            <v>Capacidad</v>
          </cell>
          <cell r="R21">
            <v>8</v>
          </cell>
          <cell r="S21">
            <v>11</v>
          </cell>
          <cell r="T21">
            <v>12</v>
          </cell>
          <cell r="U21">
            <v>13</v>
          </cell>
          <cell r="V21">
            <v>14</v>
          </cell>
          <cell r="W21">
            <v>14</v>
          </cell>
          <cell r="X21">
            <v>14</v>
          </cell>
          <cell r="Y21">
            <v>100</v>
          </cell>
          <cell r="Z21">
            <v>14</v>
          </cell>
          <cell r="AA21">
            <v>100</v>
          </cell>
          <cell r="AB21">
            <v>42551.208333333299</v>
          </cell>
          <cell r="AC21">
            <v>42586.595597951396</v>
          </cell>
          <cell r="AD21" t="str">
            <v>Acumulado a 2015 13 Obras. 1 Obra Terminada 2016 acumuladas 14 Obras Dragado de Mantenimiento del canal de acceso al puerto de buenaventura, valle del cauca. Avance a Junio 2016: Dragado de profundización del canal de Acceso al Puerto de Cartagena, inclui</v>
          </cell>
          <cell r="AE21">
            <v>42551.208333333299</v>
          </cell>
          <cell r="AF21">
            <v>42586.595597835701</v>
          </cell>
          <cell r="AG21" t="str">
            <v>Ernesto  Correo Valderrama</v>
          </cell>
          <cell r="AH21" t="str">
            <v>ecorreav@invias.gov.co</v>
          </cell>
          <cell r="AI21">
            <v>30</v>
          </cell>
          <cell r="AJ21">
            <v>42581.208333333299</v>
          </cell>
          <cell r="AK21">
            <v>-20</v>
          </cell>
        </row>
        <row r="22">
          <cell r="H22" t="str">
            <v>Variación porcentual acumulada de la Mortalidad por Accidentes de Tránsito</v>
          </cell>
          <cell r="I22" t="str">
            <v>Resultado</v>
          </cell>
          <cell r="J22" t="str">
            <v>Sectorial</v>
          </cell>
          <cell r="K22" t="str">
            <v>NO</v>
          </cell>
          <cell r="L22" t="str">
            <v>NO</v>
          </cell>
          <cell r="M22" t="str">
            <v>NO</v>
          </cell>
          <cell r="N22" t="str">
            <v>SI</v>
          </cell>
          <cell r="O22" t="str">
            <v>Porcentaje</v>
          </cell>
          <cell r="P22" t="str">
            <v>Mensual</v>
          </cell>
          <cell r="Q22" t="str">
            <v>Flujo</v>
          </cell>
          <cell r="R22">
            <v>1.1499999999999999</v>
          </cell>
          <cell r="S22">
            <v>-1</v>
          </cell>
          <cell r="T22">
            <v>-2.5</v>
          </cell>
          <cell r="U22">
            <v>-4.8</v>
          </cell>
          <cell r="V22">
            <v>-8</v>
          </cell>
          <cell r="W22">
            <v>-8</v>
          </cell>
          <cell r="X22">
            <v>8.6999999999999993</v>
          </cell>
          <cell r="Y22">
            <v>0</v>
          </cell>
          <cell r="Z22">
            <v>7.54</v>
          </cell>
          <cell r="AA22">
            <v>0</v>
          </cell>
          <cell r="AB22">
            <v>42551.208333333299</v>
          </cell>
          <cell r="AC22">
            <v>42587.387807175903</v>
          </cell>
          <cell r="AD22" t="str">
            <v>A junio de 2016, de acuerdo con la información preliminar, se registra 3.275 fallecidos en hechos de tránsito. Lo anterior corresponde a una variación acumulada con respecto al mismo periodo (ene-jun) de 2014, del 8,7% es decir 261 casos más. Nota: La Inf</v>
          </cell>
          <cell r="AE22">
            <v>42551.208333333299</v>
          </cell>
          <cell r="AF22">
            <v>42586.684036145802</v>
          </cell>
          <cell r="AG22" t="str">
            <v>Yazmin Gaitán Rodríguez</v>
          </cell>
          <cell r="AH22" t="str">
            <v>ygaitan@mintransporte.gov.co</v>
          </cell>
          <cell r="AI22">
            <v>15</v>
          </cell>
          <cell r="AJ22">
            <v>42581.208333333299</v>
          </cell>
          <cell r="AK22">
            <v>-5</v>
          </cell>
        </row>
        <row r="23">
          <cell r="H23" t="str">
            <v>Número de departamentos acompañados en la estructuración de proyectos de caminos ancestrales ubicados en Comunidades Indígenas</v>
          </cell>
          <cell r="I23" t="str">
            <v>Producto</v>
          </cell>
          <cell r="J23" t="str">
            <v>Sectorial</v>
          </cell>
          <cell r="K23" t="str">
            <v>SI</v>
          </cell>
          <cell r="L23" t="str">
            <v>NO</v>
          </cell>
          <cell r="M23" t="str">
            <v>SI</v>
          </cell>
          <cell r="N23" t="str">
            <v>SI</v>
          </cell>
          <cell r="O23" t="str">
            <v>Departamentos</v>
          </cell>
          <cell r="P23" t="str">
            <v>Mensual</v>
          </cell>
          <cell r="Q23" t="str">
            <v>Acumulado</v>
          </cell>
          <cell r="R23">
            <v>0</v>
          </cell>
          <cell r="S23">
            <v>5</v>
          </cell>
          <cell r="T23">
            <v>2</v>
          </cell>
          <cell r="U23">
            <v>2</v>
          </cell>
          <cell r="V23">
            <v>2</v>
          </cell>
          <cell r="W23">
            <v>11</v>
          </cell>
          <cell r="X23">
            <v>0</v>
          </cell>
          <cell r="Y23">
            <v>0</v>
          </cell>
          <cell r="Z23">
            <v>0</v>
          </cell>
          <cell r="AA23">
            <v>0</v>
          </cell>
          <cell r="AB23">
            <v>42490.208333333299</v>
          </cell>
          <cell r="AC23">
            <v>42500.688867326397</v>
          </cell>
          <cell r="AD23" t="str">
            <v>El Ministerio de Transporte esta en espera de firma del convenio con el Departamento de Guainía para la contratación de los estudios y diseños de los caminos ancestrales. De igual manera, se esta en espera de la firma del convenio con el Departamento de l</v>
          </cell>
          <cell r="AE23">
            <v>42551.208333333299</v>
          </cell>
          <cell r="AF23">
            <v>42562.498079317098</v>
          </cell>
          <cell r="AG23" t="str">
            <v>Carlos Alberto Sarabia Mancini</v>
          </cell>
          <cell r="AH23" t="str">
            <v>csarabia@mintransporte.gov.co</v>
          </cell>
          <cell r="AI23">
            <v>0</v>
          </cell>
          <cell r="AJ23">
            <v>42520.208333333299</v>
          </cell>
          <cell r="AK23">
            <v>71</v>
          </cell>
        </row>
        <row r="24">
          <cell r="H24" t="str">
            <v>Porcentaje de red vial nacional primaria en buen estado</v>
          </cell>
          <cell r="I24" t="str">
            <v>Producto</v>
          </cell>
          <cell r="J24" t="str">
            <v>Sectorial</v>
          </cell>
          <cell r="K24" t="str">
            <v>SI</v>
          </cell>
          <cell r="L24" t="str">
            <v>NO</v>
          </cell>
          <cell r="M24" t="str">
            <v>NO</v>
          </cell>
          <cell r="N24" t="str">
            <v>SI</v>
          </cell>
          <cell r="O24" t="str">
            <v>Porcentaje</v>
          </cell>
          <cell r="P24" t="str">
            <v>Mensual</v>
          </cell>
          <cell r="Q24" t="str">
            <v>Capacidad</v>
          </cell>
          <cell r="R24">
            <v>49</v>
          </cell>
          <cell r="S24">
            <v>52</v>
          </cell>
          <cell r="T24">
            <v>55</v>
          </cell>
          <cell r="U24">
            <v>57</v>
          </cell>
          <cell r="V24">
            <v>60</v>
          </cell>
          <cell r="W24">
            <v>60</v>
          </cell>
          <cell r="X24">
            <v>54.53</v>
          </cell>
          <cell r="Y24">
            <v>92.167000000000002</v>
          </cell>
          <cell r="Z24">
            <v>54.53</v>
          </cell>
          <cell r="AA24">
            <v>50.273000000000003</v>
          </cell>
          <cell r="AB24">
            <v>42551.208333333299</v>
          </cell>
          <cell r="AC24">
            <v>42587.388511840298</v>
          </cell>
          <cell r="AD24" t="str">
            <v>Se ha avanzado el 27,22% de la meta del año. De Enero a Junio, se han construido 62,58 km de doble calzada y 10,40 km de calzada sencilla en la red concesionada. En la red no concesionada, se rehabilitaron y se hizo mantenimiento a 56,85 Km.</v>
          </cell>
          <cell r="AE24">
            <v>42551.208333333299</v>
          </cell>
          <cell r="AF24">
            <v>42587.388511689802</v>
          </cell>
          <cell r="AG24" t="str">
            <v>Carlos Alberto Sarabia Mancini</v>
          </cell>
          <cell r="AH24" t="str">
            <v>csarabia@mintransporte.gov.co</v>
          </cell>
          <cell r="AI24">
            <v>30</v>
          </cell>
          <cell r="AJ24">
            <v>42581.208333333299</v>
          </cell>
          <cell r="AK24">
            <v>-20</v>
          </cell>
        </row>
        <row r="25">
          <cell r="H25" t="str">
            <v>Kilómetros de nuevas calzadas construidas</v>
          </cell>
          <cell r="I25" t="str">
            <v>Producto</v>
          </cell>
          <cell r="J25" t="str">
            <v>Sectorial</v>
          </cell>
          <cell r="K25" t="str">
            <v>NO</v>
          </cell>
          <cell r="L25" t="str">
            <v>NO</v>
          </cell>
          <cell r="M25" t="str">
            <v>NO</v>
          </cell>
          <cell r="N25" t="str">
            <v>SI</v>
          </cell>
          <cell r="O25" t="str">
            <v>Kilómetros</v>
          </cell>
          <cell r="P25" t="str">
            <v>Mensual</v>
          </cell>
          <cell r="Q25" t="str">
            <v>Capacidad</v>
          </cell>
          <cell r="R25">
            <v>1962</v>
          </cell>
          <cell r="S25">
            <v>2302</v>
          </cell>
          <cell r="T25">
            <v>2632</v>
          </cell>
          <cell r="U25">
            <v>2963</v>
          </cell>
          <cell r="V25">
            <v>3296</v>
          </cell>
          <cell r="W25">
            <v>3296</v>
          </cell>
          <cell r="X25">
            <v>2311.0100000000002</v>
          </cell>
          <cell r="Y25">
            <v>52.091000000000001</v>
          </cell>
          <cell r="Z25">
            <v>2311.0100000000002</v>
          </cell>
          <cell r="AA25">
            <v>26.163</v>
          </cell>
          <cell r="AB25">
            <v>42551.208333333299</v>
          </cell>
          <cell r="AC25">
            <v>42587.389488807901</v>
          </cell>
          <cell r="AD25" t="str">
            <v>A Junio se han construido 77,01 Km de nuevas calzadas, lo cual corresponde al 23% de la meta anual para el 2016 (330 Kms ). De los 77, 01 Kms, 10,40 Kms corresponde a calzadas sencillas, 62,48 Kms a dobles calzadas de la red concesionada y 4,03 kms de seg</v>
          </cell>
          <cell r="AE25">
            <v>42551.208333333299</v>
          </cell>
          <cell r="AF25">
            <v>42587.389488657398</v>
          </cell>
          <cell r="AG25" t="str">
            <v>Carlos Alberto Sarabia Mancini</v>
          </cell>
          <cell r="AH25" t="str">
            <v>csarabia@mintransporte.gov.co</v>
          </cell>
          <cell r="AI25">
            <v>30</v>
          </cell>
          <cell r="AJ25">
            <v>42581.208333333299</v>
          </cell>
          <cell r="AK25">
            <v>-20</v>
          </cell>
        </row>
        <row r="26">
          <cell r="H26" t="str">
            <v>Municipios y/o departamentos apoyados en la implementación de Planes Locales de Seguridad Vial</v>
          </cell>
          <cell r="I26" t="str">
            <v>Producto</v>
          </cell>
          <cell r="J26" t="str">
            <v>Sectorial</v>
          </cell>
          <cell r="K26" t="str">
            <v>SI</v>
          </cell>
          <cell r="L26" t="str">
            <v>NO</v>
          </cell>
          <cell r="M26" t="str">
            <v>NO</v>
          </cell>
          <cell r="N26" t="str">
            <v>SI</v>
          </cell>
          <cell r="O26" t="str">
            <v>Número</v>
          </cell>
          <cell r="P26" t="str">
            <v>Mensual</v>
          </cell>
          <cell r="Q26" t="str">
            <v>Capacidad</v>
          </cell>
          <cell r="R26">
            <v>10</v>
          </cell>
          <cell r="S26">
            <v>19</v>
          </cell>
          <cell r="T26">
            <v>47</v>
          </cell>
          <cell r="U26">
            <v>78</v>
          </cell>
          <cell r="V26">
            <v>110</v>
          </cell>
          <cell r="W26">
            <v>110</v>
          </cell>
          <cell r="X26">
            <v>19</v>
          </cell>
          <cell r="Y26">
            <v>24.32</v>
          </cell>
          <cell r="Z26">
            <v>19</v>
          </cell>
          <cell r="AA26">
            <v>9</v>
          </cell>
          <cell r="AB26">
            <v>42551.208333333299</v>
          </cell>
          <cell r="AC26">
            <v>42558.440618634297</v>
          </cell>
          <cell r="AD26" t="str">
            <v xml:space="preserve">Durante el mes de Junio se realizaron los siguientes acercamientos para Planes de Seguridad Vial a nivel municipal, distrital o departamental, brindando información para acceder a la asistencia técnica: Barrancas,Caquetá; Paujil,Caquetá; Curillo,Caquetá; </v>
          </cell>
          <cell r="AE26">
            <v>42551.208333333299</v>
          </cell>
          <cell r="AF26">
            <v>42558.440618483801</v>
          </cell>
          <cell r="AG26" t="str">
            <v>Yazmin Gaitán Rodríguez</v>
          </cell>
          <cell r="AH26" t="str">
            <v>ygaitan@mintransporte.gov.co</v>
          </cell>
          <cell r="AI26">
            <v>0</v>
          </cell>
          <cell r="AJ26">
            <v>42581.208333333299</v>
          </cell>
          <cell r="AK26">
            <v>10</v>
          </cell>
        </row>
        <row r="27">
          <cell r="H27" t="str">
            <v>Porcentaje de viajes realizados asociados a movilidad activa cuantificada en 6 ciudades</v>
          </cell>
          <cell r="I27" t="str">
            <v>Resultado</v>
          </cell>
          <cell r="J27" t="str">
            <v>Sectorial</v>
          </cell>
          <cell r="K27" t="str">
            <v>SI</v>
          </cell>
          <cell r="L27" t="str">
            <v>NO</v>
          </cell>
          <cell r="M27" t="str">
            <v>NO</v>
          </cell>
          <cell r="N27" t="str">
            <v>SI</v>
          </cell>
          <cell r="O27" t="str">
            <v>Porcentaje</v>
          </cell>
          <cell r="P27" t="str">
            <v>Mensual</v>
          </cell>
          <cell r="Q27" t="str">
            <v>Capacidad</v>
          </cell>
          <cell r="R27">
            <v>27</v>
          </cell>
          <cell r="S27">
            <v>30</v>
          </cell>
          <cell r="T27">
            <v>33</v>
          </cell>
          <cell r="U27">
            <v>36</v>
          </cell>
          <cell r="V27">
            <v>40</v>
          </cell>
          <cell r="W27">
            <v>40</v>
          </cell>
          <cell r="X27">
            <v>30</v>
          </cell>
          <cell r="Y27">
            <v>100</v>
          </cell>
          <cell r="Z27">
            <v>30</v>
          </cell>
          <cell r="AA27">
            <v>23.08</v>
          </cell>
          <cell r="AB27">
            <v>42369.208333333299</v>
          </cell>
          <cell r="AC27">
            <v>42387.465778935199</v>
          </cell>
          <cell r="AD27" t="str">
            <v xml:space="preserve">El indicador ha sido medio en las 6 ciudades con SITM. Con respecto al mismo periodo del año anterior el indicador presentó un aumento porcentual del 1%. </v>
          </cell>
          <cell r="AE27">
            <v>42429.208333333299</v>
          </cell>
          <cell r="AF27">
            <v>42531.601319594898</v>
          </cell>
          <cell r="AG27" t="str">
            <v>Walid David Jalil Nasser</v>
          </cell>
          <cell r="AH27" t="str">
            <v>wdavid@mintransporte.gov.co</v>
          </cell>
          <cell r="AI27">
            <v>30</v>
          </cell>
          <cell r="AJ27">
            <v>42400.208333333299</v>
          </cell>
          <cell r="AK27">
            <v>162</v>
          </cell>
        </row>
        <row r="28">
          <cell r="H28" t="str">
            <v>Kilómetros de Infraestructura vial intervenida para sistemas de transporte urbano.</v>
          </cell>
          <cell r="I28" t="str">
            <v>Producto</v>
          </cell>
          <cell r="J28" t="str">
            <v>Sectorial</v>
          </cell>
          <cell r="K28" t="str">
            <v>SI</v>
          </cell>
          <cell r="L28" t="str">
            <v>NO</v>
          </cell>
          <cell r="M28" t="str">
            <v>NO</v>
          </cell>
          <cell r="N28" t="str">
            <v>SI</v>
          </cell>
          <cell r="O28" t="str">
            <v>Porcentaje</v>
          </cell>
          <cell r="P28" t="str">
            <v>Mensual</v>
          </cell>
          <cell r="Q28" t="str">
            <v>Capacidad</v>
          </cell>
          <cell r="R28">
            <v>854</v>
          </cell>
          <cell r="S28">
            <v>867</v>
          </cell>
          <cell r="T28">
            <v>880</v>
          </cell>
          <cell r="U28">
            <v>893</v>
          </cell>
          <cell r="V28">
            <v>908</v>
          </cell>
          <cell r="W28">
            <v>908</v>
          </cell>
          <cell r="X28">
            <v>875.41</v>
          </cell>
          <cell r="Y28">
            <v>100</v>
          </cell>
          <cell r="Z28">
            <v>875.41</v>
          </cell>
          <cell r="AA28">
            <v>39.65</v>
          </cell>
          <cell r="AB28">
            <v>42369.208333333299</v>
          </cell>
          <cell r="AC28">
            <v>42411.446811076399</v>
          </cell>
          <cell r="AD28" t="str">
            <v xml:space="preserve">Los avances se presentan en las ciudades de Barranquilla (0,44), Santa Marta (0,35), Valledupar (0,22), Sincelejo (0,16). Monteria (0,17), Pereira (0,09), Armenia (0,1), Neiva (0,15), Cali (0,11), Pasto (0,1) </v>
          </cell>
          <cell r="AE28">
            <v>42429.208333333299</v>
          </cell>
          <cell r="AF28">
            <v>42531.590791284703</v>
          </cell>
          <cell r="AG28" t="str">
            <v>Walid David Jalil Nasser</v>
          </cell>
          <cell r="AH28" t="str">
            <v>wdavid@mintransporte.gov.co</v>
          </cell>
          <cell r="AI28">
            <v>30</v>
          </cell>
          <cell r="AJ28">
            <v>42400.208333333299</v>
          </cell>
          <cell r="AK28">
            <v>162</v>
          </cell>
        </row>
        <row r="29">
          <cell r="H29" t="str">
            <v>Espacios de Infraestructura dedicada a la intermodalidad.</v>
          </cell>
          <cell r="I29" t="str">
            <v>Producto</v>
          </cell>
          <cell r="J29" t="str">
            <v>Sectorial</v>
          </cell>
          <cell r="K29" t="str">
            <v>SI</v>
          </cell>
          <cell r="L29" t="str">
            <v>NO</v>
          </cell>
          <cell r="M29" t="str">
            <v>NO</v>
          </cell>
          <cell r="N29" t="str">
            <v>SI</v>
          </cell>
          <cell r="O29" t="str">
            <v>Número</v>
          </cell>
          <cell r="P29" t="str">
            <v>Mensual</v>
          </cell>
          <cell r="Q29" t="str">
            <v>Capacidad</v>
          </cell>
          <cell r="R29">
            <v>31</v>
          </cell>
          <cell r="S29">
            <v>35</v>
          </cell>
          <cell r="T29">
            <v>36</v>
          </cell>
          <cell r="U29">
            <v>40</v>
          </cell>
          <cell r="V29">
            <v>44</v>
          </cell>
          <cell r="W29">
            <v>44</v>
          </cell>
          <cell r="X29">
            <v>35</v>
          </cell>
          <cell r="Y29">
            <v>80</v>
          </cell>
          <cell r="Z29">
            <v>35</v>
          </cell>
          <cell r="AA29">
            <v>30.768999999999998</v>
          </cell>
          <cell r="AB29">
            <v>42460.208333333299</v>
          </cell>
          <cell r="AC29">
            <v>42559.694107673597</v>
          </cell>
          <cell r="AD29" t="str">
            <v>Se mantiene el valor del periodo anterior ya que aun no se tiene listo para iniciar operación el patio portal del Gallo en Cartagena.</v>
          </cell>
          <cell r="AE29">
            <v>42460.208333333299</v>
          </cell>
          <cell r="AF29">
            <v>42559.694107523203</v>
          </cell>
          <cell r="AG29" t="str">
            <v>Walid David Jalil Nasser</v>
          </cell>
          <cell r="AH29" t="str">
            <v>wdavid@mintransporte.gov.co</v>
          </cell>
          <cell r="AI29">
            <v>30</v>
          </cell>
          <cell r="AJ29">
            <v>42490.208333333299</v>
          </cell>
          <cell r="AK29">
            <v>71</v>
          </cell>
        </row>
        <row r="30">
          <cell r="H30" t="str">
            <v>Pruebas teórico-prácticas realizadas para obtención de licencia de conducción en el marco de un nuevo esquema normativo</v>
          </cell>
          <cell r="I30" t="str">
            <v>Producto</v>
          </cell>
          <cell r="J30" t="str">
            <v>Sectorial</v>
          </cell>
          <cell r="K30" t="str">
            <v>SI</v>
          </cell>
          <cell r="L30" t="str">
            <v>NO</v>
          </cell>
          <cell r="M30" t="str">
            <v>NO</v>
          </cell>
          <cell r="N30" t="str">
            <v>SI</v>
          </cell>
          <cell r="O30" t="str">
            <v>Número</v>
          </cell>
          <cell r="P30" t="str">
            <v>Mensual</v>
          </cell>
          <cell r="Q30" t="str">
            <v>Acumulado</v>
          </cell>
          <cell r="R30">
            <v>0</v>
          </cell>
          <cell r="S30">
            <v>0</v>
          </cell>
          <cell r="T30">
            <v>378320</v>
          </cell>
          <cell r="U30">
            <v>1218570</v>
          </cell>
          <cell r="V30">
            <v>1323610</v>
          </cell>
          <cell r="W30">
            <v>2920500</v>
          </cell>
          <cell r="X30">
            <v>0</v>
          </cell>
          <cell r="Z30">
            <v>0</v>
          </cell>
          <cell r="AA30">
            <v>0</v>
          </cell>
          <cell r="AB30">
            <v>42185.208333333299</v>
          </cell>
          <cell r="AC30">
            <v>42296.595724733801</v>
          </cell>
          <cell r="AD30" t="str">
            <v>El Ministerio culminó la estructuración de la prueba teórica, con la revisión en la Universidad Nacional de un banco de 400 preguntas, que serán ampliadas en 1000 más en el curso del segundo semestre de 2016</v>
          </cell>
          <cell r="AE30">
            <v>42490.208333333299</v>
          </cell>
          <cell r="AF30">
            <v>42587.386884918997</v>
          </cell>
          <cell r="AG30" t="str">
            <v>Yazmin Gaitán Rodríguez</v>
          </cell>
          <cell r="AH30" t="str">
            <v>ygaitan@mintransporte.gov.co</v>
          </cell>
          <cell r="AI30">
            <v>0</v>
          </cell>
          <cell r="AJ30">
            <v>42215.208333333299</v>
          </cell>
          <cell r="AK30">
            <v>376</v>
          </cell>
        </row>
        <row r="31">
          <cell r="H31" t="str">
            <v>Muertos en accidentes de tránsito</v>
          </cell>
          <cell r="I31" t="str">
            <v>Resultado</v>
          </cell>
          <cell r="J31" t="str">
            <v>Sectorial</v>
          </cell>
          <cell r="K31" t="str">
            <v>SI</v>
          </cell>
          <cell r="L31" t="str">
            <v>NO</v>
          </cell>
          <cell r="M31" t="str">
            <v>NO</v>
          </cell>
          <cell r="N31" t="str">
            <v>SI</v>
          </cell>
          <cell r="O31" t="str">
            <v>Número</v>
          </cell>
          <cell r="P31" t="str">
            <v>Mensual</v>
          </cell>
          <cell r="Q31" t="str">
            <v>Reducción anual</v>
          </cell>
          <cell r="R31">
            <v>6352</v>
          </cell>
          <cell r="S31">
            <v>6288</v>
          </cell>
          <cell r="T31">
            <v>6194</v>
          </cell>
          <cell r="U31">
            <v>6045</v>
          </cell>
          <cell r="V31">
            <v>5844</v>
          </cell>
          <cell r="W31">
            <v>5844</v>
          </cell>
          <cell r="X31">
            <v>3275</v>
          </cell>
          <cell r="Y31">
            <v>0</v>
          </cell>
          <cell r="Z31">
            <v>3275</v>
          </cell>
          <cell r="AA31">
            <v>0</v>
          </cell>
          <cell r="AB31">
            <v>42551.208333333299</v>
          </cell>
          <cell r="AC31">
            <v>42587.388148645798</v>
          </cell>
          <cell r="AD31" t="str">
            <v>En el mes de junio se registran preliminarmente 495, que representan con respecto al mismo mes de 2015 una reducción del 15,7% (92 casos menos) y con respecto al mes de junio de 2014 uan disminución del 8% (41 casos menos). El acumulado a junio de 2016, d</v>
          </cell>
          <cell r="AE31">
            <v>42551.208333333299</v>
          </cell>
          <cell r="AF31">
            <v>42586.685070057902</v>
          </cell>
          <cell r="AG31" t="str">
            <v>Yazmin Gaitán Rodríguez</v>
          </cell>
          <cell r="AH31" t="str">
            <v>ygaitan@mintransporte.gov.co</v>
          </cell>
          <cell r="AI31">
            <v>15</v>
          </cell>
          <cell r="AJ31">
            <v>42581.208333333299</v>
          </cell>
          <cell r="AK31">
            <v>-5</v>
          </cell>
        </row>
        <row r="32">
          <cell r="H32" t="str">
            <v>Edad promedio de vehículos de transporte automotor de carga con peso bruto vehicular mayor a 10,5 toneladas</v>
          </cell>
          <cell r="I32" t="str">
            <v>Resultado</v>
          </cell>
          <cell r="J32" t="str">
            <v>Sectorial</v>
          </cell>
          <cell r="K32" t="str">
            <v>SI</v>
          </cell>
          <cell r="L32" t="str">
            <v>NO</v>
          </cell>
          <cell r="M32" t="str">
            <v>NO</v>
          </cell>
          <cell r="N32" t="str">
            <v>SI</v>
          </cell>
          <cell r="O32" t="str">
            <v>Edad Promedio</v>
          </cell>
          <cell r="P32" t="str">
            <v>Mensual</v>
          </cell>
          <cell r="Q32" t="str">
            <v>Reducción</v>
          </cell>
          <cell r="R32">
            <v>19</v>
          </cell>
          <cell r="S32">
            <v>18</v>
          </cell>
          <cell r="T32">
            <v>17</v>
          </cell>
          <cell r="U32">
            <v>16</v>
          </cell>
          <cell r="V32">
            <v>15</v>
          </cell>
          <cell r="W32">
            <v>15</v>
          </cell>
          <cell r="X32">
            <v>21</v>
          </cell>
          <cell r="Y32">
            <v>0</v>
          </cell>
          <cell r="Z32">
            <v>21</v>
          </cell>
          <cell r="AA32">
            <v>0</v>
          </cell>
          <cell r="AB32">
            <v>42369.208333333299</v>
          </cell>
          <cell r="AC32">
            <v>42410.595181134297</v>
          </cell>
          <cell r="AD32" t="str">
            <v xml:space="preserve">Con fuente Registro Único Nacional de Tránsito de 31-dic-2015, se extrae la siguiente información: El parque automotor de vehículos de carga con PBV &gt; 10.500 Kg, registra edad promedio de 21 años. </v>
          </cell>
          <cell r="AE32">
            <v>42369.208333333299</v>
          </cell>
          <cell r="AF32">
            <v>42410.595180983801</v>
          </cell>
          <cell r="AG32" t="str">
            <v>Betty Esperanza Herrera García</v>
          </cell>
          <cell r="AH32" t="str">
            <v>bherrera@mintransporte.gov.co</v>
          </cell>
          <cell r="AI32">
            <v>30</v>
          </cell>
          <cell r="AJ32">
            <v>42400.208333333299</v>
          </cell>
          <cell r="AK32">
            <v>162</v>
          </cell>
        </row>
        <row r="33">
          <cell r="H33" t="str">
            <v>Vehículos Desintegrados con Peso Bruto Vehicular mayor a 10,5 Toneladas</v>
          </cell>
          <cell r="I33" t="str">
            <v>Producto</v>
          </cell>
          <cell r="J33" t="str">
            <v>Sectorial</v>
          </cell>
          <cell r="K33" t="str">
            <v>SI</v>
          </cell>
          <cell r="L33" t="str">
            <v>NO</v>
          </cell>
          <cell r="M33" t="str">
            <v>NO</v>
          </cell>
          <cell r="N33" t="str">
            <v>SI</v>
          </cell>
          <cell r="O33" t="str">
            <v>Vehículos desintegrados</v>
          </cell>
          <cell r="P33" t="str">
            <v>Mensual</v>
          </cell>
          <cell r="Q33" t="str">
            <v>Capacidad</v>
          </cell>
          <cell r="R33">
            <v>8000</v>
          </cell>
          <cell r="S33">
            <v>11500</v>
          </cell>
          <cell r="T33">
            <v>15000</v>
          </cell>
          <cell r="U33">
            <v>18500</v>
          </cell>
          <cell r="V33">
            <v>22000</v>
          </cell>
          <cell r="W33">
            <v>22000</v>
          </cell>
          <cell r="X33">
            <v>16711</v>
          </cell>
          <cell r="Y33">
            <v>100</v>
          </cell>
          <cell r="Z33">
            <v>16711</v>
          </cell>
          <cell r="AA33">
            <v>62.220999999999997</v>
          </cell>
          <cell r="AB33">
            <v>42582.208333333299</v>
          </cell>
          <cell r="AC33">
            <v>42591.452027580999</v>
          </cell>
          <cell r="AD33" t="str">
            <v>La cantidad de vehículos desintegrados con PBV mayor a 10,5 Ton en el mes de Julio de 2016 fue de 118 vehículos sumada, el acumulado del año 2016 es de 1.807 vehículos, sumada esta cifra al acumulado de cierre del año 2015, resulta un total acumulado de 1</v>
          </cell>
          <cell r="AE33">
            <v>42582.208333333299</v>
          </cell>
          <cell r="AF33">
            <v>42591.452027430598</v>
          </cell>
          <cell r="AG33" t="str">
            <v>Betty Esperanza Herrera García</v>
          </cell>
          <cell r="AH33" t="str">
            <v>bherrera@mintransporte.gov.co</v>
          </cell>
          <cell r="AI33">
            <v>5</v>
          </cell>
          <cell r="AJ33">
            <v>42613.208333333299</v>
          </cell>
          <cell r="AK33">
            <v>-26</v>
          </cell>
        </row>
        <row r="34">
          <cell r="H34" t="str">
            <v>Reportes en el Registro Nacional de Despachos de Carga (RNDC)</v>
          </cell>
          <cell r="I34" t="str">
            <v>Producto</v>
          </cell>
          <cell r="J34" t="str">
            <v>Sectorial</v>
          </cell>
          <cell r="K34" t="str">
            <v>SI</v>
          </cell>
          <cell r="L34" t="str">
            <v>NO</v>
          </cell>
          <cell r="M34" t="str">
            <v>NO</v>
          </cell>
          <cell r="N34" t="str">
            <v>SI</v>
          </cell>
          <cell r="O34" t="str">
            <v>Registros</v>
          </cell>
          <cell r="P34" t="str">
            <v>Mensual</v>
          </cell>
          <cell r="Q34" t="str">
            <v>Flujo</v>
          </cell>
          <cell r="R34">
            <v>4000000</v>
          </cell>
          <cell r="S34">
            <v>5000000</v>
          </cell>
          <cell r="T34">
            <v>6000000</v>
          </cell>
          <cell r="U34">
            <v>7000000</v>
          </cell>
          <cell r="V34">
            <v>8000000</v>
          </cell>
          <cell r="W34">
            <v>8000000</v>
          </cell>
          <cell r="X34">
            <v>4295018</v>
          </cell>
          <cell r="Y34">
            <v>71.584000000000003</v>
          </cell>
          <cell r="Z34">
            <v>6657535</v>
          </cell>
          <cell r="AA34">
            <v>83.218999999999994</v>
          </cell>
          <cell r="AB34">
            <v>42582.208333333299</v>
          </cell>
          <cell r="AC34">
            <v>42585.7292985764</v>
          </cell>
          <cell r="AD34" t="str">
            <v>Este reporte corresponde al número de manifiestos de carga registrados en el Registro Nacional de Despachos de Carga - RNDC entre el 1 de Julio de 2016 al 31 de Julio de 2016. De los 597,811 manifiestos recibidos 122,087 corresponden a manifiestos de empr</v>
          </cell>
          <cell r="AE34">
            <v>42582.208333333299</v>
          </cell>
          <cell r="AF34">
            <v>42585.729298414401</v>
          </cell>
          <cell r="AG34" t="str">
            <v>Lucas Rodríguez Gómez</v>
          </cell>
          <cell r="AH34" t="str">
            <v>lucas.rodriguez@mintransporte.gov.co</v>
          </cell>
          <cell r="AI34">
            <v>2</v>
          </cell>
          <cell r="AJ34">
            <v>42613.208333333299</v>
          </cell>
          <cell r="AK34">
            <v>-23</v>
          </cell>
        </row>
        <row r="35">
          <cell r="H35" t="str">
            <v>Transporte de carga por los modos férreo, fluvial y aéreo ( sin carbón) (Mills de Ton/ANUAL)</v>
          </cell>
          <cell r="I35" t="str">
            <v>Resultado</v>
          </cell>
          <cell r="J35" t="str">
            <v>Sectorial</v>
          </cell>
          <cell r="K35" t="str">
            <v>SI</v>
          </cell>
          <cell r="L35" t="str">
            <v>NO</v>
          </cell>
          <cell r="M35" t="str">
            <v>NO</v>
          </cell>
          <cell r="N35" t="str">
            <v>SI</v>
          </cell>
          <cell r="O35" t="str">
            <v>Toneladas</v>
          </cell>
          <cell r="P35" t="str">
            <v>Mensual</v>
          </cell>
          <cell r="Q35" t="str">
            <v>Flujo</v>
          </cell>
          <cell r="R35">
            <v>2.2000000000000002</v>
          </cell>
          <cell r="S35">
            <v>1.6</v>
          </cell>
          <cell r="T35">
            <v>1.7</v>
          </cell>
          <cell r="U35">
            <v>1.8</v>
          </cell>
          <cell r="V35">
            <v>2.8</v>
          </cell>
          <cell r="W35">
            <v>2.8</v>
          </cell>
          <cell r="X35">
            <v>0.12</v>
          </cell>
          <cell r="Y35">
            <v>7.06</v>
          </cell>
          <cell r="Z35">
            <v>2.89</v>
          </cell>
          <cell r="AA35">
            <v>100</v>
          </cell>
          <cell r="AB35">
            <v>42400.208333333299</v>
          </cell>
          <cell r="AC35">
            <v>42552.770247569402</v>
          </cell>
          <cell r="AD35" t="str">
            <v>Con referencia al mes de enero de 2015 se observa que el transporte fluvial muestra una disminución debido al fenómeno del niño que afectó la navegación, el modo aéreo la carga se incrementó en 6,35% y en el modo férreo también se observa una leve disminu</v>
          </cell>
          <cell r="AE35">
            <v>42400.208333333299</v>
          </cell>
          <cell r="AF35">
            <v>42552.770247419001</v>
          </cell>
          <cell r="AG35" t="str">
            <v>Alejandro Maya Martinez</v>
          </cell>
          <cell r="AH35" t="str">
            <v>amaya@mintransporte.gov.co</v>
          </cell>
          <cell r="AI35">
            <v>30</v>
          </cell>
          <cell r="AJ35">
            <v>42429.208333333299</v>
          </cell>
          <cell r="AK35">
            <v>131</v>
          </cell>
        </row>
        <row r="36">
          <cell r="H36" t="str">
            <v>Toneladas anuales de carga de comercio exterior transportada en puertos (millones)</v>
          </cell>
          <cell r="I36" t="str">
            <v>Resultado</v>
          </cell>
          <cell r="J36" t="str">
            <v>Sectorial</v>
          </cell>
          <cell r="K36" t="str">
            <v>NO</v>
          </cell>
          <cell r="L36" t="str">
            <v>NO</v>
          </cell>
          <cell r="M36" t="str">
            <v>NO</v>
          </cell>
          <cell r="N36" t="str">
            <v>SI</v>
          </cell>
          <cell r="O36" t="str">
            <v>Toneladas</v>
          </cell>
          <cell r="P36" t="str">
            <v>Mensual</v>
          </cell>
          <cell r="Q36" t="str">
            <v>Flujo</v>
          </cell>
          <cell r="R36">
            <v>168</v>
          </cell>
          <cell r="S36">
            <v>178</v>
          </cell>
          <cell r="T36">
            <v>186</v>
          </cell>
          <cell r="U36">
            <v>194</v>
          </cell>
          <cell r="V36">
            <v>203</v>
          </cell>
          <cell r="W36">
            <v>203</v>
          </cell>
          <cell r="X36">
            <v>89.7</v>
          </cell>
          <cell r="Y36">
            <v>48.225999999999999</v>
          </cell>
          <cell r="Z36">
            <v>172.4</v>
          </cell>
          <cell r="AA36">
            <v>84.926000000000002</v>
          </cell>
          <cell r="AB36">
            <v>42551.208333333299</v>
          </cell>
          <cell r="AC36">
            <v>42587.389787581</v>
          </cell>
          <cell r="AD36" t="str">
            <v>En el mes de junio se movilizaron 15.8 millones de toneladas de comercio exterior en los puertos colombianos; el 78% corresponde a exportaciones y el 22% a importaciones</v>
          </cell>
          <cell r="AE36">
            <v>42551.208333333299</v>
          </cell>
          <cell r="AF36">
            <v>42587.389787419001</v>
          </cell>
          <cell r="AG36" t="str">
            <v>Mercy Carina Martínez Bocanegra</v>
          </cell>
          <cell r="AH36" t="str">
            <v>carinamartinez@supertransporte.gov.co</v>
          </cell>
          <cell r="AI36">
            <v>15</v>
          </cell>
          <cell r="AJ36">
            <v>42581.208333333299</v>
          </cell>
          <cell r="AK36">
            <v>-5</v>
          </cell>
        </row>
        <row r="37">
          <cell r="H37" t="str">
            <v>Porcentaje de red vial nacional primaria en buen estado en la Región Caribe</v>
          </cell>
          <cell r="I37" t="str">
            <v>Producto</v>
          </cell>
          <cell r="J37" t="str">
            <v>Sectorial</v>
          </cell>
          <cell r="K37" t="str">
            <v>SI</v>
          </cell>
          <cell r="L37" t="str">
            <v>NO</v>
          </cell>
          <cell r="M37" t="str">
            <v>NO</v>
          </cell>
          <cell r="N37" t="str">
            <v>SI</v>
          </cell>
          <cell r="O37" t="str">
            <v>Porcentaje</v>
          </cell>
          <cell r="P37" t="str">
            <v>Trimestral</v>
          </cell>
          <cell r="Q37" t="str">
            <v>Capacidad</v>
          </cell>
          <cell r="R37">
            <v>57</v>
          </cell>
          <cell r="S37">
            <v>63</v>
          </cell>
          <cell r="T37">
            <v>67</v>
          </cell>
          <cell r="U37">
            <v>71</v>
          </cell>
          <cell r="V37">
            <v>73</v>
          </cell>
          <cell r="W37">
            <v>73</v>
          </cell>
          <cell r="X37">
            <v>61.84</v>
          </cell>
          <cell r="Y37">
            <v>80.67</v>
          </cell>
          <cell r="Z37">
            <v>62.72</v>
          </cell>
          <cell r="AA37">
            <v>35.75</v>
          </cell>
          <cell r="AB37">
            <v>42369.208333333299</v>
          </cell>
          <cell r="AC37">
            <v>42587.620155821802</v>
          </cell>
          <cell r="AD37" t="str">
            <v xml:space="preserve">62,72% de la Red Vial primaria en la Región Caribe se encuentra en Buen estado. </v>
          </cell>
          <cell r="AE37">
            <v>42551.208333333299</v>
          </cell>
          <cell r="AF37">
            <v>42587.620155671299</v>
          </cell>
          <cell r="AG37" t="str">
            <v>Carlos Alberto Sarabia Mancini</v>
          </cell>
          <cell r="AH37" t="str">
            <v>csarabia@mintransporte.gov.co</v>
          </cell>
          <cell r="AI37">
            <v>30</v>
          </cell>
          <cell r="AJ37">
            <v>42460.208333333299</v>
          </cell>
          <cell r="AK37">
            <v>102</v>
          </cell>
        </row>
        <row r="38">
          <cell r="H38" t="str">
            <v>Porcentaje de viajes realizados asociados a movilidad activa cuantificada en la Región Caribe</v>
          </cell>
          <cell r="I38" t="str">
            <v>Resultado</v>
          </cell>
          <cell r="J38" t="str">
            <v>Sectorial</v>
          </cell>
          <cell r="K38" t="str">
            <v>SI</v>
          </cell>
          <cell r="L38" t="str">
            <v>SI</v>
          </cell>
          <cell r="M38" t="str">
            <v>NO</v>
          </cell>
          <cell r="N38" t="str">
            <v>SI</v>
          </cell>
          <cell r="O38" t="str">
            <v>Porcentaje</v>
          </cell>
          <cell r="P38" t="str">
            <v>Trimestral</v>
          </cell>
          <cell r="Q38" t="str">
            <v>Capacidad</v>
          </cell>
          <cell r="R38">
            <v>14</v>
          </cell>
          <cell r="S38">
            <v>15</v>
          </cell>
          <cell r="T38">
            <v>16</v>
          </cell>
          <cell r="U38">
            <v>18</v>
          </cell>
          <cell r="V38">
            <v>20</v>
          </cell>
          <cell r="W38">
            <v>20</v>
          </cell>
          <cell r="X38">
            <v>14</v>
          </cell>
          <cell r="Y38">
            <v>0</v>
          </cell>
          <cell r="Z38">
            <v>14</v>
          </cell>
          <cell r="AA38">
            <v>0</v>
          </cell>
          <cell r="AB38">
            <v>42369.208333333299</v>
          </cell>
          <cell r="AC38">
            <v>42411.450879201402</v>
          </cell>
          <cell r="AD38" t="str">
            <v>Para la región caribe el promedio de pasajeros/día día movilizados fue de 126.222. Si se compara con el mismo periodo del mes anterior se tuvo un crecimiento en la demanda del 12%</v>
          </cell>
          <cell r="AE38">
            <v>42429.208333333299</v>
          </cell>
          <cell r="AF38">
            <v>42559.701970983799</v>
          </cell>
          <cell r="AG38" t="str">
            <v>Viceministro Transporte</v>
          </cell>
          <cell r="AH38" t="str">
            <v>viceministro@mintransporte.gov.co</v>
          </cell>
          <cell r="AI38">
            <v>30</v>
          </cell>
          <cell r="AJ38">
            <v>42460.208333333299</v>
          </cell>
          <cell r="AK38">
            <v>102</v>
          </cell>
        </row>
        <row r="39">
          <cell r="H39" t="str">
            <v>Espacios de Infraestructura dedicada a la intermodalidad en la Región Caribe.</v>
          </cell>
          <cell r="I39" t="str">
            <v>Producto</v>
          </cell>
          <cell r="J39" t="str">
            <v>Sectorial</v>
          </cell>
          <cell r="K39" t="str">
            <v>SI</v>
          </cell>
          <cell r="L39" t="str">
            <v>SI</v>
          </cell>
          <cell r="M39" t="str">
            <v>NO</v>
          </cell>
          <cell r="N39" t="str">
            <v>SI</v>
          </cell>
          <cell r="O39" t="str">
            <v>Número</v>
          </cell>
          <cell r="P39" t="str">
            <v>Trimestral</v>
          </cell>
          <cell r="Q39" t="str">
            <v>Capacidad</v>
          </cell>
          <cell r="R39">
            <v>2</v>
          </cell>
          <cell r="S39">
            <v>2</v>
          </cell>
          <cell r="T39">
            <v>3</v>
          </cell>
          <cell r="U39">
            <v>3</v>
          </cell>
          <cell r="V39">
            <v>3</v>
          </cell>
          <cell r="W39">
            <v>3</v>
          </cell>
          <cell r="X39">
            <v>2</v>
          </cell>
          <cell r="Y39">
            <v>0</v>
          </cell>
          <cell r="Z39">
            <v>2</v>
          </cell>
          <cell r="AA39">
            <v>0</v>
          </cell>
          <cell r="AB39">
            <v>42460.208333333299</v>
          </cell>
          <cell r="AC39">
            <v>42559.684587766198</v>
          </cell>
          <cell r="AD39" t="str">
            <v>Se mantienen el valor de 2 espacios ya que durante el periodo no se han entregado nuevos espacios para la intermodalidad.</v>
          </cell>
          <cell r="AE39">
            <v>42460.208333333299</v>
          </cell>
          <cell r="AF39">
            <v>42559.684587615702</v>
          </cell>
          <cell r="AG39" t="str">
            <v>Walid David Jalil Nasser</v>
          </cell>
          <cell r="AH39" t="str">
            <v>wdavid@mintransporte.gov.co</v>
          </cell>
          <cell r="AI39">
            <v>30</v>
          </cell>
          <cell r="AJ39">
            <v>42551.208333333299</v>
          </cell>
          <cell r="AK39">
            <v>11</v>
          </cell>
        </row>
        <row r="40">
          <cell r="H40" t="str">
            <v>Aeropuertos para la prosperidad intervenidos en la Región Eje Cafetero</v>
          </cell>
          <cell r="I40" t="str">
            <v>Producto</v>
          </cell>
          <cell r="J40" t="str">
            <v>Sectorial</v>
          </cell>
          <cell r="K40" t="str">
            <v>SI</v>
          </cell>
          <cell r="L40" t="str">
            <v>NO</v>
          </cell>
          <cell r="M40" t="str">
            <v>NO</v>
          </cell>
          <cell r="N40" t="str">
            <v>NO</v>
          </cell>
          <cell r="O40" t="str">
            <v>Número</v>
          </cell>
          <cell r="P40" t="str">
            <v>Trimestral</v>
          </cell>
          <cell r="Q40" t="str">
            <v>Acumulado</v>
          </cell>
          <cell r="R40">
            <v>6</v>
          </cell>
          <cell r="S40">
            <v>0</v>
          </cell>
          <cell r="T40">
            <v>0</v>
          </cell>
          <cell r="U40">
            <v>4</v>
          </cell>
          <cell r="V40">
            <v>0</v>
          </cell>
          <cell r="W40">
            <v>4</v>
          </cell>
          <cell r="AD40" t="str">
            <v>Aplica seguimiento a partir de la vigencia 2017 de a cuerdo a ficha de indicador -Eje Cafetero-Aeropuertos para la prosperidad intervenidos.</v>
          </cell>
          <cell r="AE40">
            <v>42035.208333333299</v>
          </cell>
          <cell r="AF40">
            <v>42292.656793055598</v>
          </cell>
          <cell r="AG40" t="str">
            <v>Jairo Suárez</v>
          </cell>
          <cell r="AH40" t="str">
            <v>jairo.suarez@aerocivil.gov.co</v>
          </cell>
          <cell r="AI40">
            <v>0</v>
          </cell>
        </row>
        <row r="41">
          <cell r="H41" t="str">
            <v>Porcentaje de red vial nacional primaria en buen estado en la Región Eje Cafetero</v>
          </cell>
          <cell r="I41" t="str">
            <v>Producto</v>
          </cell>
          <cell r="J41" t="str">
            <v>Sectorial</v>
          </cell>
          <cell r="K41" t="str">
            <v>SI</v>
          </cell>
          <cell r="L41" t="str">
            <v>SI</v>
          </cell>
          <cell r="M41" t="str">
            <v>NO</v>
          </cell>
          <cell r="N41" t="str">
            <v>SI</v>
          </cell>
          <cell r="O41" t="str">
            <v>Porcentaje</v>
          </cell>
          <cell r="P41" t="str">
            <v>Trimestral</v>
          </cell>
          <cell r="Q41" t="str">
            <v>Capacidad</v>
          </cell>
          <cell r="R41">
            <v>58</v>
          </cell>
          <cell r="S41">
            <v>60</v>
          </cell>
          <cell r="T41">
            <v>63</v>
          </cell>
          <cell r="U41">
            <v>65</v>
          </cell>
          <cell r="V41">
            <v>70</v>
          </cell>
          <cell r="W41">
            <v>70</v>
          </cell>
          <cell r="X41">
            <v>59.77</v>
          </cell>
          <cell r="Y41">
            <v>35.4</v>
          </cell>
          <cell r="Z41">
            <v>59.77</v>
          </cell>
          <cell r="AA41">
            <v>14.75</v>
          </cell>
          <cell r="AB41">
            <v>42460.208333333299</v>
          </cell>
          <cell r="AC41">
            <v>42496.624450613403</v>
          </cell>
          <cell r="AD41" t="str">
            <v xml:space="preserve">59,73% de la Red Vial primaria en la Región Eje Cafetero se encuentra en Buen estado. </v>
          </cell>
          <cell r="AE41">
            <v>42521.208333333299</v>
          </cell>
          <cell r="AF41">
            <v>42587.385590277801</v>
          </cell>
          <cell r="AG41" t="str">
            <v>Carlos Alberto Sarabia Mancini</v>
          </cell>
          <cell r="AH41" t="str">
            <v>csarabia@mintransporte.gov.co</v>
          </cell>
          <cell r="AI41">
            <v>30</v>
          </cell>
          <cell r="AJ41">
            <v>42551.208333333299</v>
          </cell>
          <cell r="AK41">
            <v>11</v>
          </cell>
        </row>
        <row r="42">
          <cell r="H42" t="str">
            <v>Porcentaje de viajes realizados asociados a movilidad activa cuantificada en la Región Eje Cafetero</v>
          </cell>
          <cell r="I42" t="str">
            <v>Resultado</v>
          </cell>
          <cell r="J42" t="str">
            <v>Sectorial</v>
          </cell>
          <cell r="K42" t="str">
            <v>SI</v>
          </cell>
          <cell r="L42" t="str">
            <v>SI</v>
          </cell>
          <cell r="M42" t="str">
            <v>NO</v>
          </cell>
          <cell r="N42" t="str">
            <v>SI</v>
          </cell>
          <cell r="O42" t="str">
            <v>Porcentaje</v>
          </cell>
          <cell r="P42" t="str">
            <v>Trimestral</v>
          </cell>
          <cell r="Q42" t="str">
            <v>Capacidad</v>
          </cell>
          <cell r="R42">
            <v>29</v>
          </cell>
          <cell r="S42">
            <v>29</v>
          </cell>
          <cell r="T42">
            <v>32</v>
          </cell>
          <cell r="U42">
            <v>36</v>
          </cell>
          <cell r="V42">
            <v>40</v>
          </cell>
          <cell r="W42">
            <v>40</v>
          </cell>
          <cell r="X42">
            <v>29.1</v>
          </cell>
          <cell r="Z42">
            <v>29.1</v>
          </cell>
          <cell r="AA42">
            <v>0.91</v>
          </cell>
          <cell r="AB42">
            <v>42369.208333333299</v>
          </cell>
          <cell r="AC42">
            <v>42411.447807951401</v>
          </cell>
          <cell r="AD42" t="str">
            <v>El porcentaje de viaje para el mes de Febrero se establecio en el 30% con una movilización cercana a los 243.000 pasajeros/dia</v>
          </cell>
          <cell r="AE42">
            <v>42429.208333333299</v>
          </cell>
          <cell r="AF42">
            <v>42531.567498611097</v>
          </cell>
          <cell r="AG42" t="str">
            <v>Walid David Jalil Nasser</v>
          </cell>
          <cell r="AH42" t="str">
            <v>wdavid@mintransporte.gov.co</v>
          </cell>
          <cell r="AI42">
            <v>30</v>
          </cell>
          <cell r="AJ42">
            <v>42460.208333333299</v>
          </cell>
          <cell r="AK42">
            <v>102</v>
          </cell>
        </row>
        <row r="43">
          <cell r="H43" t="str">
            <v>Espacios de Infraestructura dedicada a la intermodalidad en la Región Eje cafetero y Antioquia</v>
          </cell>
          <cell r="I43" t="str">
            <v>Producto</v>
          </cell>
          <cell r="J43" t="str">
            <v>Sectorial</v>
          </cell>
          <cell r="K43" t="str">
            <v>SI</v>
          </cell>
          <cell r="L43" t="str">
            <v>SI</v>
          </cell>
          <cell r="M43" t="str">
            <v>NO</v>
          </cell>
          <cell r="N43" t="str">
            <v>SI</v>
          </cell>
          <cell r="O43" t="str">
            <v>Número</v>
          </cell>
          <cell r="P43" t="str">
            <v>Trimestral</v>
          </cell>
          <cell r="Q43" t="str">
            <v>Capacidad</v>
          </cell>
          <cell r="R43">
            <v>4</v>
          </cell>
          <cell r="S43">
            <v>4</v>
          </cell>
          <cell r="T43">
            <v>5</v>
          </cell>
          <cell r="U43">
            <v>5</v>
          </cell>
          <cell r="V43">
            <v>5</v>
          </cell>
          <cell r="W43">
            <v>5</v>
          </cell>
          <cell r="X43">
            <v>5</v>
          </cell>
          <cell r="Y43">
            <v>100</v>
          </cell>
          <cell r="Z43">
            <v>5</v>
          </cell>
          <cell r="AA43">
            <v>100</v>
          </cell>
          <cell r="AB43">
            <v>42460.208333333299</v>
          </cell>
          <cell r="AC43">
            <v>42559.683566898202</v>
          </cell>
          <cell r="AD43" t="str">
            <v>La meta fue cumplida y superada en una unidad el año anterior. se tenía una meta de 4 espacios para esta región, se cumplió la meta con 5.</v>
          </cell>
          <cell r="AE43">
            <v>42460.208333333299</v>
          </cell>
          <cell r="AF43">
            <v>42559.683566747699</v>
          </cell>
          <cell r="AG43" t="str">
            <v>Walid David Jalil Nasser</v>
          </cell>
          <cell r="AH43" t="str">
            <v>wdavid@mintransporte.gov.co</v>
          </cell>
          <cell r="AI43">
            <v>30</v>
          </cell>
          <cell r="AJ43">
            <v>42551.208333333299</v>
          </cell>
          <cell r="AK43">
            <v>11</v>
          </cell>
        </row>
        <row r="44">
          <cell r="H44" t="str">
            <v>Pasajeros movilizados en el Aeropuerto Internacional El Dorado (incluye pasajeros en tránsito)</v>
          </cell>
          <cell r="I44" t="str">
            <v>Resultado</v>
          </cell>
          <cell r="J44" t="str">
            <v>Sectorial</v>
          </cell>
          <cell r="K44" t="str">
            <v>SI</v>
          </cell>
          <cell r="L44" t="str">
            <v>NO</v>
          </cell>
          <cell r="M44" t="str">
            <v>NO</v>
          </cell>
          <cell r="N44" t="str">
            <v>SI</v>
          </cell>
          <cell r="O44" t="str">
            <v>Número (Millones)</v>
          </cell>
          <cell r="P44" t="str">
            <v>Mensual</v>
          </cell>
          <cell r="Q44" t="str">
            <v>Flujo</v>
          </cell>
          <cell r="R44">
            <v>27.4</v>
          </cell>
          <cell r="S44">
            <v>30.4</v>
          </cell>
          <cell r="T44">
            <v>32.799999999999997</v>
          </cell>
          <cell r="U44">
            <v>35.299999999999997</v>
          </cell>
          <cell r="V44">
            <v>37.799999999999997</v>
          </cell>
          <cell r="W44">
            <v>37.799999999999997</v>
          </cell>
          <cell r="X44">
            <v>14.85</v>
          </cell>
          <cell r="Y44">
            <v>45.274000000000001</v>
          </cell>
          <cell r="Z44">
            <v>29.96</v>
          </cell>
          <cell r="AA44">
            <v>79.259</v>
          </cell>
          <cell r="AB44">
            <v>42551.208333333299</v>
          </cell>
          <cell r="AC44">
            <v>42586.636050659698</v>
          </cell>
          <cell r="AD44" t="str">
            <v>En el primer semestre de 2016, los pasajeros movilizados a través de El aeropuerto El Dorado se incrementaron en 4,4% con respecto a igual periodo de 2015.</v>
          </cell>
          <cell r="AE44">
            <v>42551.208333333299</v>
          </cell>
          <cell r="AF44">
            <v>42586.636050497698</v>
          </cell>
          <cell r="AG44" t="str">
            <v>Eduardo Enrique Tovar Añez</v>
          </cell>
          <cell r="AH44" t="str">
            <v>eduardo.tovar@aerocivil.gov.co</v>
          </cell>
          <cell r="AI44">
            <v>30</v>
          </cell>
          <cell r="AJ44">
            <v>42581.208333333299</v>
          </cell>
          <cell r="AK44">
            <v>-20</v>
          </cell>
        </row>
        <row r="45">
          <cell r="H45" t="str">
            <v>Kilómetros de corredor fluvial mantenidos - Centro Oriente (Bogotá, Santander, Boyacá y Cundinamarca)</v>
          </cell>
          <cell r="I45" t="str">
            <v>Producto</v>
          </cell>
          <cell r="J45" t="str">
            <v>Sectorial</v>
          </cell>
          <cell r="K45" t="str">
            <v>NO</v>
          </cell>
          <cell r="L45" t="str">
            <v>NO</v>
          </cell>
          <cell r="M45" t="str">
            <v>NO</v>
          </cell>
          <cell r="N45" t="str">
            <v>SI</v>
          </cell>
          <cell r="O45" t="str">
            <v>Kilómetros</v>
          </cell>
          <cell r="P45" t="str">
            <v>Mensual</v>
          </cell>
          <cell r="Q45" t="str">
            <v>Stock</v>
          </cell>
          <cell r="R45">
            <v>390</v>
          </cell>
          <cell r="S45">
            <v>390</v>
          </cell>
          <cell r="T45">
            <v>390</v>
          </cell>
          <cell r="U45">
            <v>390</v>
          </cell>
          <cell r="V45">
            <v>390</v>
          </cell>
          <cell r="W45">
            <v>390</v>
          </cell>
          <cell r="X45">
            <v>390</v>
          </cell>
          <cell r="Y45">
            <v>100</v>
          </cell>
          <cell r="Z45">
            <v>390</v>
          </cell>
          <cell r="AA45">
            <v>100</v>
          </cell>
          <cell r="AB45">
            <v>42582.208333333299</v>
          </cell>
          <cell r="AC45">
            <v>42585.728908217599</v>
          </cell>
          <cell r="AD45" t="str">
            <v>Kilómetros de hidrovía en el tramo Centro Oriente (Bogotá, Santander, Boyacá y Cundinamarca) del Río Magdalena puestos al servicio público de transporte fluvial las 24 horas del día; asegurando para estos kilómetros nivel de calidad de profundidad, ancho,</v>
          </cell>
          <cell r="AE45">
            <v>42582.208333333299</v>
          </cell>
          <cell r="AF45">
            <v>42585.728908101897</v>
          </cell>
          <cell r="AG45" t="str">
            <v>Lyda Patricia Alvarez</v>
          </cell>
          <cell r="AH45" t="str">
            <v>Lyda.alvarez@cormagdalena.gov.co</v>
          </cell>
          <cell r="AI45">
            <v>7</v>
          </cell>
          <cell r="AJ45">
            <v>42613.208333333299</v>
          </cell>
          <cell r="AK45">
            <v>-28</v>
          </cell>
        </row>
        <row r="46">
          <cell r="H46" t="str">
            <v>Porcentaje de red vial nacional primaria en buen estado en la Región Centro Oriente</v>
          </cell>
          <cell r="I46" t="str">
            <v>Producto</v>
          </cell>
          <cell r="J46" t="str">
            <v>Sectorial</v>
          </cell>
          <cell r="K46" t="str">
            <v>SI</v>
          </cell>
          <cell r="L46" t="str">
            <v>NO</v>
          </cell>
          <cell r="M46" t="str">
            <v>NO</v>
          </cell>
          <cell r="N46" t="str">
            <v>SI</v>
          </cell>
          <cell r="O46" t="str">
            <v>Porcentaje</v>
          </cell>
          <cell r="P46" t="str">
            <v>Trimestral</v>
          </cell>
          <cell r="Q46" t="str">
            <v>Capacidad</v>
          </cell>
          <cell r="R46">
            <v>42</v>
          </cell>
          <cell r="S46">
            <v>44</v>
          </cell>
          <cell r="T46">
            <v>47</v>
          </cell>
          <cell r="U46">
            <v>49</v>
          </cell>
          <cell r="V46">
            <v>50</v>
          </cell>
          <cell r="W46">
            <v>50</v>
          </cell>
          <cell r="X46">
            <v>44.42</v>
          </cell>
          <cell r="Y46">
            <v>48.4</v>
          </cell>
          <cell r="Z46">
            <v>44.42</v>
          </cell>
          <cell r="AA46">
            <v>30.25</v>
          </cell>
          <cell r="AB46">
            <v>42551.208333333299</v>
          </cell>
          <cell r="AC46">
            <v>42587.617183449103</v>
          </cell>
          <cell r="AD46" t="str">
            <v xml:space="preserve">44,42% de la Red Vial primaria en la Región Centro Oriente se encuentra en Buen estado. </v>
          </cell>
          <cell r="AE46">
            <v>42551.208333333299</v>
          </cell>
          <cell r="AF46">
            <v>42587.617183333299</v>
          </cell>
          <cell r="AG46" t="str">
            <v>Carlos Alberto Sarabia Mancini</v>
          </cell>
          <cell r="AH46" t="str">
            <v>csarabia@mintransporte.gov.co</v>
          </cell>
          <cell r="AI46">
            <v>30</v>
          </cell>
          <cell r="AJ46">
            <v>42643.208333333299</v>
          </cell>
          <cell r="AK46">
            <v>-80</v>
          </cell>
        </row>
        <row r="47">
          <cell r="H47" t="str">
            <v>Porcentaje de viajes realizados asociados a movilidad activa cuantificada en la Región Centro Oriente.</v>
          </cell>
          <cell r="I47" t="str">
            <v>Resultado</v>
          </cell>
          <cell r="J47" t="str">
            <v>Sectorial</v>
          </cell>
          <cell r="K47" t="str">
            <v>SI</v>
          </cell>
          <cell r="L47" t="str">
            <v>SI</v>
          </cell>
          <cell r="M47" t="str">
            <v>NO</v>
          </cell>
          <cell r="N47" t="str">
            <v>SI</v>
          </cell>
          <cell r="O47" t="str">
            <v>Porcentaje</v>
          </cell>
          <cell r="P47" t="str">
            <v>Trimestral</v>
          </cell>
          <cell r="Q47" t="str">
            <v>Stock</v>
          </cell>
          <cell r="R47">
            <v>39</v>
          </cell>
          <cell r="S47">
            <v>39</v>
          </cell>
          <cell r="T47">
            <v>39</v>
          </cell>
          <cell r="U47">
            <v>39</v>
          </cell>
          <cell r="V47">
            <v>39</v>
          </cell>
          <cell r="W47">
            <v>39</v>
          </cell>
          <cell r="X47">
            <v>42</v>
          </cell>
          <cell r="Y47">
            <v>100</v>
          </cell>
          <cell r="Z47">
            <v>42</v>
          </cell>
          <cell r="AA47">
            <v>100</v>
          </cell>
          <cell r="AB47">
            <v>42369.208333333299</v>
          </cell>
          <cell r="AC47">
            <v>42411.450176504601</v>
          </cell>
          <cell r="AD47" t="str">
            <v>En la zona centro oriente se movilizaron para el mes de febrero cerca de 3.900.000 millones de pasajeros a través de los sistemas de transportes con lo cual el indicador se establece en 41%</v>
          </cell>
          <cell r="AE47">
            <v>42429.208333333299</v>
          </cell>
          <cell r="AF47">
            <v>42531.566940509299</v>
          </cell>
          <cell r="AG47" t="str">
            <v>Walid David Jalil Nasser</v>
          </cell>
          <cell r="AH47" t="str">
            <v>wdavid@mintransporte.gov.co</v>
          </cell>
          <cell r="AI47">
            <v>30</v>
          </cell>
          <cell r="AJ47">
            <v>42460.208333333299</v>
          </cell>
          <cell r="AK47">
            <v>102</v>
          </cell>
        </row>
        <row r="48">
          <cell r="H48" t="str">
            <v>Espacios de Infraestructura dedicada a la intermodalidad en la Región Centro Oriente.</v>
          </cell>
          <cell r="I48" t="str">
            <v>Producto</v>
          </cell>
          <cell r="J48" t="str">
            <v>Sectorial</v>
          </cell>
          <cell r="K48" t="str">
            <v>SI</v>
          </cell>
          <cell r="L48" t="str">
            <v>SI</v>
          </cell>
          <cell r="M48" t="str">
            <v>NO</v>
          </cell>
          <cell r="N48" t="str">
            <v>SI</v>
          </cell>
          <cell r="O48" t="str">
            <v>Número</v>
          </cell>
          <cell r="P48" t="str">
            <v>Trimestral</v>
          </cell>
          <cell r="Q48" t="str">
            <v>Capacidad</v>
          </cell>
          <cell r="R48">
            <v>20</v>
          </cell>
          <cell r="S48">
            <v>21</v>
          </cell>
          <cell r="T48">
            <v>21</v>
          </cell>
          <cell r="U48">
            <v>21</v>
          </cell>
          <cell r="V48">
            <v>25</v>
          </cell>
          <cell r="W48">
            <v>25</v>
          </cell>
          <cell r="X48">
            <v>22</v>
          </cell>
          <cell r="Y48">
            <v>100</v>
          </cell>
          <cell r="Z48">
            <v>22</v>
          </cell>
          <cell r="AA48">
            <v>40</v>
          </cell>
          <cell r="AB48">
            <v>42369.208333333299</v>
          </cell>
          <cell r="AC48">
            <v>42384.635601076399</v>
          </cell>
          <cell r="AD48" t="str">
            <v>Se mantienen los 22 espacios dedicados a la intermodalidad ya que durante el primer trimestre del año 2016 no se han entregado nuevas obras para este fin</v>
          </cell>
          <cell r="AE48">
            <v>42429.208333333299</v>
          </cell>
          <cell r="AF48">
            <v>42559.682442361103</v>
          </cell>
          <cell r="AG48" t="str">
            <v>Walid David Jalil Nasser</v>
          </cell>
          <cell r="AH48" t="str">
            <v>wdavid@mintransporte.gov.co</v>
          </cell>
          <cell r="AI48">
            <v>30</v>
          </cell>
          <cell r="AJ48">
            <v>42460.208333333299</v>
          </cell>
          <cell r="AK48">
            <v>102</v>
          </cell>
        </row>
        <row r="49">
          <cell r="H49" t="str">
            <v>Aeropuertos para la prosperidad intervenidos en la Región Pacífico</v>
          </cell>
          <cell r="I49" t="str">
            <v>Producto</v>
          </cell>
          <cell r="J49" t="str">
            <v>Sectorial</v>
          </cell>
          <cell r="K49" t="str">
            <v>SI</v>
          </cell>
          <cell r="L49" t="str">
            <v>SI</v>
          </cell>
          <cell r="M49" t="str">
            <v>NO</v>
          </cell>
          <cell r="N49" t="str">
            <v>SI</v>
          </cell>
          <cell r="O49" t="str">
            <v>Número</v>
          </cell>
          <cell r="P49" t="str">
            <v>Trimestral</v>
          </cell>
          <cell r="Q49" t="str">
            <v>Acumulado</v>
          </cell>
          <cell r="R49">
            <v>9</v>
          </cell>
          <cell r="S49">
            <v>2</v>
          </cell>
          <cell r="T49">
            <v>2</v>
          </cell>
          <cell r="U49">
            <v>1</v>
          </cell>
          <cell r="V49">
            <v>2</v>
          </cell>
          <cell r="W49">
            <v>7</v>
          </cell>
          <cell r="X49">
            <v>1</v>
          </cell>
          <cell r="Y49">
            <v>50</v>
          </cell>
          <cell r="Z49">
            <v>1</v>
          </cell>
          <cell r="AA49">
            <v>14.29</v>
          </cell>
          <cell r="AB49">
            <v>42551.208333333299</v>
          </cell>
          <cell r="AC49">
            <v>42558.719726967603</v>
          </cell>
          <cell r="AD49" t="str">
            <v>VIGENCIA 2015: TERMINADOS: CAPURGANÁ (Mtto Pista, Plataforma), BAHIA SOLANO (Mtto Pista, Plataforma). Bahia Solano cuenta con adición para terminar mantenimiento en Calles de rodaje.</v>
          </cell>
          <cell r="AE49">
            <v>42582.208333333299</v>
          </cell>
          <cell r="AF49">
            <v>42591.753275231502</v>
          </cell>
          <cell r="AG49" t="str">
            <v>Jairo Suárez</v>
          </cell>
          <cell r="AH49" t="str">
            <v>jairo.suarez@aerocivil.gov.co</v>
          </cell>
          <cell r="AJ49">
            <v>42643.208333333299</v>
          </cell>
        </row>
        <row r="50">
          <cell r="H50" t="str">
            <v>Porcentaje de red vial nacional primaria en buen estado en la Región Pacífico</v>
          </cell>
          <cell r="I50" t="str">
            <v>Producto</v>
          </cell>
          <cell r="J50" t="str">
            <v>Sectorial</v>
          </cell>
          <cell r="K50" t="str">
            <v>SI</v>
          </cell>
          <cell r="L50" t="str">
            <v>NO</v>
          </cell>
          <cell r="M50" t="str">
            <v>NO</v>
          </cell>
          <cell r="N50" t="str">
            <v>SI</v>
          </cell>
          <cell r="O50" t="str">
            <v>Porcentaje</v>
          </cell>
          <cell r="P50" t="str">
            <v>Trimestral</v>
          </cell>
          <cell r="Q50" t="str">
            <v>Capacidad</v>
          </cell>
          <cell r="R50">
            <v>44</v>
          </cell>
          <cell r="S50">
            <v>45</v>
          </cell>
          <cell r="T50">
            <v>48</v>
          </cell>
          <cell r="U50">
            <v>48</v>
          </cell>
          <cell r="V50">
            <v>50</v>
          </cell>
          <cell r="W50">
            <v>50</v>
          </cell>
          <cell r="X50">
            <v>46.06</v>
          </cell>
          <cell r="Y50">
            <v>51.5</v>
          </cell>
          <cell r="Z50">
            <v>46.06</v>
          </cell>
          <cell r="AA50">
            <v>34.332999999999998</v>
          </cell>
          <cell r="AB50">
            <v>42551.208333333299</v>
          </cell>
          <cell r="AC50">
            <v>42587.386561458297</v>
          </cell>
          <cell r="AD50" t="str">
            <v xml:space="preserve">46,06 % de la Red Vial primaria en la Región Pacífico se encuentra en Buen estado. </v>
          </cell>
          <cell r="AE50">
            <v>42551.208333333299</v>
          </cell>
          <cell r="AF50">
            <v>42587.386561342602</v>
          </cell>
          <cell r="AG50" t="str">
            <v>Carlos Alberto Sarabia Mancini</v>
          </cell>
          <cell r="AH50" t="str">
            <v>csarabia@mintransporte.gov.co</v>
          </cell>
          <cell r="AI50">
            <v>30</v>
          </cell>
          <cell r="AJ50">
            <v>42643.208333333299</v>
          </cell>
          <cell r="AK50">
            <v>-80</v>
          </cell>
        </row>
        <row r="51">
          <cell r="H51" t="str">
            <v>Espacios de Infraestructura dedicada a la intermodalidad en la Región Pacífico</v>
          </cell>
          <cell r="I51" t="str">
            <v>Producto</v>
          </cell>
          <cell r="J51" t="str">
            <v>Sectorial</v>
          </cell>
          <cell r="K51" t="str">
            <v>SI</v>
          </cell>
          <cell r="L51" t="str">
            <v>SI</v>
          </cell>
          <cell r="M51" t="str">
            <v>NO</v>
          </cell>
          <cell r="N51" t="str">
            <v>SI</v>
          </cell>
          <cell r="O51" t="str">
            <v>Número</v>
          </cell>
          <cell r="P51" t="str">
            <v>Trimestral</v>
          </cell>
          <cell r="Q51" t="str">
            <v>Capacidad</v>
          </cell>
          <cell r="R51">
            <v>3</v>
          </cell>
          <cell r="S51">
            <v>3</v>
          </cell>
          <cell r="T51">
            <v>4</v>
          </cell>
          <cell r="U51">
            <v>6</v>
          </cell>
          <cell r="V51">
            <v>9</v>
          </cell>
          <cell r="W51">
            <v>9</v>
          </cell>
          <cell r="X51">
            <v>4</v>
          </cell>
          <cell r="Y51">
            <v>100</v>
          </cell>
          <cell r="Z51">
            <v>4</v>
          </cell>
          <cell r="AA51">
            <v>16.667000000000002</v>
          </cell>
          <cell r="AB51">
            <v>42460.208333333299</v>
          </cell>
          <cell r="AC51">
            <v>42559.680210069397</v>
          </cell>
          <cell r="AD51" t="str">
            <v>Se mantiene el indicador para la región en 4 espacios ya que a la fecha no se tieneentrega en la estación centro de la ciudad de Cali</v>
          </cell>
          <cell r="AE51">
            <v>42460.208333333299</v>
          </cell>
          <cell r="AF51">
            <v>42559.680209919003</v>
          </cell>
          <cell r="AG51" t="str">
            <v>Walid David Jalil Nasser</v>
          </cell>
          <cell r="AH51" t="str">
            <v>wdavid@mintransporte.gov.co</v>
          </cell>
          <cell r="AI51">
            <v>30</v>
          </cell>
          <cell r="AJ51">
            <v>42551.208333333299</v>
          </cell>
          <cell r="AK51">
            <v>11</v>
          </cell>
        </row>
        <row r="52">
          <cell r="H52" t="str">
            <v>Aeropuertos para la prosperidad intervenidos en la Región Llanos</v>
          </cell>
          <cell r="I52" t="str">
            <v>Producto</v>
          </cell>
          <cell r="J52" t="str">
            <v>Sectorial</v>
          </cell>
          <cell r="K52" t="str">
            <v>SI</v>
          </cell>
          <cell r="L52" t="str">
            <v>SI</v>
          </cell>
          <cell r="M52" t="str">
            <v>NO</v>
          </cell>
          <cell r="N52" t="str">
            <v>SI</v>
          </cell>
          <cell r="O52" t="str">
            <v>Número</v>
          </cell>
          <cell r="P52" t="str">
            <v>Trimestral</v>
          </cell>
          <cell r="Q52" t="str">
            <v>Acumulado</v>
          </cell>
          <cell r="R52">
            <v>8</v>
          </cell>
          <cell r="S52">
            <v>3</v>
          </cell>
          <cell r="T52">
            <v>0</v>
          </cell>
          <cell r="U52">
            <v>1</v>
          </cell>
          <cell r="V52">
            <v>10</v>
          </cell>
          <cell r="W52">
            <v>14</v>
          </cell>
          <cell r="X52">
            <v>1</v>
          </cell>
          <cell r="Z52">
            <v>1</v>
          </cell>
          <cell r="AA52">
            <v>7.14</v>
          </cell>
          <cell r="AB52">
            <v>42551.208333333299</v>
          </cell>
          <cell r="AC52">
            <v>42558.696924536998</v>
          </cell>
          <cell r="AD52" t="str">
            <v>VIGENCIA 2015: TERMINADOS: SAN JOSÉ DEL GUAVIARE (Ampliación Pista, sello de juntas, mtto Calle de rodaje y plataforma); PUERTO INIRIDA (Mtto Pista); SOGAMOSO (Mtto Pista)</v>
          </cell>
          <cell r="AE52">
            <v>42582.208333333299</v>
          </cell>
          <cell r="AF52">
            <v>42591.753557094897</v>
          </cell>
          <cell r="AG52" t="str">
            <v>Jairo Suárez</v>
          </cell>
          <cell r="AH52" t="str">
            <v>jairo.suarez@aerocivil.gov.co</v>
          </cell>
          <cell r="AJ52">
            <v>42643.208333333299</v>
          </cell>
        </row>
        <row r="53">
          <cell r="H53" t="str">
            <v>Aeropuertos para la prosperidad intervenidos en la Región Centro Sur Amazonía</v>
          </cell>
          <cell r="I53" t="str">
            <v>Producto</v>
          </cell>
          <cell r="J53" t="str">
            <v>Sectorial</v>
          </cell>
          <cell r="K53" t="str">
            <v>SI</v>
          </cell>
          <cell r="L53" t="str">
            <v>SI</v>
          </cell>
          <cell r="M53" t="str">
            <v>NO</v>
          </cell>
          <cell r="N53" t="str">
            <v>SI</v>
          </cell>
          <cell r="O53" t="str">
            <v>Número</v>
          </cell>
          <cell r="P53" t="str">
            <v>Trimestral</v>
          </cell>
          <cell r="Q53" t="str">
            <v>Acumulado</v>
          </cell>
          <cell r="R53">
            <v>8</v>
          </cell>
          <cell r="S53">
            <v>1</v>
          </cell>
          <cell r="T53">
            <v>4</v>
          </cell>
          <cell r="U53">
            <v>0</v>
          </cell>
          <cell r="V53">
            <v>1</v>
          </cell>
          <cell r="W53">
            <v>6</v>
          </cell>
          <cell r="X53">
            <v>0</v>
          </cell>
          <cell r="Y53">
            <v>0</v>
          </cell>
          <cell r="Z53">
            <v>0</v>
          </cell>
          <cell r="AA53">
            <v>0</v>
          </cell>
          <cell r="AB53">
            <v>42551.208333333299</v>
          </cell>
          <cell r="AC53">
            <v>42558.697398344899</v>
          </cell>
          <cell r="AD53" t="str">
            <v>El Aeropuerto de Puerto Leguízamo se encuentra en proceso administrativo por inhabilidad (Vigencia 2015)</v>
          </cell>
          <cell r="AE53">
            <v>42582.208333333299</v>
          </cell>
          <cell r="AF53">
            <v>42591.456463159702</v>
          </cell>
          <cell r="AG53" t="str">
            <v>Jairo Suárez</v>
          </cell>
          <cell r="AH53" t="str">
            <v>jairo.suarez@aerocivil.gov.co</v>
          </cell>
          <cell r="AJ53">
            <v>42643.208333333299</v>
          </cell>
        </row>
      </sheetData>
      <sheetData sheetId="8"/>
      <sheetData sheetId="9">
        <row r="7">
          <cell r="B7" t="str">
            <v>Indicador</v>
          </cell>
          <cell r="C7">
            <v>1</v>
          </cell>
          <cell r="E7" t="str">
            <v>Indicador</v>
          </cell>
          <cell r="F7">
            <v>1</v>
          </cell>
          <cell r="H7" t="str">
            <v>Id Indicador</v>
          </cell>
          <cell r="I7" t="str">
            <v>Indicador</v>
          </cell>
        </row>
        <row r="8">
          <cell r="B8" t="str">
            <v>Tipo Indicador</v>
          </cell>
          <cell r="C8">
            <v>2</v>
          </cell>
          <cell r="E8" t="str">
            <v>Periodicidad</v>
          </cell>
          <cell r="F8">
            <v>2</v>
          </cell>
          <cell r="H8">
            <v>4739</v>
          </cell>
          <cell r="I8" t="str">
            <v>Aeropuertos con obras de construcción y ampliación de aeropuertos terminados - Aerocivil</v>
          </cell>
          <cell r="L8" t="str">
            <v>Anual</v>
          </cell>
          <cell r="M8">
            <v>42369</v>
          </cell>
        </row>
        <row r="9">
          <cell r="B9" t="str">
            <v>Nivel Indicador</v>
          </cell>
          <cell r="C9">
            <v>3</v>
          </cell>
          <cell r="E9" t="str">
            <v>Avance Cuantitativo</v>
          </cell>
          <cell r="F9">
            <v>3</v>
          </cell>
          <cell r="H9">
            <v>4740</v>
          </cell>
          <cell r="I9" t="str">
            <v>Intervenciones terminadas en mantenimiento de infraestructura aeroportuaria  (iguales o superiores a $800 millones)</v>
          </cell>
          <cell r="L9" t="str">
            <v>Semestral</v>
          </cell>
          <cell r="M9">
            <v>42185</v>
          </cell>
        </row>
        <row r="10">
          <cell r="B10" t="str">
            <v>Indicador Básico</v>
          </cell>
          <cell r="C10">
            <v>4</v>
          </cell>
          <cell r="E10" t="str">
            <v>Avance Cualitativo</v>
          </cell>
          <cell r="F10">
            <v>4</v>
          </cell>
          <cell r="H10">
            <v>4741</v>
          </cell>
          <cell r="I10" t="str">
            <v>Aeropuertos para la prosperidad intervenidos - Aerocivil</v>
          </cell>
          <cell r="L10" t="str">
            <v>Trimestral</v>
          </cell>
          <cell r="M10">
            <v>42094</v>
          </cell>
        </row>
        <row r="11">
          <cell r="B11" t="str">
            <v>Departamentalizado</v>
          </cell>
          <cell r="C11">
            <v>5</v>
          </cell>
          <cell r="E11" t="str">
            <v>Fecha Corte</v>
          </cell>
          <cell r="F11">
            <v>5</v>
          </cell>
          <cell r="H11">
            <v>5176</v>
          </cell>
          <cell r="I11" t="str">
            <v>Aeropuertos intervenidos con obras de construcción (torres de control,  terminales, pistas, plataformas, calles de rodaje, cuartel de bomberos, cerramientos) y/o mantenimiento de infraestructura aeroportuaria</v>
          </cell>
          <cell r="L11" t="str">
            <v>Bimestral</v>
          </cell>
          <cell r="M11">
            <v>42063</v>
          </cell>
        </row>
        <row r="12">
          <cell r="B12" t="str">
            <v>Es Privado</v>
          </cell>
          <cell r="C12">
            <v>6</v>
          </cell>
          <cell r="E12" t="str">
            <v>Gerente de Meta</v>
          </cell>
          <cell r="F12">
            <v>6</v>
          </cell>
          <cell r="H12">
            <v>5225</v>
          </cell>
          <cell r="I12" t="str">
            <v>Pasajeros movilizados por años entre los aeropuertos del país (millones)</v>
          </cell>
          <cell r="L12" t="str">
            <v>Mensual</v>
          </cell>
          <cell r="M12">
            <v>42035</v>
          </cell>
        </row>
        <row r="13">
          <cell r="B13" t="str">
            <v>Vigente</v>
          </cell>
          <cell r="C13">
            <v>7</v>
          </cell>
          <cell r="E13" t="str">
            <v>Fecha de Reporte de Avance</v>
          </cell>
          <cell r="F13">
            <v>7</v>
          </cell>
          <cell r="H13">
            <v>4729</v>
          </cell>
          <cell r="I13" t="str">
            <v>Kilómetros de calzadas construidas a través de concesión</v>
          </cell>
        </row>
        <row r="14">
          <cell r="B14" t="str">
            <v>Unidad Medida</v>
          </cell>
          <cell r="C14">
            <v>8</v>
          </cell>
          <cell r="E14" t="str">
            <v>Estado</v>
          </cell>
          <cell r="F14">
            <v>8</v>
          </cell>
          <cell r="H14">
            <v>4730</v>
          </cell>
          <cell r="I14" t="str">
            <v>Kilómetros de Vías intervenidas bajo esquema de APP</v>
          </cell>
        </row>
        <row r="15">
          <cell r="B15" t="str">
            <v>Periodicidad</v>
          </cell>
          <cell r="C15">
            <v>9</v>
          </cell>
          <cell r="E15" t="str">
            <v>Valor Vigente</v>
          </cell>
          <cell r="F15">
            <v>9</v>
          </cell>
          <cell r="H15">
            <v>4731</v>
          </cell>
          <cell r="I15" t="str">
            <v>Inversión privada en infraestructura de carretera (billones de $ acumulados en el cuatrienio) - ANI</v>
          </cell>
        </row>
        <row r="16">
          <cell r="B16" t="str">
            <v>Acumulación</v>
          </cell>
          <cell r="C16">
            <v>10</v>
          </cell>
          <cell r="E16" t="str">
            <v>Sectorialista</v>
          </cell>
          <cell r="F16">
            <v>10</v>
          </cell>
          <cell r="H16">
            <v>4732</v>
          </cell>
          <cell r="I16" t="str">
            <v>Inversión privada en infraestructura férrea, aeroportuaria y portuaria  (billones de $ acumulados en el cuatrienio) - ANI</v>
          </cell>
        </row>
        <row r="17">
          <cell r="B17" t="str">
            <v>Línea Base</v>
          </cell>
          <cell r="C17">
            <v>11</v>
          </cell>
          <cell r="E17" t="str">
            <v>Fecha Revisión</v>
          </cell>
          <cell r="F17">
            <v>11</v>
          </cell>
          <cell r="H17">
            <v>5177</v>
          </cell>
          <cell r="I17" t="str">
            <v>Número de proyectos en ejecución Programa 4G</v>
          </cell>
        </row>
        <row r="18">
          <cell r="B18" t="str">
            <v>Meta 2015</v>
          </cell>
          <cell r="C18">
            <v>12</v>
          </cell>
          <cell r="H18">
            <v>5178</v>
          </cell>
          <cell r="I18" t="str">
            <v>Número de Proyectos Adjudicados</v>
          </cell>
        </row>
        <row r="19">
          <cell r="B19" t="str">
            <v>Meta 2016</v>
          </cell>
          <cell r="C19">
            <v>13</v>
          </cell>
          <cell r="H19">
            <v>4733</v>
          </cell>
          <cell r="I19" t="str">
            <v>Kilómetros de red férrea en operación - ANI</v>
          </cell>
        </row>
        <row r="20">
          <cell r="B20" t="str">
            <v>Meta 2017</v>
          </cell>
          <cell r="C20">
            <v>14</v>
          </cell>
          <cell r="H20">
            <v>4929</v>
          </cell>
          <cell r="I20" t="str">
            <v>Kilómetros de corredor fluvial mantenidos</v>
          </cell>
        </row>
        <row r="21">
          <cell r="B21" t="str">
            <v>Meta 2018</v>
          </cell>
          <cell r="C21">
            <v>15</v>
          </cell>
          <cell r="H21">
            <v>4737</v>
          </cell>
          <cell r="I21" t="str">
            <v>Obras de mantenimiento y profundización a canales de acceso - Invías</v>
          </cell>
        </row>
        <row r="22">
          <cell r="B22" t="str">
            <v>Meta Cuatrienio</v>
          </cell>
          <cell r="C22">
            <v>16</v>
          </cell>
          <cell r="H22">
            <v>4734</v>
          </cell>
          <cell r="I22" t="str">
            <v>Kilómetros de calzadas construidas no concesionadas</v>
          </cell>
        </row>
        <row r="23">
          <cell r="B23" t="str">
            <v>Avance Anual</v>
          </cell>
          <cell r="C23">
            <v>17</v>
          </cell>
          <cell r="H23">
            <v>4735</v>
          </cell>
          <cell r="I23" t="str">
            <v>Nuevos Kilómetros de vías con rehabilitación y mantenimiento - Invías</v>
          </cell>
        </row>
        <row r="24">
          <cell r="B24" t="str">
            <v>% Avance Anual</v>
          </cell>
          <cell r="C24">
            <v>18</v>
          </cell>
          <cell r="H24">
            <v>4736</v>
          </cell>
          <cell r="I24" t="str">
            <v>Kilómetros de vías con pavimento - Invías</v>
          </cell>
        </row>
        <row r="25">
          <cell r="B25" t="str">
            <v>Avance Cuatrienio</v>
          </cell>
          <cell r="C25">
            <v>19</v>
          </cell>
          <cell r="H25">
            <v>4738</v>
          </cell>
          <cell r="I25" t="str">
            <v>Kilómetros de placa huella construida</v>
          </cell>
        </row>
        <row r="26">
          <cell r="B26" t="str">
            <v xml:space="preserve">Porcentaje Avance Cuatrienio
</v>
          </cell>
          <cell r="C26">
            <v>20</v>
          </cell>
          <cell r="H26">
            <v>4936</v>
          </cell>
          <cell r="I26" t="str">
            <v>Porcentaje de red vial nacional primaria en buen estado</v>
          </cell>
        </row>
        <row r="27">
          <cell r="B27" t="str">
            <v>Fecha Corte</v>
          </cell>
          <cell r="C27">
            <v>21</v>
          </cell>
          <cell r="H27">
            <v>5241</v>
          </cell>
          <cell r="I27" t="str">
            <v>Variación porcentual acumulada de la Mortalidad por Accidentes de Tránsito</v>
          </cell>
        </row>
        <row r="28">
          <cell r="B28" t="str">
            <v>Fecha Modificación</v>
          </cell>
          <cell r="C28">
            <v>22</v>
          </cell>
          <cell r="H28">
            <v>5254</v>
          </cell>
          <cell r="I28" t="str">
            <v>Kilómetros de nuevas calzadas construidas</v>
          </cell>
        </row>
        <row r="29">
          <cell r="B29" t="str">
            <v>Avance Cualitativo</v>
          </cell>
          <cell r="C29">
            <v>23</v>
          </cell>
          <cell r="H29">
            <v>5365</v>
          </cell>
          <cell r="I29" t="str">
            <v>Número de departamentos acompañados en la estructuración de proyectos de caminos ancestrales ubicados en Comunidades Indígenas</v>
          </cell>
        </row>
        <row r="30">
          <cell r="B30" t="str">
            <v>Fecha Corte Avance Cualitativo</v>
          </cell>
          <cell r="C30">
            <v>24</v>
          </cell>
          <cell r="H30">
            <v>4930</v>
          </cell>
          <cell r="I30" t="str">
            <v>Pruebas teórico-prácticas realizadas para obtención de licencia de conducción en el marco de un nuevo esquema normativo</v>
          </cell>
        </row>
        <row r="31">
          <cell r="B31" t="str">
            <v>Fecha Actualización Avance Cualitativo</v>
          </cell>
          <cell r="C31">
            <v>25</v>
          </cell>
          <cell r="H31">
            <v>4932</v>
          </cell>
          <cell r="I31" t="str">
            <v>Muertos en accidentes de tránsito</v>
          </cell>
        </row>
        <row r="32">
          <cell r="B32" t="str">
            <v>Gerente de Meta</v>
          </cell>
          <cell r="C32">
            <v>26</v>
          </cell>
          <cell r="H32">
            <v>4933</v>
          </cell>
          <cell r="I32" t="str">
            <v>Edad promedio de vehículos de transporte automotor de carga con peso bruto vehicular mayor a 10,5 toneladas</v>
          </cell>
        </row>
        <row r="33">
          <cell r="B33" t="str">
            <v>Correo Electrónico</v>
          </cell>
          <cell r="C33">
            <v>27</v>
          </cell>
          <cell r="H33">
            <v>4934</v>
          </cell>
          <cell r="I33" t="str">
            <v>Vehículos Desintegrados con Peso Bruto Vehicular mayor a 10,5 Toneladas</v>
          </cell>
        </row>
        <row r="34">
          <cell r="B34" t="str">
            <v>Días Rezago</v>
          </cell>
          <cell r="C34">
            <v>28</v>
          </cell>
          <cell r="H34">
            <v>4935</v>
          </cell>
          <cell r="I34" t="str">
            <v>Reportes en el Registro Nacional de Despachos de Carga (RNDC)</v>
          </cell>
        </row>
        <row r="35">
          <cell r="B35" t="str">
            <v>Próximo Corte</v>
          </cell>
          <cell r="C35">
            <v>29</v>
          </cell>
          <cell r="H35">
            <v>4937</v>
          </cell>
          <cell r="I35" t="str">
            <v>Transporte de carga por los modos férreo, fluvial y aéreo ( sin carbón) (Mills de Ton/ANUAL)</v>
          </cell>
        </row>
        <row r="36">
          <cell r="B36" t="str">
            <v>Días Atraso</v>
          </cell>
          <cell r="C36">
            <v>30</v>
          </cell>
          <cell r="H36">
            <v>4931</v>
          </cell>
          <cell r="I36" t="str">
            <v>Municipios y/o departamentos apoyados en la implementación de Planes Locales de Seguridad Vial</v>
          </cell>
        </row>
        <row r="37">
          <cell r="H37">
            <v>4938</v>
          </cell>
          <cell r="I37" t="str">
            <v>Porcentaje de viajes realizados asociados a movilidad activa cuantificada en 6 ciudades</v>
          </cell>
        </row>
        <row r="38">
          <cell r="H38">
            <v>4939</v>
          </cell>
          <cell r="I38" t="str">
            <v>Kilómetros de Infraestructura vial intervenida para sistemas de transporte urbano.</v>
          </cell>
        </row>
        <row r="39">
          <cell r="H39">
            <v>4940</v>
          </cell>
          <cell r="I39" t="str">
            <v>Espacios de Infraestructura dedicada a la intermodalidad.</v>
          </cell>
        </row>
        <row r="40">
          <cell r="H40">
            <v>5179</v>
          </cell>
          <cell r="I40" t="str">
            <v>Toneladas anuales de carga de comercio exterior transportada en puertos (millones)</v>
          </cell>
        </row>
        <row r="41">
          <cell r="H41">
            <v>5185</v>
          </cell>
          <cell r="I41" t="str">
            <v>Porcentaje de red vial nacional primaria en buen estado en la Región Caribe</v>
          </cell>
        </row>
        <row r="42">
          <cell r="H42">
            <v>5189</v>
          </cell>
          <cell r="I42" t="str">
            <v>Porcentaje de viajes realizados asociados a movilidad activa cuantificada en la Región Caribe</v>
          </cell>
        </row>
        <row r="43">
          <cell r="H43">
            <v>5192</v>
          </cell>
          <cell r="I43" t="str">
            <v>Espacios de Infraestructura dedicada a la intermodalidad en la Región Caribe.</v>
          </cell>
        </row>
        <row r="44">
          <cell r="H44">
            <v>5181</v>
          </cell>
          <cell r="I44" t="str">
            <v>Aeropuertos para la prosperidad intervenidos en la Región Eje Cafetero</v>
          </cell>
        </row>
        <row r="45">
          <cell r="H45">
            <v>5186</v>
          </cell>
          <cell r="I45" t="str">
            <v>Porcentaje de red vial nacional primaria en buen estado en la Región Eje Cafetero</v>
          </cell>
        </row>
        <row r="46">
          <cell r="H46">
            <v>5190</v>
          </cell>
          <cell r="I46" t="str">
            <v>Porcentaje de viajes realizados asociados a movilidad activa cuantificada en la Región Eje Cafetero</v>
          </cell>
        </row>
        <row r="47">
          <cell r="H47">
            <v>5193</v>
          </cell>
          <cell r="I47" t="str">
            <v>Espacios de Infraestructura dedicada a la intermodalidad en la Región Eje cafetero y Antioquia</v>
          </cell>
        </row>
        <row r="48">
          <cell r="H48">
            <v>5180</v>
          </cell>
          <cell r="I48" t="str">
            <v>Pasajeros movilizados en el Aeropuerto Internacional El Dorado (incluye pasajeros en tránsito)</v>
          </cell>
        </row>
        <row r="49">
          <cell r="H49">
            <v>5224</v>
          </cell>
          <cell r="I49" t="str">
            <v>Kilómetros de corredor fluvial mantenidos - Centro Oriente (Bogotá, Santander, Boyacá y Cundinamarca)</v>
          </cell>
        </row>
        <row r="50">
          <cell r="H50">
            <v>5187</v>
          </cell>
          <cell r="I50" t="str">
            <v>Porcentaje de red vial nacional primaria en buen estado en la Región Centro Oriente</v>
          </cell>
        </row>
        <row r="51">
          <cell r="H51">
            <v>5191</v>
          </cell>
          <cell r="I51" t="str">
            <v>Porcentaje de viajes realizados asociados a movilidad activa cuantificada en la Región Centro Oriente.</v>
          </cell>
        </row>
        <row r="52">
          <cell r="H52">
            <v>5194</v>
          </cell>
          <cell r="I52" t="str">
            <v>Espacios de Infraestructura dedicada a la intermodalidad en la Región Centro Oriente.</v>
          </cell>
        </row>
        <row r="53">
          <cell r="H53">
            <v>5182</v>
          </cell>
          <cell r="I53" t="str">
            <v>Aeropuertos para la prosperidad intervenidos en la Región Pacífico</v>
          </cell>
        </row>
        <row r="54">
          <cell r="H54">
            <v>5188</v>
          </cell>
          <cell r="I54" t="str">
            <v>Porcentaje de red vial nacional primaria en buen estado en la Región Pacífico</v>
          </cell>
        </row>
        <row r="55">
          <cell r="H55">
            <v>5195</v>
          </cell>
          <cell r="I55" t="str">
            <v>Espacios de Infraestructura dedicada a la intermodalidad en la Región Pacífico</v>
          </cell>
        </row>
        <row r="56">
          <cell r="H56">
            <v>5183</v>
          </cell>
          <cell r="I56" t="str">
            <v>Aeropuertos para la prosperidad intervenidos en la Región Llanos</v>
          </cell>
        </row>
        <row r="57">
          <cell r="H57">
            <v>5184</v>
          </cell>
          <cell r="I57" t="str">
            <v>Aeropuertos para la prosperidad intervenidos en la Región Centro Sur Amazonía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ablero Control Presidencia"/>
      <sheetName val="Ficha técnica"/>
      <sheetName val="Informe mensual"/>
      <sheetName val="Seguimiento hitos"/>
      <sheetName val="Detalle Hitos"/>
      <sheetName val="Detalle Indicadores 2016"/>
      <sheetName val="Detalle Indicadores 2015"/>
      <sheetName val="Guía"/>
    </sheetNames>
    <sheetDataSet>
      <sheetData sheetId="0"/>
      <sheetData sheetId="1"/>
      <sheetData sheetId="2"/>
      <sheetData sheetId="3"/>
      <sheetData sheetId="4"/>
      <sheetData sheetId="5"/>
      <sheetData sheetId="6">
        <row r="3">
          <cell r="A3" t="str">
            <v>ID</v>
          </cell>
          <cell r="B3" t="str">
            <v>Pilar</v>
          </cell>
          <cell r="C3" t="str">
            <v>Objetivo</v>
          </cell>
          <cell r="D3" t="str">
            <v>Estrategia</v>
          </cell>
          <cell r="E3" t="str">
            <v>Sector</v>
          </cell>
          <cell r="F3" t="str">
            <v>Entidad</v>
          </cell>
          <cell r="G3" t="str">
            <v>Programa</v>
          </cell>
          <cell r="H3" t="str">
            <v>Id Indicador</v>
          </cell>
          <cell r="I3" t="str">
            <v>Indicador</v>
          </cell>
          <cell r="J3" t="str">
            <v>Tipo Indicador</v>
          </cell>
          <cell r="K3" t="str">
            <v>Nivel Indicador</v>
          </cell>
          <cell r="L3" t="str">
            <v>Indicador Básico</v>
          </cell>
          <cell r="M3" t="str">
            <v>Departamentalizado</v>
          </cell>
          <cell r="N3" t="str">
            <v>Es Privado</v>
          </cell>
          <cell r="O3" t="str">
            <v>Vigente</v>
          </cell>
          <cell r="P3" t="str">
            <v>Unidad Medida</v>
          </cell>
          <cell r="Q3" t="str">
            <v>Periodicidad</v>
          </cell>
          <cell r="R3" t="str">
            <v>Acumulación</v>
          </cell>
          <cell r="S3" t="str">
            <v>Línea Base</v>
          </cell>
          <cell r="T3" t="str">
            <v>Meta 2015</v>
          </cell>
          <cell r="U3" t="str">
            <v>Meta 2016</v>
          </cell>
          <cell r="V3" t="str">
            <v>Meta 2017</v>
          </cell>
          <cell r="W3" t="str">
            <v>Meta 2018</v>
          </cell>
          <cell r="X3" t="str">
            <v>Meta Cuatrienio</v>
          </cell>
          <cell r="Y3" t="str">
            <v>Avance 2016</v>
          </cell>
          <cell r="Z3" t="str">
            <v>% Avance 2016</v>
          </cell>
          <cell r="AA3" t="str">
            <v>Avance Cuatrienio</v>
          </cell>
          <cell r="AB3" t="str">
            <v xml:space="preserve">Porcentaje Avance Cuatrienio
</v>
          </cell>
          <cell r="AC3" t="str">
            <v>Fecha Corte</v>
          </cell>
          <cell r="AD3" t="str">
            <v>Fecha Modificación</v>
          </cell>
          <cell r="AE3" t="str">
            <v>Avance Cualitativo</v>
          </cell>
          <cell r="AF3" t="str">
            <v>Fecha Corte Avance Cualitativo</v>
          </cell>
          <cell r="AG3" t="str">
            <v>Fecha Actualización Avance Cualitativo</v>
          </cell>
          <cell r="AH3" t="str">
            <v>Gerente de Meta</v>
          </cell>
          <cell r="AI3" t="str">
            <v>Correo Electrónico</v>
          </cell>
          <cell r="AJ3" t="str">
            <v>Días Rezago</v>
          </cell>
          <cell r="AK3" t="str">
            <v>Próximo Corte</v>
          </cell>
          <cell r="AL3" t="str">
            <v>Días Atraso</v>
          </cell>
        </row>
        <row r="4">
          <cell r="A4">
            <v>4469</v>
          </cell>
          <cell r="B4" t="str">
            <v>Todos por un Nuevo País</v>
          </cell>
          <cell r="C4" t="str">
            <v>Competitividad e infraestructura estratégica</v>
          </cell>
          <cell r="D4" t="str">
            <v>Incrementar la productividad de las empresas colombianas a partir de la sofisticación y diversificación del aparato productivo.</v>
          </cell>
          <cell r="E4" t="str">
            <v>Agropecuario</v>
          </cell>
          <cell r="F4" t="str">
            <v>ICA</v>
          </cell>
          <cell r="G4" t="str">
            <v>Fomento a las cadenas productivas y la comercialización del sector rural</v>
          </cell>
          <cell r="H4">
            <v>4469</v>
          </cell>
          <cell r="I4" t="str">
            <v>Nuevos productos agropecuarios con admisibilidad sanitaria en Estados Unidos</v>
          </cell>
          <cell r="J4" t="str">
            <v>Resultado</v>
          </cell>
          <cell r="K4" t="str">
            <v>Sectorial</v>
          </cell>
          <cell r="L4" t="str">
            <v>SI</v>
          </cell>
          <cell r="M4" t="str">
            <v>NO</v>
          </cell>
          <cell r="N4" t="str">
            <v>NO</v>
          </cell>
          <cell r="O4" t="str">
            <v>SI</v>
          </cell>
          <cell r="P4" t="str">
            <v>Productos agropecuarios</v>
          </cell>
          <cell r="Q4" t="str">
            <v>Anual</v>
          </cell>
          <cell r="R4" t="str">
            <v>Acumulado</v>
          </cell>
          <cell r="S4">
            <v>6</v>
          </cell>
          <cell r="T4">
            <v>1</v>
          </cell>
          <cell r="U4">
            <v>1</v>
          </cell>
          <cell r="V4">
            <v>2</v>
          </cell>
          <cell r="W4">
            <v>2</v>
          </cell>
          <cell r="X4">
            <v>6</v>
          </cell>
          <cell r="Y4">
            <v>0</v>
          </cell>
          <cell r="Z4">
            <v>0</v>
          </cell>
          <cell r="AA4">
            <v>0</v>
          </cell>
          <cell r="AB4">
            <v>0</v>
          </cell>
          <cell r="AC4">
            <v>0</v>
          </cell>
          <cell r="AD4">
            <v>0</v>
          </cell>
          <cell r="AE4" t="str">
            <v>Durante el mes de abril no se logró la admisibilidad para ningún producto agropecuario; no obstante, se adelantaron gestiones para el avance del proceso de aguacate hass con el envío de información técnica referente a la vigilancia de plagas cuarentenaria</v>
          </cell>
          <cell r="AF4">
            <v>42490.208333333299</v>
          </cell>
          <cell r="AG4">
            <v>42500.407839664404</v>
          </cell>
          <cell r="AH4" t="str">
            <v>Martha Luz Olivares Martínez</v>
          </cell>
          <cell r="AI4" t="str">
            <v>martha.olivares@ica.gov.co</v>
          </cell>
          <cell r="AJ4">
            <v>30</v>
          </cell>
          <cell r="AK4">
            <v>0</v>
          </cell>
          <cell r="AL4">
            <v>0</v>
          </cell>
        </row>
        <row r="5">
          <cell r="A5">
            <v>4470</v>
          </cell>
          <cell r="B5" t="str">
            <v>Todos por un Nuevo País</v>
          </cell>
          <cell r="C5" t="str">
            <v>Competitividad e infraestructura estratégica</v>
          </cell>
          <cell r="D5" t="str">
            <v>Incrementar la productividad de las empresas colombianas a partir de la sofisticación y diversificación del aparato productivo.</v>
          </cell>
          <cell r="E5" t="str">
            <v>Agropecuario</v>
          </cell>
          <cell r="F5" t="str">
            <v>ICA</v>
          </cell>
          <cell r="G5" t="str">
            <v>Fomento a las cadenas productivas y la comercialización del sector rural</v>
          </cell>
          <cell r="H5">
            <v>4470</v>
          </cell>
          <cell r="I5" t="str">
            <v>Nuevos productos agropecuarios con admisibilidad sanitaria en países diferentes a Estados Unidos</v>
          </cell>
          <cell r="J5" t="str">
            <v>Resultado</v>
          </cell>
          <cell r="K5" t="str">
            <v>Sectorial</v>
          </cell>
          <cell r="L5" t="str">
            <v>SI</v>
          </cell>
          <cell r="M5" t="str">
            <v>NO</v>
          </cell>
          <cell r="N5" t="str">
            <v>NO</v>
          </cell>
          <cell r="O5" t="str">
            <v>SI</v>
          </cell>
          <cell r="P5" t="str">
            <v>Productos Agropecuarios</v>
          </cell>
          <cell r="Q5" t="str">
            <v>Anual</v>
          </cell>
          <cell r="R5" t="str">
            <v>Acumulado</v>
          </cell>
          <cell r="S5">
            <v>39</v>
          </cell>
          <cell r="T5">
            <v>11</v>
          </cell>
          <cell r="U5">
            <v>11</v>
          </cell>
          <cell r="V5">
            <v>10</v>
          </cell>
          <cell r="W5">
            <v>10</v>
          </cell>
          <cell r="X5">
            <v>42</v>
          </cell>
          <cell r="Y5">
            <v>0</v>
          </cell>
          <cell r="Z5">
            <v>0</v>
          </cell>
          <cell r="AA5">
            <v>0</v>
          </cell>
          <cell r="AB5">
            <v>0</v>
          </cell>
          <cell r="AC5">
            <v>0</v>
          </cell>
          <cell r="AD5">
            <v>0</v>
          </cell>
          <cell r="AE5" t="str">
            <v xml:space="preserve">Durante el mes de febrero no se logró la admisibilidad para ningún producto agropecuario; sin embargo, como parte de las gestiones para avanzar en los procesos, el ICA ha participado en reuniones bilaterales con países como Argentina, Ecuador; en Comités </v>
          </cell>
          <cell r="AF5">
            <v>42490.208333333299</v>
          </cell>
          <cell r="AG5">
            <v>42501.446517476797</v>
          </cell>
          <cell r="AH5" t="str">
            <v>Martha Luz Olivares Martínez</v>
          </cell>
          <cell r="AI5" t="str">
            <v>martha.olivares@ica.gov.co</v>
          </cell>
          <cell r="AJ5">
            <v>30</v>
          </cell>
          <cell r="AK5">
            <v>0</v>
          </cell>
          <cell r="AL5">
            <v>0</v>
          </cell>
        </row>
        <row r="6">
          <cell r="A6">
            <v>4482</v>
          </cell>
          <cell r="B6" t="str">
            <v>Todos por un Nuevo País</v>
          </cell>
          <cell r="C6" t="str">
            <v>Competitividad e infraestructura estratégica</v>
          </cell>
          <cell r="D6" t="str">
            <v>Incrementar la productividad de las empresas colombianas a partir de la sofisticación y diversificación del aparato productivo.</v>
          </cell>
          <cell r="E6" t="str">
            <v>Agropecuario</v>
          </cell>
          <cell r="F6" t="str">
            <v>MINAGRICULTURA</v>
          </cell>
          <cell r="G6" t="str">
            <v>Fomento a las cadenas productivas y la comercialización del sector rural</v>
          </cell>
          <cell r="H6">
            <v>4482</v>
          </cell>
          <cell r="I6" t="str">
            <v>Héctareas de cultivos de café renovadas</v>
          </cell>
          <cell r="J6" t="str">
            <v>Producto</v>
          </cell>
          <cell r="K6" t="str">
            <v>Sectorial</v>
          </cell>
          <cell r="L6" t="str">
            <v>SI</v>
          </cell>
          <cell r="M6" t="str">
            <v>SI</v>
          </cell>
          <cell r="N6" t="str">
            <v>NO</v>
          </cell>
          <cell r="O6" t="str">
            <v>SI</v>
          </cell>
          <cell r="P6" t="str">
            <v>Hectáreas</v>
          </cell>
          <cell r="Q6" t="str">
            <v>Anual</v>
          </cell>
          <cell r="R6" t="str">
            <v>Acumulado</v>
          </cell>
          <cell r="S6">
            <v>386400</v>
          </cell>
          <cell r="T6">
            <v>69750</v>
          </cell>
          <cell r="U6">
            <v>69750</v>
          </cell>
          <cell r="V6">
            <v>69750</v>
          </cell>
          <cell r="W6">
            <v>69750</v>
          </cell>
          <cell r="X6">
            <v>279000</v>
          </cell>
          <cell r="Y6">
            <v>0</v>
          </cell>
          <cell r="Z6">
            <v>0</v>
          </cell>
          <cell r="AA6">
            <v>0</v>
          </cell>
          <cell r="AB6">
            <v>0</v>
          </cell>
          <cell r="AC6">
            <v>0</v>
          </cell>
          <cell r="AD6">
            <v>0</v>
          </cell>
          <cell r="AE6">
            <v>0</v>
          </cell>
          <cell r="AF6">
            <v>0</v>
          </cell>
          <cell r="AG6">
            <v>0</v>
          </cell>
          <cell r="AH6" t="str">
            <v>César Oliveros Cárdenas</v>
          </cell>
          <cell r="AI6" t="str">
            <v>cesar.oliveros@minagricultura.gov.co</v>
          </cell>
          <cell r="AJ6">
            <v>60</v>
          </cell>
          <cell r="AK6">
            <v>0</v>
          </cell>
          <cell r="AL6">
            <v>0</v>
          </cell>
        </row>
        <row r="7">
          <cell r="A7">
            <v>4483</v>
          </cell>
          <cell r="B7" t="str">
            <v>Todos por un Nuevo País</v>
          </cell>
          <cell r="C7" t="str">
            <v>Competitividad e infraestructura estratégica</v>
          </cell>
          <cell r="D7" t="str">
            <v>Incrementar la productividad de las empresas colombianas a partir de la sofisticación y diversificación del aparato productivo.</v>
          </cell>
          <cell r="E7" t="str">
            <v>Agropecuario</v>
          </cell>
          <cell r="F7" t="str">
            <v>MINAGRICULTURA</v>
          </cell>
          <cell r="G7" t="str">
            <v>Fomento a las cadenas productivas y la comercialización del sector rural</v>
          </cell>
          <cell r="H7">
            <v>4483</v>
          </cell>
          <cell r="I7" t="str">
            <v>Inventario de animales de las especies ovina y caprina</v>
          </cell>
          <cell r="J7" t="str">
            <v>Gestión</v>
          </cell>
          <cell r="K7" t="str">
            <v>Sectorial</v>
          </cell>
          <cell r="L7" t="str">
            <v>SI</v>
          </cell>
          <cell r="M7" t="str">
            <v>SI</v>
          </cell>
          <cell r="N7" t="str">
            <v>NO</v>
          </cell>
          <cell r="O7" t="str">
            <v>SI</v>
          </cell>
          <cell r="P7" t="str">
            <v>Inventario de animales</v>
          </cell>
          <cell r="Q7" t="str">
            <v>Anual</v>
          </cell>
          <cell r="R7" t="str">
            <v>Flujo</v>
          </cell>
          <cell r="S7">
            <v>2393180</v>
          </cell>
          <cell r="T7">
            <v>2464975</v>
          </cell>
          <cell r="U7">
            <v>2539924</v>
          </cell>
          <cell r="V7">
            <v>2616091</v>
          </cell>
          <cell r="W7">
            <v>2694573</v>
          </cell>
          <cell r="X7">
            <v>2694573</v>
          </cell>
          <cell r="Y7">
            <v>0</v>
          </cell>
          <cell r="Z7">
            <v>0</v>
          </cell>
          <cell r="AA7">
            <v>0</v>
          </cell>
          <cell r="AB7">
            <v>0</v>
          </cell>
          <cell r="AC7">
            <v>0</v>
          </cell>
          <cell r="AD7">
            <v>0</v>
          </cell>
          <cell r="AE7" t="str">
            <v>Para el mes de Abril se realizó: 1. Reunión y trabajo conjunto con el ICA en evaluacion de riesgos de paises de interes para importar aniamles y material genetico de ovinos y caprinos a Colombia, con el objetivo de contar en el pais con animales con carac</v>
          </cell>
          <cell r="AF7">
            <v>42490.208333333299</v>
          </cell>
          <cell r="AG7">
            <v>42495.6207385417</v>
          </cell>
          <cell r="AH7" t="str">
            <v>Luis Humberto Guzman Vergara</v>
          </cell>
          <cell r="AI7" t="str">
            <v>luis.guzman@minagricultura.gov.co</v>
          </cell>
          <cell r="AJ7">
            <v>360</v>
          </cell>
          <cell r="AK7">
            <v>0</v>
          </cell>
          <cell r="AL7">
            <v>0</v>
          </cell>
        </row>
        <row r="8">
          <cell r="A8">
            <v>4484</v>
          </cell>
          <cell r="B8" t="str">
            <v>Todos por un Nuevo País</v>
          </cell>
          <cell r="C8" t="str">
            <v>Competitividad e infraestructura estratégica</v>
          </cell>
          <cell r="D8" t="str">
            <v>Incrementar la productividad de las empresas colombianas a partir de la sofisticación y diversificación del aparato productivo.</v>
          </cell>
          <cell r="E8" t="str">
            <v>Agropecuario</v>
          </cell>
          <cell r="F8" t="str">
            <v>MINAGRICULTURA</v>
          </cell>
          <cell r="G8" t="str">
            <v>Fomento a las cadenas productivas y la comercialización del sector rural</v>
          </cell>
          <cell r="H8">
            <v>4484</v>
          </cell>
          <cell r="I8" t="str">
            <v>Toneladas de producción de carne de pollo y huevo</v>
          </cell>
          <cell r="J8" t="str">
            <v>Resultado</v>
          </cell>
          <cell r="K8" t="str">
            <v>Sectorial</v>
          </cell>
          <cell r="L8" t="str">
            <v>SI</v>
          </cell>
          <cell r="M8" t="str">
            <v>SI</v>
          </cell>
          <cell r="N8" t="str">
            <v>NO</v>
          </cell>
          <cell r="O8" t="str">
            <v>SI</v>
          </cell>
          <cell r="P8" t="str">
            <v>Toneladas</v>
          </cell>
          <cell r="Q8" t="str">
            <v>Semestral</v>
          </cell>
          <cell r="R8" t="str">
            <v>Capacidad</v>
          </cell>
          <cell r="S8">
            <v>1943165</v>
          </cell>
          <cell r="T8">
            <v>2001459</v>
          </cell>
          <cell r="U8">
            <v>2061503</v>
          </cell>
          <cell r="V8">
            <v>2123348</v>
          </cell>
          <cell r="W8">
            <v>2376142</v>
          </cell>
          <cell r="X8">
            <v>2376142</v>
          </cell>
          <cell r="Y8">
            <v>0</v>
          </cell>
          <cell r="Z8">
            <v>0</v>
          </cell>
          <cell r="AA8">
            <v>0</v>
          </cell>
          <cell r="AB8">
            <v>0</v>
          </cell>
          <cell r="AC8">
            <v>0</v>
          </cell>
          <cell r="AD8">
            <v>0</v>
          </cell>
          <cell r="AE8" t="str">
            <v xml:space="preserve">Para el mes de Abril, según cifras generadas por la Federación Nacional de Avicultores - FENAVI, la producción generada en huevos y carne fue de 63,900 y 121,570 toneladas respectivamente. </v>
          </cell>
          <cell r="AF8">
            <v>42490.208333333299</v>
          </cell>
          <cell r="AG8">
            <v>42496.447303205998</v>
          </cell>
          <cell r="AH8" t="str">
            <v>Luis Humberto Guzman Vergara</v>
          </cell>
          <cell r="AI8" t="str">
            <v>luis.guzman@minagricultura.gov.co</v>
          </cell>
          <cell r="AJ8">
            <v>60</v>
          </cell>
          <cell r="AK8">
            <v>0</v>
          </cell>
          <cell r="AL8">
            <v>0</v>
          </cell>
        </row>
        <row r="9">
          <cell r="A9">
            <v>4485</v>
          </cell>
          <cell r="B9" t="str">
            <v>Todos por un Nuevo País</v>
          </cell>
          <cell r="C9" t="str">
            <v>Competitividad e infraestructura estratégica</v>
          </cell>
          <cell r="D9" t="str">
            <v>Incrementar la productividad de las empresas colombianas a partir de la sofisticación y diversificación del aparato productivo.</v>
          </cell>
          <cell r="E9" t="str">
            <v>Agropecuario</v>
          </cell>
          <cell r="F9" t="str">
            <v>MINAGRICULTURA</v>
          </cell>
          <cell r="G9" t="str">
            <v>Fomento a las cadenas productivas y la comercialización del sector rural</v>
          </cell>
          <cell r="H9">
            <v>4485</v>
          </cell>
          <cell r="I9" t="str">
            <v>Toneladas de producción de pesca y acuicultura</v>
          </cell>
          <cell r="J9" t="str">
            <v>Resultado</v>
          </cell>
          <cell r="K9" t="str">
            <v>Sectorial</v>
          </cell>
          <cell r="L9" t="str">
            <v>SI</v>
          </cell>
          <cell r="M9" t="str">
            <v>NO</v>
          </cell>
          <cell r="N9" t="str">
            <v>NO</v>
          </cell>
          <cell r="O9" t="str">
            <v>SI</v>
          </cell>
          <cell r="P9" t="str">
            <v>Toneladas</v>
          </cell>
          <cell r="Q9" t="str">
            <v>Semestral</v>
          </cell>
          <cell r="R9" t="str">
            <v>Capacidad</v>
          </cell>
          <cell r="S9">
            <v>134272</v>
          </cell>
          <cell r="T9">
            <v>139619</v>
          </cell>
          <cell r="U9">
            <v>144965</v>
          </cell>
          <cell r="V9">
            <v>150312</v>
          </cell>
          <cell r="W9">
            <v>155658</v>
          </cell>
          <cell r="X9">
            <v>155658</v>
          </cell>
          <cell r="Y9">
            <v>0</v>
          </cell>
          <cell r="Z9">
            <v>0</v>
          </cell>
          <cell r="AA9">
            <v>0</v>
          </cell>
          <cell r="AB9">
            <v>0</v>
          </cell>
          <cell r="AC9">
            <v>0</v>
          </cell>
          <cell r="AD9">
            <v>0</v>
          </cell>
          <cell r="AE9" t="str">
            <v>Debido a que el fenómeno del Niño ha tenido un gran impacto en las reservas hídricas de nuestro país, los piscicultores se han abstenido de sembrar grandes densidades en especies como Tilapia y Trucha, como estrategia para mitigar perdidas y/o mortalidade</v>
          </cell>
          <cell r="AF9">
            <v>42490.208333333299</v>
          </cell>
          <cell r="AG9">
            <v>42496.591698067103</v>
          </cell>
          <cell r="AH9" t="str">
            <v>Luis Humberto Guzman Vergara</v>
          </cell>
          <cell r="AI9" t="str">
            <v>luis.guzman@minagricultura.gov.co</v>
          </cell>
          <cell r="AJ9">
            <v>30</v>
          </cell>
          <cell r="AK9">
            <v>0</v>
          </cell>
          <cell r="AL9">
            <v>0</v>
          </cell>
        </row>
        <row r="10">
          <cell r="A10">
            <v>5152</v>
          </cell>
          <cell r="B10" t="str">
            <v>Todos por un Nuevo País</v>
          </cell>
          <cell r="C10" t="str">
            <v>Competitividad e infraestructura estratégica</v>
          </cell>
          <cell r="D10" t="str">
            <v>Incrementar la productividad de las empresas colombianas a partir de la sofisticación y diversificación del aparato productivo.</v>
          </cell>
          <cell r="E10" t="str">
            <v>Agropecuario</v>
          </cell>
          <cell r="F10" t="str">
            <v>MINAGRICULTURA</v>
          </cell>
          <cell r="G10" t="str">
            <v>Fomento a las cadenas productivas y la comercialización del sector rural</v>
          </cell>
          <cell r="H10">
            <v>5152</v>
          </cell>
          <cell r="I10" t="str">
            <v>Crecimiento del PIB agropecuario</v>
          </cell>
          <cell r="J10" t="str">
            <v>Resultado</v>
          </cell>
          <cell r="K10" t="str">
            <v>Sectorial</v>
          </cell>
          <cell r="L10" t="str">
            <v>NO</v>
          </cell>
          <cell r="M10" t="str">
            <v>NO</v>
          </cell>
          <cell r="N10" t="str">
            <v>NO</v>
          </cell>
          <cell r="O10" t="str">
            <v>SI</v>
          </cell>
          <cell r="P10" t="str">
            <v>Porcentaje</v>
          </cell>
          <cell r="Q10" t="str">
            <v>Trimestral</v>
          </cell>
          <cell r="R10" t="str">
            <v>Flujo</v>
          </cell>
          <cell r="S10">
            <v>2.2999999999999998</v>
          </cell>
          <cell r="T10">
            <v>3.7</v>
          </cell>
          <cell r="U10">
            <v>4.3</v>
          </cell>
          <cell r="V10">
            <v>4.3</v>
          </cell>
          <cell r="W10">
            <v>4.4000000000000004</v>
          </cell>
          <cell r="X10">
            <v>4.2</v>
          </cell>
          <cell r="Y10">
            <v>0</v>
          </cell>
          <cell r="Z10">
            <v>0</v>
          </cell>
          <cell r="AA10">
            <v>0</v>
          </cell>
          <cell r="AB10">
            <v>0</v>
          </cell>
          <cell r="AC10">
            <v>0</v>
          </cell>
          <cell r="AD10">
            <v>0</v>
          </cell>
          <cell r="AE10" t="str">
            <v>Los principales cultivos agrícolas con información mensual, que más incidieron durante el primer trimestre del año en el comportamiento del PIB del Sector Agropecuario, Silvícola y Pesquero durante el mes de enero/16 con respecto al mismo mes del año ante</v>
          </cell>
          <cell r="AF10">
            <v>42490.208333333299</v>
          </cell>
          <cell r="AG10">
            <v>42493.607622569398</v>
          </cell>
          <cell r="AH10" t="str">
            <v>Samuel Zambrano Canizales</v>
          </cell>
          <cell r="AI10" t="str">
            <v>samuel.zambrano@minagricultura.gov.co</v>
          </cell>
          <cell r="AJ10">
            <v>90</v>
          </cell>
          <cell r="AK10">
            <v>0</v>
          </cell>
          <cell r="AL10">
            <v>0</v>
          </cell>
        </row>
        <row r="11">
          <cell r="A11">
            <v>5153</v>
          </cell>
          <cell r="B11" t="str">
            <v>Todos por un Nuevo País</v>
          </cell>
          <cell r="C11" t="str">
            <v>Competitividad e infraestructura estratégica</v>
          </cell>
          <cell r="D11" t="str">
            <v>Incrementar la productividad de las empresas colombianas a partir de la sofisticación y diversificación del aparato productivo.</v>
          </cell>
          <cell r="E11" t="str">
            <v>Agropecuario</v>
          </cell>
          <cell r="F11" t="str">
            <v>MINAGRICULTURA</v>
          </cell>
          <cell r="G11" t="str">
            <v>Fomento a las cadenas productivas y la comercialización del sector rural</v>
          </cell>
          <cell r="H11">
            <v>5153</v>
          </cell>
          <cell r="I11" t="str">
            <v>Exportaciones agropecuarias (USD$ millones)</v>
          </cell>
          <cell r="J11" t="str">
            <v>Resultado</v>
          </cell>
          <cell r="K11" t="str">
            <v>Sectorial</v>
          </cell>
          <cell r="L11" t="str">
            <v>NO</v>
          </cell>
          <cell r="M11" t="str">
            <v>NO</v>
          </cell>
          <cell r="N11" t="str">
            <v>NO</v>
          </cell>
          <cell r="O11" t="str">
            <v>SI</v>
          </cell>
          <cell r="P11" t="str">
            <v>Millones de dólares</v>
          </cell>
          <cell r="Q11" t="str">
            <v>Anual</v>
          </cell>
          <cell r="R11" t="str">
            <v>Capacidad</v>
          </cell>
          <cell r="S11">
            <v>7892</v>
          </cell>
          <cell r="T11">
            <v>8049.5829999999996</v>
          </cell>
          <cell r="U11">
            <v>8210.5750000000007</v>
          </cell>
          <cell r="V11">
            <v>8374.7860000000001</v>
          </cell>
          <cell r="W11">
            <v>8542.2819999999992</v>
          </cell>
          <cell r="X11">
            <v>8542.2819999999992</v>
          </cell>
          <cell r="Y11">
            <v>0</v>
          </cell>
          <cell r="Z11">
            <v>0</v>
          </cell>
          <cell r="AA11">
            <v>0</v>
          </cell>
          <cell r="AB11">
            <v>0</v>
          </cell>
          <cell r="AC11">
            <v>0</v>
          </cell>
          <cell r="AD11">
            <v>0</v>
          </cell>
          <cell r="AE11" t="str">
            <v>En los tres primeros meses de 2016 el sector agropecuario y agroindustrial ha exportado USD 1.873 millones, -12% menos que las ventas externas ocasionadas en igual periodo de 2015, las cuales se situaron por USD 1.656 millones. Esta caída en las exportaci</v>
          </cell>
          <cell r="AF11">
            <v>42460.208333333299</v>
          </cell>
          <cell r="AG11">
            <v>42500.405897256896</v>
          </cell>
          <cell r="AH11" t="str">
            <v>Jose Dario Jaramillo Moreno</v>
          </cell>
          <cell r="AI11" t="str">
            <v>dario.jaramillo@minagricultura.gov.co</v>
          </cell>
          <cell r="AJ11">
            <v>60</v>
          </cell>
          <cell r="AK11">
            <v>0</v>
          </cell>
          <cell r="AL11">
            <v>0</v>
          </cell>
        </row>
        <row r="12">
          <cell r="A12">
            <v>5155</v>
          </cell>
          <cell r="B12" t="str">
            <v>Todos por un Nuevo País</v>
          </cell>
          <cell r="C12" t="str">
            <v>Competitividad e infraestructura estratégica</v>
          </cell>
          <cell r="D12" t="str">
            <v>Incrementar la productividad de las empresas colombianas a partir de la sofisticación y diversificación del aparato productivo.</v>
          </cell>
          <cell r="E12" t="str">
            <v>Agropecuario</v>
          </cell>
          <cell r="F12" t="str">
            <v>MINAGRICULTURA</v>
          </cell>
          <cell r="G12" t="str">
            <v>Fomento a las cadenas productivas y la comercialización del sector rural</v>
          </cell>
          <cell r="H12">
            <v>5155</v>
          </cell>
          <cell r="I12" t="str">
            <v>Hectáreas con distrito de riego construido o rehabilitado</v>
          </cell>
          <cell r="J12" t="str">
            <v>Producto</v>
          </cell>
          <cell r="K12" t="str">
            <v>Sectorial</v>
          </cell>
          <cell r="L12" t="str">
            <v>NO</v>
          </cell>
          <cell r="M12" t="str">
            <v>SI</v>
          </cell>
          <cell r="N12" t="str">
            <v>NO</v>
          </cell>
          <cell r="O12" t="str">
            <v>SI</v>
          </cell>
          <cell r="P12" t="str">
            <v>Hectáreas</v>
          </cell>
          <cell r="Q12" t="str">
            <v>Anual</v>
          </cell>
          <cell r="R12" t="str">
            <v>Acumulado</v>
          </cell>
          <cell r="S12">
            <v>10950</v>
          </cell>
          <cell r="T12">
            <v>15000</v>
          </cell>
          <cell r="U12">
            <v>21000</v>
          </cell>
          <cell r="V12">
            <v>25670</v>
          </cell>
          <cell r="W12">
            <v>41000</v>
          </cell>
          <cell r="X12">
            <v>102670</v>
          </cell>
          <cell r="Y12">
            <v>0</v>
          </cell>
          <cell r="Z12">
            <v>0</v>
          </cell>
          <cell r="AA12">
            <v>0</v>
          </cell>
          <cell r="AB12">
            <v>0</v>
          </cell>
          <cell r="AC12">
            <v>0</v>
          </cell>
          <cell r="AD12">
            <v>0</v>
          </cell>
          <cell r="AE12">
            <v>0</v>
          </cell>
          <cell r="AF12">
            <v>0</v>
          </cell>
          <cell r="AG12">
            <v>0</v>
          </cell>
          <cell r="AH12" t="str">
            <v>Giovanni Alberto Rocha Mahecha</v>
          </cell>
          <cell r="AI12" t="str">
            <v>grocha@incoder.gov.co</v>
          </cell>
          <cell r="AJ12">
            <v>5</v>
          </cell>
          <cell r="AK12">
            <v>0</v>
          </cell>
          <cell r="AL12">
            <v>0</v>
          </cell>
        </row>
        <row r="13">
          <cell r="A13">
            <v>5156</v>
          </cell>
          <cell r="B13" t="str">
            <v>Todos por un Nuevo País</v>
          </cell>
          <cell r="C13" t="str">
            <v>Competitividad e infraestructura estratégica</v>
          </cell>
          <cell r="D13" t="str">
            <v>Incrementar la productividad de las empresas colombianas a partir de la sofisticación y diversificación del aparato productivo.</v>
          </cell>
          <cell r="E13" t="str">
            <v>Agropecuario</v>
          </cell>
          <cell r="F13" t="str">
            <v>MINAGRICULTURA</v>
          </cell>
          <cell r="G13" t="str">
            <v>Fomento a las cadenas productivas y la comercialización del sector rural</v>
          </cell>
          <cell r="H13">
            <v>5156</v>
          </cell>
          <cell r="I13" t="str">
            <v>Hectáreas con estudios y diseño de distritos de riego</v>
          </cell>
          <cell r="J13" t="str">
            <v>Producto</v>
          </cell>
          <cell r="K13" t="str">
            <v>Sectorial</v>
          </cell>
          <cell r="L13" t="str">
            <v>NO</v>
          </cell>
          <cell r="M13" t="str">
            <v>SI</v>
          </cell>
          <cell r="N13" t="str">
            <v>NO</v>
          </cell>
          <cell r="O13" t="str">
            <v>SI</v>
          </cell>
          <cell r="P13" t="str">
            <v>Hectáreas</v>
          </cell>
          <cell r="Q13" t="str">
            <v>Anual</v>
          </cell>
          <cell r="R13" t="str">
            <v>Acumulado</v>
          </cell>
          <cell r="S13">
            <v>75500</v>
          </cell>
          <cell r="T13">
            <v>1000</v>
          </cell>
          <cell r="U13">
            <v>4253</v>
          </cell>
          <cell r="V13">
            <v>6038</v>
          </cell>
          <cell r="W13">
            <v>6039</v>
          </cell>
          <cell r="X13">
            <v>17330</v>
          </cell>
          <cell r="Y13">
            <v>0</v>
          </cell>
          <cell r="Z13">
            <v>0</v>
          </cell>
          <cell r="AA13">
            <v>0</v>
          </cell>
          <cell r="AB13">
            <v>0</v>
          </cell>
          <cell r="AC13">
            <v>0</v>
          </cell>
          <cell r="AD13">
            <v>0</v>
          </cell>
          <cell r="AE13">
            <v>0</v>
          </cell>
          <cell r="AF13">
            <v>0</v>
          </cell>
          <cell r="AG13">
            <v>0</v>
          </cell>
          <cell r="AH13" t="str">
            <v>Giovanni Alberto Rocha Mahecha</v>
          </cell>
          <cell r="AI13" t="str">
            <v>grocha@incoder.gov.co</v>
          </cell>
          <cell r="AJ13">
            <v>5</v>
          </cell>
          <cell r="AK13">
            <v>0</v>
          </cell>
          <cell r="AL13">
            <v>0</v>
          </cell>
        </row>
        <row r="14">
          <cell r="A14">
            <v>5221</v>
          </cell>
          <cell r="B14" t="str">
            <v>Todos por un Nuevo País</v>
          </cell>
          <cell r="C14" t="str">
            <v>Competitividad e infraestructura estratégica</v>
          </cell>
          <cell r="D14" t="str">
            <v>Incrementar la productividad de las empresas colombianas a partir de la sofisticación y diversificación del aparato productivo.</v>
          </cell>
          <cell r="E14" t="str">
            <v>Agropecuario</v>
          </cell>
          <cell r="F14" t="str">
            <v>MINAGRICULTURA</v>
          </cell>
          <cell r="G14" t="str">
            <v>Fomento a las cadenas productivas y la comercialización del sector rural</v>
          </cell>
          <cell r="H14">
            <v>5221</v>
          </cell>
          <cell r="I14" t="str">
            <v>Toneladas de  carne de cerdo producidas</v>
          </cell>
          <cell r="J14" t="str">
            <v>Resultado</v>
          </cell>
          <cell r="K14" t="str">
            <v>Sectorial</v>
          </cell>
          <cell r="L14" t="str">
            <v>SI</v>
          </cell>
          <cell r="M14" t="str">
            <v>SI</v>
          </cell>
          <cell r="N14" t="str">
            <v>NO</v>
          </cell>
          <cell r="O14" t="str">
            <v>SI</v>
          </cell>
          <cell r="P14" t="str">
            <v>Toneladas</v>
          </cell>
          <cell r="Q14" t="str">
            <v>Anual</v>
          </cell>
          <cell r="R14" t="str">
            <v>Acumulado</v>
          </cell>
          <cell r="S14">
            <v>277000</v>
          </cell>
          <cell r="T14">
            <v>290850</v>
          </cell>
          <cell r="U14">
            <v>305393</v>
          </cell>
          <cell r="V14">
            <v>320662</v>
          </cell>
          <cell r="W14">
            <v>336695</v>
          </cell>
          <cell r="X14">
            <v>1253600</v>
          </cell>
          <cell r="Y14">
            <v>0</v>
          </cell>
          <cell r="Z14">
            <v>0</v>
          </cell>
          <cell r="AA14">
            <v>0</v>
          </cell>
          <cell r="AB14">
            <v>0</v>
          </cell>
          <cell r="AC14">
            <v>0</v>
          </cell>
          <cell r="AD14">
            <v>0</v>
          </cell>
          <cell r="AE14" t="str">
            <v>En el contexto del Acuerdo de cooperación con Dinamarca se firmó el MOU y se define una versión final borrador de proyecto por acuerdo entre las partes (Autoridades danesas, ICA, INVIMA, Asoporcicultores-FNP y Cadena Cárnica Porcina). En relación con el t</v>
          </cell>
          <cell r="AF14">
            <v>42490.208333333299</v>
          </cell>
          <cell r="AG14">
            <v>42493.585290543997</v>
          </cell>
          <cell r="AH14" t="str">
            <v>Luis Humberto Guzman Vergara</v>
          </cell>
          <cell r="AI14" t="str">
            <v>luis.guzman@minagricultura.gov.co</v>
          </cell>
          <cell r="AJ14">
            <v>60</v>
          </cell>
          <cell r="AK14">
            <v>0</v>
          </cell>
          <cell r="AL14">
            <v>0</v>
          </cell>
        </row>
        <row r="15">
          <cell r="A15">
            <v>4486</v>
          </cell>
          <cell r="B15" t="str">
            <v>Todos por un Nuevo País</v>
          </cell>
          <cell r="C15" t="str">
            <v>Competitividad e infraestructura estratégica</v>
          </cell>
          <cell r="D15" t="str">
            <v>Incrementar la productividad de las empresas colombianas a partir de la sofisticación y diversificación del aparato productivo.</v>
          </cell>
          <cell r="E15" t="str">
            <v>Agropecuario</v>
          </cell>
          <cell r="F15" t="str">
            <v>MINAGRICULTURA</v>
          </cell>
          <cell r="G15" t="str">
            <v>Fomento a las cadenas productivas y la comercialización del sector rural</v>
          </cell>
          <cell r="H15">
            <v>4486</v>
          </cell>
          <cell r="I15" t="str">
            <v>Productores rurales beneficiados con asistencia técnica integral</v>
          </cell>
          <cell r="J15" t="str">
            <v>Producto</v>
          </cell>
          <cell r="K15" t="str">
            <v>Sectorial</v>
          </cell>
          <cell r="L15" t="str">
            <v>SI</v>
          </cell>
          <cell r="M15" t="str">
            <v>SI</v>
          </cell>
          <cell r="N15" t="str">
            <v>NO</v>
          </cell>
          <cell r="O15" t="str">
            <v>SI</v>
          </cell>
          <cell r="P15" t="str">
            <v>Productores rurales</v>
          </cell>
          <cell r="Q15" t="str">
            <v>Semestral</v>
          </cell>
          <cell r="R15" t="str">
            <v>Acumulado</v>
          </cell>
          <cell r="S15">
            <v>614300</v>
          </cell>
          <cell r="T15">
            <v>290169</v>
          </cell>
          <cell r="U15">
            <v>574811</v>
          </cell>
          <cell r="V15">
            <v>854005</v>
          </cell>
          <cell r="W15">
            <v>1170000</v>
          </cell>
          <cell r="X15">
            <v>1170000</v>
          </cell>
          <cell r="Y15">
            <v>0</v>
          </cell>
          <cell r="Z15">
            <v>0</v>
          </cell>
          <cell r="AA15">
            <v>0</v>
          </cell>
          <cell r="AB15">
            <v>0</v>
          </cell>
          <cell r="AC15">
            <v>0</v>
          </cell>
          <cell r="AD15">
            <v>0</v>
          </cell>
          <cell r="AE15" t="str">
            <v xml:space="preserve">Se reporta el cierre de la convocatoria de Asistencia Técnica Gremial, se recibieron los proyectos y se encuentran en fase de evaluación de acuerdo con los términos de referencia. </v>
          </cell>
          <cell r="AF15">
            <v>42490.208333333299</v>
          </cell>
          <cell r="AG15">
            <v>42495.614415705997</v>
          </cell>
          <cell r="AH15" t="str">
            <v>Claudia Jimena Cuervo Cardona</v>
          </cell>
          <cell r="AI15" t="str">
            <v>claudia.cuervo@minagricultura.gov.co</v>
          </cell>
          <cell r="AJ15">
            <v>15</v>
          </cell>
          <cell r="AK15">
            <v>0</v>
          </cell>
          <cell r="AL15">
            <v>0</v>
          </cell>
        </row>
        <row r="16">
          <cell r="A16">
            <v>4487</v>
          </cell>
          <cell r="B16" t="str">
            <v>Todos por un Nuevo País</v>
          </cell>
          <cell r="C16" t="str">
            <v>Competitividad e infraestructura estratégica</v>
          </cell>
          <cell r="D16" t="str">
            <v>Incrementar la productividad de las empresas colombianas a partir de la sofisticación y diversificación del aparato productivo.</v>
          </cell>
          <cell r="E16" t="str">
            <v>Agropecuario</v>
          </cell>
          <cell r="F16" t="str">
            <v>MINAGRICULTURA</v>
          </cell>
          <cell r="G16" t="str">
            <v>Fomento a las cadenas productivas y la comercialización del sector rural</v>
          </cell>
          <cell r="H16">
            <v>4487</v>
          </cell>
          <cell r="I16" t="str">
            <v>Modelos productivos definidos por sistema y región</v>
          </cell>
          <cell r="J16" t="str">
            <v>Producto</v>
          </cell>
          <cell r="K16" t="str">
            <v>Sectorial</v>
          </cell>
          <cell r="L16" t="str">
            <v>SI</v>
          </cell>
          <cell r="M16" t="str">
            <v>NO</v>
          </cell>
          <cell r="N16" t="str">
            <v>NO</v>
          </cell>
          <cell r="O16" t="str">
            <v>SI</v>
          </cell>
          <cell r="P16" t="str">
            <v>Modelos productivos</v>
          </cell>
          <cell r="Q16" t="str">
            <v>Anual</v>
          </cell>
          <cell r="R16" t="str">
            <v>Acumulado</v>
          </cell>
          <cell r="S16">
            <v>17</v>
          </cell>
          <cell r="T16">
            <v>5</v>
          </cell>
          <cell r="U16">
            <v>5</v>
          </cell>
          <cell r="V16">
            <v>5</v>
          </cell>
          <cell r="W16">
            <v>5</v>
          </cell>
          <cell r="X16">
            <v>20</v>
          </cell>
          <cell r="Y16">
            <v>0</v>
          </cell>
          <cell r="Z16">
            <v>0</v>
          </cell>
          <cell r="AA16">
            <v>0</v>
          </cell>
          <cell r="AB16">
            <v>0</v>
          </cell>
          <cell r="AC16">
            <v>0</v>
          </cell>
          <cell r="AD16">
            <v>0</v>
          </cell>
          <cell r="AE16" t="str">
            <v>Corpoica reporta avances en 2 (dos) Modelos Productivos así: Modelo productivo para el cultivo de papa parda pastusa para el Altiplano Cundiboyacense, y Modelo Productivo para el cultivo de papa parda tuquerreña para el Altiplano Cundiboyacense Cundiboyac</v>
          </cell>
          <cell r="AF16">
            <v>42490.208333333299</v>
          </cell>
          <cell r="AG16">
            <v>42495.340124456001</v>
          </cell>
          <cell r="AH16" t="str">
            <v>Claudia Jimena Cuervo Cardona</v>
          </cell>
          <cell r="AI16" t="str">
            <v>claudia.cuervo@minagricultura.gov.co</v>
          </cell>
          <cell r="AJ16">
            <v>15</v>
          </cell>
          <cell r="AK16">
            <v>0</v>
          </cell>
          <cell r="AL16">
            <v>0</v>
          </cell>
        </row>
        <row r="17">
          <cell r="A17">
            <v>4488</v>
          </cell>
          <cell r="B17" t="str">
            <v>Todos por un Nuevo País</v>
          </cell>
          <cell r="C17" t="str">
            <v>Competitividad e infraestructura estratégica</v>
          </cell>
          <cell r="D17" t="str">
            <v>Incrementar la productividad de las empresas colombianas a partir de la sofisticación y diversificación del aparato productivo.</v>
          </cell>
          <cell r="E17" t="str">
            <v>Agropecuario</v>
          </cell>
          <cell r="F17" t="str">
            <v>MINAGRICULTURA</v>
          </cell>
          <cell r="G17" t="str">
            <v>Fomento a las cadenas productivas y la comercialización del sector rural</v>
          </cell>
          <cell r="H17">
            <v>4488</v>
          </cell>
          <cell r="I17" t="str">
            <v>Hectáreas adecuadas con manejo eficiente del recurso hídrico para fines agropecuarios</v>
          </cell>
          <cell r="J17" t="str">
            <v>Producto</v>
          </cell>
          <cell r="K17" t="str">
            <v>Sectorial</v>
          </cell>
          <cell r="L17" t="str">
            <v>SI</v>
          </cell>
          <cell r="M17" t="str">
            <v>SI</v>
          </cell>
          <cell r="N17" t="str">
            <v>NO</v>
          </cell>
          <cell r="O17" t="str">
            <v>SI</v>
          </cell>
          <cell r="P17" t="str">
            <v>Hectáreas</v>
          </cell>
          <cell r="Q17" t="str">
            <v>Semestral</v>
          </cell>
          <cell r="R17" t="str">
            <v>Flujo</v>
          </cell>
          <cell r="S17">
            <v>86450</v>
          </cell>
          <cell r="T17">
            <v>16000</v>
          </cell>
          <cell r="U17">
            <v>41253</v>
          </cell>
          <cell r="V17">
            <v>66453</v>
          </cell>
          <cell r="W17">
            <v>120000</v>
          </cell>
          <cell r="X17">
            <v>120000</v>
          </cell>
          <cell r="Y17">
            <v>0</v>
          </cell>
          <cell r="Z17">
            <v>0</v>
          </cell>
          <cell r="AA17">
            <v>0</v>
          </cell>
          <cell r="AB17">
            <v>0</v>
          </cell>
          <cell r="AC17">
            <v>0</v>
          </cell>
          <cell r="AD17">
            <v>0</v>
          </cell>
          <cell r="AE17">
            <v>0</v>
          </cell>
          <cell r="AF17">
            <v>0</v>
          </cell>
          <cell r="AG17">
            <v>0</v>
          </cell>
          <cell r="AH17" t="str">
            <v>Giovanni Alberto Rocha Mahecha</v>
          </cell>
          <cell r="AI17" t="str">
            <v>grocha@incoder.gov.co</v>
          </cell>
          <cell r="AJ17">
            <v>5</v>
          </cell>
          <cell r="AK17">
            <v>0</v>
          </cell>
          <cell r="AL17">
            <v>0</v>
          </cell>
        </row>
        <row r="18">
          <cell r="A18">
            <v>4489</v>
          </cell>
          <cell r="B18" t="str">
            <v>Todos por un Nuevo País</v>
          </cell>
          <cell r="C18" t="str">
            <v>Competitividad e infraestructura estratégica</v>
          </cell>
          <cell r="D18" t="str">
            <v>Incrementar la productividad de las empresas colombianas a partir de la sofisticación y diversificación del aparato productivo.</v>
          </cell>
          <cell r="E18" t="str">
            <v>Agropecuario</v>
          </cell>
          <cell r="F18" t="str">
            <v>MINAGRICULTURA</v>
          </cell>
          <cell r="G18" t="str">
            <v>Fomento a las cadenas productivas y la comercialización del sector rural</v>
          </cell>
          <cell r="H18">
            <v>4489</v>
          </cell>
          <cell r="I18" t="str">
            <v>Hectáreas con seguro agropecuario</v>
          </cell>
          <cell r="J18" t="str">
            <v>Producto</v>
          </cell>
          <cell r="K18" t="str">
            <v>Sectorial</v>
          </cell>
          <cell r="L18" t="str">
            <v>SI</v>
          </cell>
          <cell r="M18" t="str">
            <v>NO</v>
          </cell>
          <cell r="N18" t="str">
            <v>NO</v>
          </cell>
          <cell r="O18" t="str">
            <v>SI</v>
          </cell>
          <cell r="P18" t="str">
            <v>Hectáreas</v>
          </cell>
          <cell r="Q18" t="str">
            <v>Anual</v>
          </cell>
          <cell r="R18" t="str">
            <v>Flujo</v>
          </cell>
          <cell r="S18">
            <v>129099</v>
          </cell>
          <cell r="T18">
            <v>106290</v>
          </cell>
          <cell r="U18">
            <v>133922</v>
          </cell>
          <cell r="V18">
            <v>165541</v>
          </cell>
          <cell r="W18">
            <v>201149</v>
          </cell>
          <cell r="X18">
            <v>201149</v>
          </cell>
          <cell r="Y18">
            <v>0</v>
          </cell>
          <cell r="Z18">
            <v>0</v>
          </cell>
          <cell r="AA18">
            <v>0</v>
          </cell>
          <cell r="AB18">
            <v>0</v>
          </cell>
          <cell r="AC18">
            <v>0</v>
          </cell>
          <cell r="AD18">
            <v>0</v>
          </cell>
          <cell r="AE18" t="str">
            <v xml:space="preserve">En el mes de marzo de 2016, se expidieron 126 pólizas para asegurar 6.322 hectáreas por valor de $47.248 millones.En lo corrido de estos tres meses, se han emitido 2.114 pólizas para asegurar 25.243 hectáreas por valor de $130.869 millones. </v>
          </cell>
          <cell r="AF18">
            <v>42460.208333333299</v>
          </cell>
          <cell r="AG18">
            <v>42500.717857870397</v>
          </cell>
          <cell r="AH18" t="str">
            <v>Efraín Rosas</v>
          </cell>
          <cell r="AI18" t="str">
            <v>efrain.rosas@minagricultura.gov.co</v>
          </cell>
          <cell r="AJ18">
            <v>12</v>
          </cell>
          <cell r="AK18">
            <v>0</v>
          </cell>
          <cell r="AL18">
            <v>0</v>
          </cell>
        </row>
        <row r="19">
          <cell r="A19">
            <v>4490</v>
          </cell>
          <cell r="B19" t="str">
            <v>Todos por un Nuevo País</v>
          </cell>
          <cell r="C19" t="str">
            <v>Competitividad e infraestructura estratégica</v>
          </cell>
          <cell r="D19" t="str">
            <v>Incrementar la productividad de las empresas colombianas a partir de la sofisticación y diversificación del aparato productivo.</v>
          </cell>
          <cell r="E19" t="str">
            <v>Agropecuario</v>
          </cell>
          <cell r="F19" t="str">
            <v>MINAGRICULTURA</v>
          </cell>
          <cell r="G19" t="str">
            <v>Fomento a las cadenas productivas y la comercialización del sector rural</v>
          </cell>
          <cell r="H19">
            <v>4490</v>
          </cell>
          <cell r="I19" t="str">
            <v>Operaciones de crédito en condiciones Finagro para la población rural y rural disperso</v>
          </cell>
          <cell r="J19" t="str">
            <v>Producto</v>
          </cell>
          <cell r="K19" t="str">
            <v>Sectorial</v>
          </cell>
          <cell r="L19" t="str">
            <v>SI</v>
          </cell>
          <cell r="M19" t="str">
            <v>SI</v>
          </cell>
          <cell r="N19" t="str">
            <v>NO</v>
          </cell>
          <cell r="O19" t="str">
            <v>SI</v>
          </cell>
          <cell r="P19" t="str">
            <v>Operaciones de crédito</v>
          </cell>
          <cell r="Q19" t="str">
            <v>Trimestral</v>
          </cell>
          <cell r="R19" t="str">
            <v>Flujo</v>
          </cell>
          <cell r="S19">
            <v>148530</v>
          </cell>
          <cell r="T19">
            <v>161275</v>
          </cell>
          <cell r="U19">
            <v>175114</v>
          </cell>
          <cell r="V19">
            <v>190141</v>
          </cell>
          <cell r="W19">
            <v>206457</v>
          </cell>
          <cell r="X19">
            <v>206457</v>
          </cell>
          <cell r="Y19">
            <v>25217</v>
          </cell>
          <cell r="Z19">
            <v>14.4</v>
          </cell>
          <cell r="AA19">
            <v>237782</v>
          </cell>
          <cell r="AB19">
            <v>100</v>
          </cell>
          <cell r="AC19">
            <v>42460.208333333299</v>
          </cell>
          <cell r="AD19">
            <v>42500.693844016198</v>
          </cell>
          <cell r="AE19" t="str">
            <v>En marzo de 2016 se colocaron 9.286 operaciones de crédito en condiciones Finagro por valor de $149.673 millones, para los municipios en categoría rural y rural disperso.En lo corrido del año, se han realizado 25.217 operaciones por valor de $393.277 mill</v>
          </cell>
          <cell r="AF19">
            <v>42460.208333333299</v>
          </cell>
          <cell r="AG19">
            <v>42500.693843865702</v>
          </cell>
          <cell r="AH19" t="str">
            <v>Efraín Rosas</v>
          </cell>
          <cell r="AI19" t="str">
            <v>efrain.rosas@minagricultura.gov.co</v>
          </cell>
          <cell r="AJ19">
            <v>12</v>
          </cell>
          <cell r="AK19">
            <v>42551.208333333299</v>
          </cell>
          <cell r="AL19">
            <v>-55</v>
          </cell>
        </row>
        <row r="20">
          <cell r="A20">
            <v>5151</v>
          </cell>
          <cell r="B20" t="str">
            <v>Todos por un Nuevo País</v>
          </cell>
          <cell r="C20" t="str">
            <v>Competitividad e infraestructura estratégica</v>
          </cell>
          <cell r="D20" t="str">
            <v>Incrementar la productividad de las empresas colombianas a partir de la sofisticación y diversificación del aparato productivo.</v>
          </cell>
          <cell r="E20" t="str">
            <v>Agropecuario</v>
          </cell>
          <cell r="F20" t="str">
            <v>MINAGRICULTURA</v>
          </cell>
          <cell r="G20" t="str">
            <v>Fomento a las cadenas productivas y la comercialización del sector rural</v>
          </cell>
          <cell r="H20">
            <v>5151</v>
          </cell>
          <cell r="I20" t="str">
            <v>Hectáreas Nuevas Sembradas</v>
          </cell>
          <cell r="J20" t="str">
            <v>Producto</v>
          </cell>
          <cell r="K20" t="str">
            <v>Sectorial</v>
          </cell>
          <cell r="L20" t="str">
            <v>NO</v>
          </cell>
          <cell r="M20" t="str">
            <v>NO</v>
          </cell>
          <cell r="N20" t="str">
            <v>NO</v>
          </cell>
          <cell r="O20" t="str">
            <v>SI</v>
          </cell>
          <cell r="P20" t="str">
            <v>Hectáreas</v>
          </cell>
          <cell r="Q20" t="str">
            <v>Anual</v>
          </cell>
          <cell r="R20" t="str">
            <v>Capacidad</v>
          </cell>
          <cell r="S20">
            <v>5449733</v>
          </cell>
          <cell r="T20">
            <v>5657704.3430000003</v>
          </cell>
          <cell r="U20">
            <v>5871498.7949999999</v>
          </cell>
          <cell r="V20">
            <v>6132093.4249999998</v>
          </cell>
          <cell r="W20">
            <v>6449732.9189999998</v>
          </cell>
          <cell r="X20">
            <v>6449732.9189999998</v>
          </cell>
          <cell r="Y20">
            <v>0</v>
          </cell>
          <cell r="Z20">
            <v>0</v>
          </cell>
          <cell r="AA20">
            <v>0</v>
          </cell>
          <cell r="AB20">
            <v>0</v>
          </cell>
          <cell r="AC20">
            <v>0</v>
          </cell>
          <cell r="AD20">
            <v>0</v>
          </cell>
          <cell r="AE20" t="str">
            <v>Se cerró la convocatoria de Colombia Siembra y se están haciendo los análisis respectivos de acuerdo al registro que realizaron los productores rurales pequeños, medianos y grandes. Adicionalmente se regionalizó el presupuesto teniendo como soporte al doc</v>
          </cell>
          <cell r="AF20">
            <v>42490.208333333299</v>
          </cell>
          <cell r="AG20">
            <v>42501.4462138542</v>
          </cell>
          <cell r="AH20" t="str">
            <v>Samuel Zambrano Canizales</v>
          </cell>
          <cell r="AI20" t="str">
            <v>samuel.zambrano@minagricultura.gov.co</v>
          </cell>
          <cell r="AJ20">
            <v>90</v>
          </cell>
          <cell r="AK20">
            <v>0</v>
          </cell>
          <cell r="AL20">
            <v>0</v>
          </cell>
        </row>
        <row r="21">
          <cell r="A21">
            <v>5381</v>
          </cell>
          <cell r="B21" t="str">
            <v>Todos por un Nuevo País</v>
          </cell>
          <cell r="C21" t="str">
            <v>Competitividad e infraestructura estratégica</v>
          </cell>
          <cell r="D21" t="str">
            <v>Incrementar la productividad de las empresas colombianas a partir de la sofisticación y diversificación del aparato productivo.</v>
          </cell>
          <cell r="E21" t="str">
            <v>Comercio</v>
          </cell>
          <cell r="F21" t="str">
            <v>BANCOLDEX</v>
          </cell>
          <cell r="G21" t="str">
            <v>Fomento a la inversión extranjera directa</v>
          </cell>
          <cell r="H21">
            <v>5381</v>
          </cell>
          <cell r="I21" t="str">
            <v>Valor de las exportaciones adicionales generadas por las empresas beneficiadas por las intervenciones  del Programa de Excelencia Exportadora 3E</v>
          </cell>
          <cell r="J21" t="str">
            <v>Gestión</v>
          </cell>
          <cell r="K21" t="str">
            <v>Sectorial</v>
          </cell>
          <cell r="L21" t="str">
            <v>NO</v>
          </cell>
          <cell r="M21" t="str">
            <v>NO</v>
          </cell>
          <cell r="N21" t="str">
            <v>NO</v>
          </cell>
          <cell r="O21" t="str">
            <v>SI</v>
          </cell>
          <cell r="P21" t="str">
            <v>Millones de USD</v>
          </cell>
          <cell r="Q21" t="str">
            <v>Anual</v>
          </cell>
          <cell r="R21" t="str">
            <v>Acumulado</v>
          </cell>
          <cell r="S21">
            <v>165</v>
          </cell>
          <cell r="T21">
            <v>0</v>
          </cell>
          <cell r="U21">
            <v>200</v>
          </cell>
          <cell r="V21">
            <v>200</v>
          </cell>
          <cell r="W21">
            <v>350</v>
          </cell>
          <cell r="X21">
            <v>750</v>
          </cell>
          <cell r="Y21">
            <v>0</v>
          </cell>
          <cell r="Z21">
            <v>0</v>
          </cell>
          <cell r="AA21">
            <v>0</v>
          </cell>
          <cell r="AB21">
            <v>0</v>
          </cell>
          <cell r="AC21">
            <v>0</v>
          </cell>
          <cell r="AD21">
            <v>0</v>
          </cell>
          <cell r="AE21" t="str">
            <v>Hasta el día 30 de abril de 2.016 se han postulado 39 empresas, de las cuales, 29 de ellas han sido notificadas como “BENEFICIARIAS DEL PROGRAMA”. Ya se iniciaron intervenciones estratégicas, lideradas por el Consorcio 3E en 23 empresas. Estas intervencio</v>
          </cell>
          <cell r="AF21">
            <v>42490.208333333299</v>
          </cell>
          <cell r="AG21">
            <v>42495.616871956001</v>
          </cell>
          <cell r="AH21" t="str">
            <v>Efrén Orlando Cifuentes</v>
          </cell>
          <cell r="AI21" t="str">
            <v>formacion.empresarial@bancoldex.com</v>
          </cell>
          <cell r="AJ21">
            <v>90</v>
          </cell>
          <cell r="AK21">
            <v>0</v>
          </cell>
          <cell r="AL21">
            <v>0</v>
          </cell>
        </row>
        <row r="22">
          <cell r="A22">
            <v>5277</v>
          </cell>
          <cell r="B22" t="str">
            <v>Todos por un Nuevo País</v>
          </cell>
          <cell r="C22" t="str">
            <v>Competitividad e infraestructura estratégica</v>
          </cell>
          <cell r="D22" t="str">
            <v>Incrementar la productividad de las empresas colombianas a partir de la sofisticación y diversificación del aparato productivo.</v>
          </cell>
          <cell r="E22" t="str">
            <v>Comercio</v>
          </cell>
          <cell r="F22" t="str">
            <v>BANCOLDEX</v>
          </cell>
          <cell r="G22" t="str">
            <v>Fomento a la inversión extranjera directa</v>
          </cell>
          <cell r="H22">
            <v>5277</v>
          </cell>
          <cell r="I22" t="str">
            <v>Exportaciones en USD millones de las empresas beneficiarias del Programa 3 E.</v>
          </cell>
          <cell r="J22" t="str">
            <v>Producto</v>
          </cell>
          <cell r="K22" t="str">
            <v>Sectorial</v>
          </cell>
          <cell r="L22" t="str">
            <v>NO</v>
          </cell>
          <cell r="M22" t="str">
            <v>NO</v>
          </cell>
          <cell r="N22" t="str">
            <v>SI</v>
          </cell>
          <cell r="O22" t="str">
            <v>NO</v>
          </cell>
          <cell r="P22" t="str">
            <v>Millones de dólares</v>
          </cell>
          <cell r="Q22" t="str">
            <v>Anual</v>
          </cell>
          <cell r="R22" t="str">
            <v>Acumulado</v>
          </cell>
          <cell r="S22">
            <v>165</v>
          </cell>
          <cell r="T22">
            <v>0</v>
          </cell>
          <cell r="U22">
            <v>200</v>
          </cell>
          <cell r="V22">
            <v>200</v>
          </cell>
          <cell r="W22">
            <v>350</v>
          </cell>
          <cell r="X22">
            <v>750</v>
          </cell>
          <cell r="Y22">
            <v>0</v>
          </cell>
          <cell r="Z22">
            <v>0</v>
          </cell>
          <cell r="AA22">
            <v>0</v>
          </cell>
          <cell r="AB22">
            <v>0</v>
          </cell>
          <cell r="AC22">
            <v>0</v>
          </cell>
          <cell r="AD22">
            <v>0</v>
          </cell>
          <cell r="AE22" t="str">
            <v>-A la fecha (5 febrero de 2.016) se han postulado 26 empresas, de las cuales, 19 de ellas han sido calificadas como “BENEFICIARIAS DEL PROGRAMA”, 5 se encuentran en proceso de evaluación y 2 han sido notificadas como no elegibles. Para obtener más informa</v>
          </cell>
          <cell r="AF22">
            <v>42400.208333333299</v>
          </cell>
          <cell r="AG22">
            <v>42405.694642939801</v>
          </cell>
          <cell r="AH22" t="str">
            <v>Angela García</v>
          </cell>
          <cell r="AI22" t="str">
            <v>angela.garcia@bancoldex.com</v>
          </cell>
          <cell r="AJ22">
            <v>90</v>
          </cell>
          <cell r="AK22">
            <v>0</v>
          </cell>
          <cell r="AL22">
            <v>0</v>
          </cell>
        </row>
        <row r="23">
          <cell r="A23">
            <v>4382</v>
          </cell>
          <cell r="B23" t="str">
            <v>Todos por un Nuevo País</v>
          </cell>
          <cell r="C23" t="str">
            <v>Competitividad e infraestructura estratégica</v>
          </cell>
          <cell r="D23" t="str">
            <v>Incrementar la productividad de las empresas colombianas a partir de la sofisticación y diversificación del aparato productivo.</v>
          </cell>
          <cell r="E23" t="str">
            <v>Comercio</v>
          </cell>
          <cell r="F23" t="str">
            <v>BANCOLDEX</v>
          </cell>
          <cell r="G23" t="str">
            <v>Acceso al financiamiento</v>
          </cell>
          <cell r="H23">
            <v>4382</v>
          </cell>
          <cell r="I23" t="str">
            <v>Compromisos de inversión en fondos de capital de riesgo (COP$ millones)</v>
          </cell>
          <cell r="J23" t="str">
            <v>Resultado</v>
          </cell>
          <cell r="K23" t="str">
            <v>Sectorial</v>
          </cell>
          <cell r="L23" t="str">
            <v>SI</v>
          </cell>
          <cell r="M23" t="str">
            <v>NO</v>
          </cell>
          <cell r="N23" t="str">
            <v>NO</v>
          </cell>
          <cell r="O23" t="str">
            <v>SI</v>
          </cell>
          <cell r="P23" t="str">
            <v>Millones de COP</v>
          </cell>
          <cell r="Q23" t="str">
            <v>Anual</v>
          </cell>
          <cell r="R23" t="str">
            <v>Capacidad</v>
          </cell>
          <cell r="S23">
            <v>88343</v>
          </cell>
          <cell r="T23">
            <v>97843</v>
          </cell>
          <cell r="U23">
            <v>107343</v>
          </cell>
          <cell r="V23">
            <v>116843</v>
          </cell>
          <cell r="W23">
            <v>126343</v>
          </cell>
          <cell r="X23">
            <v>126343</v>
          </cell>
          <cell r="Y23">
            <v>0</v>
          </cell>
          <cell r="Z23">
            <v>0</v>
          </cell>
          <cell r="AA23">
            <v>0</v>
          </cell>
          <cell r="AB23">
            <v>0</v>
          </cell>
          <cell r="AC23">
            <v>0</v>
          </cell>
          <cell r="AD23">
            <v>0</v>
          </cell>
          <cell r="AE23" t="str">
            <v>Al cierre del mes los compromisos de inversión ascendían a COP 133.645 MM en 10 fondos de capital. La diferencia respecto al mes anterior se debe a que el 19/04/2016 se realiza un nuevo compromiso de inversión por COP 15.000 MM en un fondo de capital priv</v>
          </cell>
          <cell r="AF23">
            <v>42490.208333333299</v>
          </cell>
          <cell r="AG23">
            <v>42495.616481597201</v>
          </cell>
          <cell r="AH23" t="str">
            <v>Margarita Coronado</v>
          </cell>
          <cell r="AI23" t="str">
            <v>margarita.coronado@bancoldex.com</v>
          </cell>
          <cell r="AJ23">
            <v>0</v>
          </cell>
          <cell r="AK23">
            <v>0</v>
          </cell>
          <cell r="AL23">
            <v>0</v>
          </cell>
        </row>
        <row r="24">
          <cell r="A24">
            <v>4375</v>
          </cell>
          <cell r="B24" t="str">
            <v>Todos por un Nuevo País</v>
          </cell>
          <cell r="C24" t="str">
            <v>Competitividad e infraestructura estratégica</v>
          </cell>
          <cell r="D24" t="str">
            <v>Incrementar la productividad de las empresas colombianas a partir de la sofisticación y diversificación del aparato productivo.</v>
          </cell>
          <cell r="E24" t="str">
            <v>Comercio</v>
          </cell>
          <cell r="F24" t="str">
            <v>BANCOLDEX</v>
          </cell>
          <cell r="G24" t="str">
            <v>Incremento de la productividad y competitividad de los sectores tradicionales en las regiones</v>
          </cell>
          <cell r="H24">
            <v>4375</v>
          </cell>
          <cell r="I24" t="str">
            <v>Operaciones de empresas exportadoras beneficiarias de productos financieros de Bancoldex</v>
          </cell>
          <cell r="J24" t="str">
            <v>Producto</v>
          </cell>
          <cell r="K24" t="str">
            <v>Sectorial</v>
          </cell>
          <cell r="L24" t="str">
            <v>SI</v>
          </cell>
          <cell r="M24" t="str">
            <v>NO</v>
          </cell>
          <cell r="N24" t="str">
            <v>NO</v>
          </cell>
          <cell r="O24" t="str">
            <v>SI</v>
          </cell>
          <cell r="P24" t="str">
            <v>Operaciones</v>
          </cell>
          <cell r="Q24" t="str">
            <v>Trimestral</v>
          </cell>
          <cell r="R24" t="str">
            <v>Acumulado</v>
          </cell>
          <cell r="S24">
            <v>1232</v>
          </cell>
          <cell r="T24">
            <v>1350</v>
          </cell>
          <cell r="U24">
            <v>1400</v>
          </cell>
          <cell r="V24">
            <v>1450</v>
          </cell>
          <cell r="W24">
            <v>1500</v>
          </cell>
          <cell r="X24">
            <v>5700</v>
          </cell>
          <cell r="Y24">
            <v>308</v>
          </cell>
          <cell r="Z24">
            <v>22</v>
          </cell>
          <cell r="AA24">
            <v>1636</v>
          </cell>
          <cell r="AB24">
            <v>28.7</v>
          </cell>
          <cell r="AC24">
            <v>42460.208333333299</v>
          </cell>
          <cell r="AD24">
            <v>42493.606710300897</v>
          </cell>
          <cell r="AE24" t="str">
            <v>Al cierre del mes de Abril de 2016, Bancóldex ha financiado a 306 empresas exportadoras de todos los tamaños con 437 operaciones.</v>
          </cell>
          <cell r="AF24">
            <v>42490.208333333299</v>
          </cell>
          <cell r="AG24">
            <v>42493.606710150503</v>
          </cell>
          <cell r="AH24" t="str">
            <v>Doris Arévalo</v>
          </cell>
          <cell r="AI24" t="str">
            <v>doris.arevalo@bancoldex.com</v>
          </cell>
          <cell r="AJ24">
            <v>60</v>
          </cell>
          <cell r="AK24">
            <v>42551.208333333299</v>
          </cell>
          <cell r="AL24">
            <v>-103</v>
          </cell>
        </row>
        <row r="25">
          <cell r="A25">
            <v>4380</v>
          </cell>
          <cell r="B25" t="str">
            <v>Todos por un Nuevo País</v>
          </cell>
          <cell r="C25" t="str">
            <v>Competitividad e infraestructura estratégica</v>
          </cell>
          <cell r="D25" t="str">
            <v>Incrementar la productividad de las empresas colombianas a partir de la sofisticación y diversificación del aparato productivo.</v>
          </cell>
          <cell r="E25" t="str">
            <v>Comercio</v>
          </cell>
          <cell r="F25" t="str">
            <v>BANCOLDEX</v>
          </cell>
          <cell r="G25" t="str">
            <v>Promoción de la innovación y el emprendimiento</v>
          </cell>
          <cell r="H25">
            <v>4380</v>
          </cell>
          <cell r="I25" t="str">
            <v>Iniciativas apoyadas por iNNpulsa para la innovación y el emprendimiento dinámico</v>
          </cell>
          <cell r="J25" t="str">
            <v>Producto</v>
          </cell>
          <cell r="K25" t="str">
            <v>Sectorial</v>
          </cell>
          <cell r="L25" t="str">
            <v>SI</v>
          </cell>
          <cell r="M25" t="str">
            <v>NO</v>
          </cell>
          <cell r="N25" t="str">
            <v>NO</v>
          </cell>
          <cell r="O25" t="str">
            <v>SI</v>
          </cell>
          <cell r="P25" t="str">
            <v>Iniciativas</v>
          </cell>
          <cell r="Q25" t="str">
            <v>Trimestral</v>
          </cell>
          <cell r="R25" t="str">
            <v>Acumulado</v>
          </cell>
          <cell r="S25">
            <v>371</v>
          </cell>
          <cell r="T25">
            <v>70</v>
          </cell>
          <cell r="U25">
            <v>70</v>
          </cell>
          <cell r="V25">
            <v>70</v>
          </cell>
          <cell r="W25">
            <v>90</v>
          </cell>
          <cell r="X25">
            <v>300</v>
          </cell>
          <cell r="Y25">
            <v>12</v>
          </cell>
          <cell r="Z25">
            <v>17.14</v>
          </cell>
          <cell r="AA25">
            <v>87</v>
          </cell>
          <cell r="AB25">
            <v>29</v>
          </cell>
          <cell r="AC25">
            <v>42460</v>
          </cell>
          <cell r="AD25">
            <v>42468.429076585599</v>
          </cell>
          <cell r="AE25" t="str">
            <v>1 Evento de lanzamiento del Premio Ecopetrol a la Innovación. 1 Invitación para seleccionar a los proveedores que presten servicios de fortalecimiento e innovación a empresarios emprendedores, a través de la asignación de vouchers o bonos empresariales. 1</v>
          </cell>
          <cell r="AF25">
            <v>42490.208333333299</v>
          </cell>
          <cell r="AG25">
            <v>42500.407136770802</v>
          </cell>
          <cell r="AH25" t="str">
            <v>Daniel Quintero Calle</v>
          </cell>
          <cell r="AI25" t="str">
            <v>daniel.quintero@innpulsacolombia.com</v>
          </cell>
          <cell r="AJ25">
            <v>0</v>
          </cell>
          <cell r="AK25">
            <v>42551</v>
          </cell>
          <cell r="AL25">
            <v>-43</v>
          </cell>
        </row>
        <row r="26">
          <cell r="A26">
            <v>5280</v>
          </cell>
          <cell r="B26" t="str">
            <v>Todos por un Nuevo País</v>
          </cell>
          <cell r="C26" t="str">
            <v>Competitividad e infraestructura estratégica</v>
          </cell>
          <cell r="D26" t="str">
            <v>Incrementar la productividad de las empresas colombianas a partir de la sofisticación y diversificación del aparato productivo.</v>
          </cell>
          <cell r="E26" t="str">
            <v>Comercio</v>
          </cell>
          <cell r="F26" t="str">
            <v>iNNpulsa</v>
          </cell>
          <cell r="G26" t="str">
            <v>Fomento a la inversión extranjera directa</v>
          </cell>
          <cell r="H26">
            <v>5280</v>
          </cell>
          <cell r="I26" t="str">
            <v>Monto de recursos apalancados/movilizados a partir de recursos invertidos por iNNpulsa Colombia</v>
          </cell>
          <cell r="J26" t="str">
            <v>Producto</v>
          </cell>
          <cell r="K26" t="str">
            <v>Sectorial</v>
          </cell>
          <cell r="L26" t="str">
            <v>NO</v>
          </cell>
          <cell r="M26" t="str">
            <v>NO</v>
          </cell>
          <cell r="N26" t="str">
            <v>NO</v>
          </cell>
          <cell r="O26" t="str">
            <v>SI</v>
          </cell>
          <cell r="P26" t="str">
            <v>Millones de pesos</v>
          </cell>
          <cell r="Q26" t="str">
            <v>Trimestral</v>
          </cell>
          <cell r="R26" t="str">
            <v>Acumulado</v>
          </cell>
          <cell r="S26">
            <v>30000</v>
          </cell>
          <cell r="T26">
            <v>50000</v>
          </cell>
          <cell r="U26">
            <v>50000</v>
          </cell>
          <cell r="V26">
            <v>50000</v>
          </cell>
          <cell r="W26">
            <v>50000</v>
          </cell>
          <cell r="X26">
            <v>200000</v>
          </cell>
          <cell r="Y26">
            <v>21859</v>
          </cell>
          <cell r="Z26">
            <v>43.72</v>
          </cell>
          <cell r="AA26">
            <v>72847</v>
          </cell>
          <cell r="AB26">
            <v>36.42</v>
          </cell>
          <cell r="AC26">
            <v>42460.208333333299</v>
          </cell>
          <cell r="AD26">
            <v>42468.427474074102</v>
          </cell>
          <cell r="AE26" t="str">
            <v>iNNpulsa Colombia a través de sus instrumentos financieros y no financieros apalanca recursos de terceros por medio de las contrapartidas que deben aportar los proponentes cuando resultan beneficiarios de las convocatorias de cofinanciación que ofrece iNN</v>
          </cell>
          <cell r="AF26">
            <v>42490.208333333299</v>
          </cell>
          <cell r="AG26">
            <v>42500.407516469902</v>
          </cell>
          <cell r="AH26" t="str">
            <v>Daniel Quintero Calle</v>
          </cell>
          <cell r="AI26" t="str">
            <v>daniel.quintero@innpulsacolombia.com</v>
          </cell>
          <cell r="AJ26">
            <v>30</v>
          </cell>
          <cell r="AK26">
            <v>42551.208333333299</v>
          </cell>
          <cell r="AL26">
            <v>-73</v>
          </cell>
        </row>
        <row r="27">
          <cell r="A27">
            <v>5276</v>
          </cell>
          <cell r="B27" t="str">
            <v>Todos por un Nuevo País</v>
          </cell>
          <cell r="C27" t="str">
            <v>Competitividad e infraestructura estratégica</v>
          </cell>
          <cell r="D27" t="str">
            <v>Incrementar la productividad de las empresas colombianas a partir de la sofisticación y diversificación del aparato productivo.</v>
          </cell>
          <cell r="E27" t="str">
            <v>Comercio</v>
          </cell>
          <cell r="F27" t="str">
            <v>iNNpulsa</v>
          </cell>
          <cell r="G27" t="str">
            <v>Fomento a la inversión extranjera directa</v>
          </cell>
          <cell r="H27">
            <v>5276</v>
          </cell>
          <cell r="I27" t="str">
            <v>Porcentaje de recursos apalancados/movilizados a partir de recursos invertidos por INNpulsa Colombia</v>
          </cell>
          <cell r="J27" t="str">
            <v>Producto</v>
          </cell>
          <cell r="K27" t="str">
            <v>Sectorial</v>
          </cell>
          <cell r="L27" t="str">
            <v>NO</v>
          </cell>
          <cell r="M27" t="str">
            <v>NO</v>
          </cell>
          <cell r="N27" t="str">
            <v>NO</v>
          </cell>
          <cell r="O27" t="str">
            <v>SI</v>
          </cell>
          <cell r="P27" t="str">
            <v>Porcentaje</v>
          </cell>
          <cell r="Q27" t="str">
            <v>Trimestral</v>
          </cell>
          <cell r="R27" t="str">
            <v>Stock</v>
          </cell>
          <cell r="S27">
            <v>47</v>
          </cell>
          <cell r="T27">
            <v>47</v>
          </cell>
          <cell r="U27">
            <v>47</v>
          </cell>
          <cell r="V27">
            <v>47</v>
          </cell>
          <cell r="W27">
            <v>47</v>
          </cell>
          <cell r="X27">
            <v>47</v>
          </cell>
          <cell r="Y27">
            <v>0</v>
          </cell>
          <cell r="Z27">
            <v>0</v>
          </cell>
          <cell r="AA27">
            <v>0</v>
          </cell>
          <cell r="AB27">
            <v>0</v>
          </cell>
          <cell r="AC27">
            <v>0</v>
          </cell>
          <cell r="AD27">
            <v>0</v>
          </cell>
          <cell r="AE27">
            <v>0</v>
          </cell>
          <cell r="AF27">
            <v>0</v>
          </cell>
          <cell r="AG27">
            <v>0</v>
          </cell>
          <cell r="AH27" t="str">
            <v>Daniel Quintero Calle</v>
          </cell>
          <cell r="AI27" t="str">
            <v>daniel.quintero@innpulsacolombia.com</v>
          </cell>
          <cell r="AJ27">
            <v>30</v>
          </cell>
          <cell r="AK27">
            <v>0</v>
          </cell>
          <cell r="AL27">
            <v>0</v>
          </cell>
        </row>
        <row r="28">
          <cell r="A28">
            <v>5098</v>
          </cell>
          <cell r="B28" t="str">
            <v>Todos por un Nuevo País</v>
          </cell>
          <cell r="C28" t="str">
            <v>Competitividad e infraestructura estratégica</v>
          </cell>
          <cell r="D28" t="str">
            <v>Incrementar la productividad de las empresas colombianas a partir de la sofisticación y diversificación del aparato productivo.</v>
          </cell>
          <cell r="E28" t="str">
            <v>Comercio</v>
          </cell>
          <cell r="F28" t="str">
            <v>MINCOMERCIO</v>
          </cell>
          <cell r="G28" t="str">
            <v>Fomento a la inversión extranjera directa</v>
          </cell>
          <cell r="H28">
            <v>5098</v>
          </cell>
          <cell r="I28" t="str">
            <v>Inversión Extranjera Directa No Extractiva (millones US$)</v>
          </cell>
          <cell r="J28" t="str">
            <v>Producto</v>
          </cell>
          <cell r="K28" t="str">
            <v>Sectorial</v>
          </cell>
          <cell r="L28" t="str">
            <v>SI</v>
          </cell>
          <cell r="M28" t="str">
            <v>NO</v>
          </cell>
          <cell r="N28" t="str">
            <v>NO</v>
          </cell>
          <cell r="O28" t="str">
            <v>SI</v>
          </cell>
          <cell r="P28" t="str">
            <v>millones US$</v>
          </cell>
          <cell r="Q28" t="str">
            <v>Trimestral</v>
          </cell>
          <cell r="R28" t="str">
            <v>Flujo</v>
          </cell>
          <cell r="S28">
            <v>9634.4</v>
          </cell>
          <cell r="T28">
            <v>8586.5519999999997</v>
          </cell>
          <cell r="U28">
            <v>8722.2129999999997</v>
          </cell>
          <cell r="V28">
            <v>8860.018</v>
          </cell>
          <cell r="W28">
            <v>9000</v>
          </cell>
          <cell r="X28">
            <v>9000</v>
          </cell>
          <cell r="Y28">
            <v>0</v>
          </cell>
          <cell r="Z28">
            <v>0</v>
          </cell>
          <cell r="AA28">
            <v>0</v>
          </cell>
          <cell r="AB28">
            <v>0</v>
          </cell>
          <cell r="AC28">
            <v>0</v>
          </cell>
          <cell r="AD28">
            <v>0</v>
          </cell>
          <cell r="AE28" t="str">
            <v>La fuente de la información es Balanza de Pagos y su periodicidad es trimestral. El Banco de la República publica información de primer trimestre, en junio de 2016</v>
          </cell>
          <cell r="AF28">
            <v>42400.208333333299</v>
          </cell>
          <cell r="AG28">
            <v>42495.617405057899</v>
          </cell>
          <cell r="AH28" t="str">
            <v>David Ibañez Parra</v>
          </cell>
          <cell r="AI28" t="str">
            <v>dibanez@mincit.gov.co</v>
          </cell>
          <cell r="AJ28">
            <v>90</v>
          </cell>
          <cell r="AK28">
            <v>0</v>
          </cell>
          <cell r="AL28">
            <v>0</v>
          </cell>
        </row>
        <row r="29">
          <cell r="A29">
            <v>4371</v>
          </cell>
          <cell r="B29" t="str">
            <v>Todos por un Nuevo País</v>
          </cell>
          <cell r="C29" t="str">
            <v>Competitividad e infraestructura estratégica</v>
          </cell>
          <cell r="D29" t="str">
            <v>Incrementar la productividad de las empresas colombianas a partir de la sofisticación y diversificación del aparato productivo.</v>
          </cell>
          <cell r="E29" t="str">
            <v>Comercio</v>
          </cell>
          <cell r="F29" t="str">
            <v>MINCOMERCIO</v>
          </cell>
          <cell r="G29" t="str">
            <v>Fomento a la inversión extranjera directa</v>
          </cell>
          <cell r="H29">
            <v>4371</v>
          </cell>
          <cell r="I29" t="str">
            <v>Inversión extranjera directa (millones USD)</v>
          </cell>
          <cell r="J29" t="str">
            <v>Resultado</v>
          </cell>
          <cell r="K29" t="str">
            <v>Sectorial</v>
          </cell>
          <cell r="L29" t="str">
            <v>SI</v>
          </cell>
          <cell r="M29" t="str">
            <v>NO</v>
          </cell>
          <cell r="N29" t="str">
            <v>NO</v>
          </cell>
          <cell r="O29" t="str">
            <v>SI</v>
          </cell>
          <cell r="P29" t="str">
            <v>millones USD</v>
          </cell>
          <cell r="Q29" t="str">
            <v>Trimestral</v>
          </cell>
          <cell r="R29" t="str">
            <v>Flujo</v>
          </cell>
          <cell r="S29">
            <v>16257</v>
          </cell>
          <cell r="T29">
            <v>15705.09</v>
          </cell>
          <cell r="U29">
            <v>15802.785</v>
          </cell>
          <cell r="V29">
            <v>15901.087</v>
          </cell>
          <cell r="W29">
            <v>16000</v>
          </cell>
          <cell r="X29">
            <v>16000</v>
          </cell>
          <cell r="Y29">
            <v>0</v>
          </cell>
          <cell r="Z29">
            <v>0</v>
          </cell>
          <cell r="AA29">
            <v>0</v>
          </cell>
          <cell r="AB29">
            <v>0</v>
          </cell>
          <cell r="AC29">
            <v>0</v>
          </cell>
          <cell r="AD29">
            <v>0</v>
          </cell>
          <cell r="AE29" t="str">
            <v>La fuente de la información es Balanza de Pagos y su periodicidad es trimestral. El Banco de la República publica información de primer trimestre, en junio de 2016</v>
          </cell>
          <cell r="AF29">
            <v>42400.208333333299</v>
          </cell>
          <cell r="AG29">
            <v>42495.6180354514</v>
          </cell>
          <cell r="AH29" t="str">
            <v>David Ibañez Parra</v>
          </cell>
          <cell r="AI29" t="str">
            <v>dibanez@mincit.gov.co</v>
          </cell>
          <cell r="AJ29">
            <v>90</v>
          </cell>
          <cell r="AK29">
            <v>0</v>
          </cell>
          <cell r="AL29">
            <v>0</v>
          </cell>
        </row>
        <row r="30">
          <cell r="A30">
            <v>5219</v>
          </cell>
          <cell r="B30" t="str">
            <v>Todos por un Nuevo País</v>
          </cell>
          <cell r="C30" t="str">
            <v>Competitividad e infraestructura estratégica</v>
          </cell>
          <cell r="D30" t="str">
            <v>Incrementar la productividad de las empresas colombianas a partir de la sofisticación y diversificación del aparato productivo.</v>
          </cell>
          <cell r="E30" t="str">
            <v>Comercio</v>
          </cell>
          <cell r="F30" t="str">
            <v>MINCOMERCIO</v>
          </cell>
          <cell r="G30" t="str">
            <v>Incremento de la productividad y competitividad de los sectores tradicionales en las regiones</v>
          </cell>
          <cell r="H30">
            <v>5219</v>
          </cell>
          <cell r="I30" t="str">
            <v>Exportaciones de bienes no minero-energéticos y de servicios</v>
          </cell>
          <cell r="J30" t="str">
            <v>Gestión</v>
          </cell>
          <cell r="K30" t="str">
            <v>Sectorial</v>
          </cell>
          <cell r="L30" t="str">
            <v>SI</v>
          </cell>
          <cell r="M30" t="str">
            <v>NO</v>
          </cell>
          <cell r="N30" t="str">
            <v>NO</v>
          </cell>
          <cell r="O30" t="str">
            <v>SI</v>
          </cell>
          <cell r="P30" t="str">
            <v>Millones de USD</v>
          </cell>
          <cell r="Q30" t="str">
            <v>Mensual</v>
          </cell>
          <cell r="R30" t="str">
            <v>Flujo</v>
          </cell>
          <cell r="S30">
            <v>23299</v>
          </cell>
          <cell r="T30">
            <v>24900</v>
          </cell>
          <cell r="U30">
            <v>26400</v>
          </cell>
          <cell r="V30">
            <v>28100</v>
          </cell>
          <cell r="W30">
            <v>30000</v>
          </cell>
          <cell r="X30">
            <v>30000</v>
          </cell>
          <cell r="Y30">
            <v>3297</v>
          </cell>
          <cell r="Z30">
            <v>12.49</v>
          </cell>
          <cell r="AA30">
            <v>22328.400000000001</v>
          </cell>
          <cell r="AB30">
            <v>74.430000000000007</v>
          </cell>
          <cell r="AC30">
            <v>42460.208333333299</v>
          </cell>
          <cell r="AD30">
            <v>42495.619654826398</v>
          </cell>
          <cell r="AE30" t="str">
            <v>En marzo de 2016, sólo se contabilizan las exportaciones de bienes no minero-energéticos; las exportaciones de servicios están a diciembre de 2015. En el acumulado a marzo de 2016, las exportaciones no minero energéticas y de servicios fueron a US$3.296,6</v>
          </cell>
          <cell r="AF30">
            <v>42460.208333333299</v>
          </cell>
          <cell r="AG30">
            <v>42495.619654664399</v>
          </cell>
          <cell r="AH30" t="str">
            <v>David Ibañez Parra</v>
          </cell>
          <cell r="AI30" t="str">
            <v>dibanez@mincit.gov.co</v>
          </cell>
          <cell r="AJ30">
            <v>90</v>
          </cell>
          <cell r="AK30">
            <v>42490.208333333299</v>
          </cell>
          <cell r="AL30">
            <v>-73</v>
          </cell>
        </row>
        <row r="31">
          <cell r="A31">
            <v>4384</v>
          </cell>
          <cell r="B31" t="str">
            <v>Todos por un Nuevo País</v>
          </cell>
          <cell r="C31" t="str">
            <v>Competitividad e infraestructura estratégica</v>
          </cell>
          <cell r="D31" t="str">
            <v>Incrementar la productividad de las empresas colombianas a partir de la sofisticación y diversificación del aparato productivo.</v>
          </cell>
          <cell r="E31" t="str">
            <v>Comercio</v>
          </cell>
          <cell r="F31" t="str">
            <v>MINCOMERCIO</v>
          </cell>
          <cell r="G31" t="str">
            <v>Promoción de la competitividad para el desarrollo turístico</v>
          </cell>
          <cell r="H31">
            <v>4384</v>
          </cell>
          <cell r="I31" t="str">
            <v>Ingresos por concepto de las cuentas de viajes y transporte de pasajeros (USD$ millones)</v>
          </cell>
          <cell r="J31" t="str">
            <v>Gestión</v>
          </cell>
          <cell r="K31" t="str">
            <v>Sectorial</v>
          </cell>
          <cell r="L31" t="str">
            <v>SI</v>
          </cell>
          <cell r="M31" t="str">
            <v>NO</v>
          </cell>
          <cell r="N31" t="str">
            <v>NO</v>
          </cell>
          <cell r="O31" t="str">
            <v>SI</v>
          </cell>
          <cell r="P31" t="str">
            <v>USD$ millones</v>
          </cell>
          <cell r="Q31" t="str">
            <v>Trimestral</v>
          </cell>
          <cell r="R31" t="str">
            <v>Flujo</v>
          </cell>
          <cell r="S31">
            <v>4758</v>
          </cell>
          <cell r="T31">
            <v>5229</v>
          </cell>
          <cell r="U31">
            <v>5530</v>
          </cell>
          <cell r="V31">
            <v>5848</v>
          </cell>
          <cell r="W31">
            <v>6000</v>
          </cell>
          <cell r="X31">
            <v>6000</v>
          </cell>
          <cell r="Y31">
            <v>0</v>
          </cell>
          <cell r="Z31">
            <v>0</v>
          </cell>
          <cell r="AA31">
            <v>0</v>
          </cell>
          <cell r="AB31">
            <v>0</v>
          </cell>
          <cell r="AC31">
            <v>0</v>
          </cell>
          <cell r="AD31">
            <v>0</v>
          </cell>
          <cell r="AE31" t="str">
            <v>En Abril el Banco de la República aun no ha emitido la cifra trimestral.</v>
          </cell>
          <cell r="AF31">
            <v>42490.208333333299</v>
          </cell>
          <cell r="AG31">
            <v>42502.407229398203</v>
          </cell>
          <cell r="AH31" t="str">
            <v>Karol Fajardo Mariño</v>
          </cell>
          <cell r="AI31" t="str">
            <v>kfajardo@mincit.gov.co</v>
          </cell>
          <cell r="AJ31">
            <v>90</v>
          </cell>
          <cell r="AK31">
            <v>0</v>
          </cell>
          <cell r="AL31">
            <v>0</v>
          </cell>
        </row>
        <row r="32">
          <cell r="A32">
            <v>4387</v>
          </cell>
          <cell r="B32" t="str">
            <v>Todos por un Nuevo País</v>
          </cell>
          <cell r="C32" t="str">
            <v>Competitividad e infraestructura estratégica</v>
          </cell>
          <cell r="D32" t="str">
            <v>Incrementar la productividad de las empresas colombianas a partir de la sofisticación y diversificación del aparato productivo.</v>
          </cell>
          <cell r="E32" t="str">
            <v>Comercio</v>
          </cell>
          <cell r="F32" t="str">
            <v>MINCOMERCIO</v>
          </cell>
          <cell r="G32" t="str">
            <v>Promoción de la competitividad para el desarrollo turístico</v>
          </cell>
          <cell r="H32">
            <v>4387</v>
          </cell>
          <cell r="I32" t="str">
            <v>Recurso humano vinculado al sector turístico capacitado para fortalecer la competitividad de destinos y productos</v>
          </cell>
          <cell r="J32" t="str">
            <v>Producto</v>
          </cell>
          <cell r="K32" t="str">
            <v>Sectorial</v>
          </cell>
          <cell r="L32" t="str">
            <v>SI</v>
          </cell>
          <cell r="M32" t="str">
            <v>NO</v>
          </cell>
          <cell r="N32" t="str">
            <v>NO</v>
          </cell>
          <cell r="O32" t="str">
            <v>SI</v>
          </cell>
          <cell r="P32" t="str">
            <v>Personas</v>
          </cell>
          <cell r="Q32" t="str">
            <v>Trimestral</v>
          </cell>
          <cell r="R32" t="str">
            <v>Capacidad</v>
          </cell>
          <cell r="S32">
            <v>4000</v>
          </cell>
          <cell r="T32">
            <v>4220</v>
          </cell>
          <cell r="U32">
            <v>4452</v>
          </cell>
          <cell r="V32">
            <v>4690</v>
          </cell>
          <cell r="W32">
            <v>5000</v>
          </cell>
          <cell r="X32">
            <v>5000</v>
          </cell>
          <cell r="Y32">
            <v>2913</v>
          </cell>
          <cell r="Z32">
            <v>0</v>
          </cell>
          <cell r="AA32">
            <v>2913</v>
          </cell>
          <cell r="AB32">
            <v>0</v>
          </cell>
          <cell r="AC32">
            <v>42460.208333333299</v>
          </cell>
          <cell r="AD32">
            <v>42473.435660069401</v>
          </cell>
          <cell r="AE32" t="str">
            <v>Se continua con las jornadas de formalización y Prevención de la ESCNNA- explotación sexual, comercial de niños , niñas y adolescentes, RNT y Capacitación en ingles</v>
          </cell>
          <cell r="AF32">
            <v>42490.208333333299</v>
          </cell>
          <cell r="AG32">
            <v>42501.618177696801</v>
          </cell>
          <cell r="AH32" t="str">
            <v>Sandra Howard</v>
          </cell>
          <cell r="AI32" t="str">
            <v>showard@mincit.gov.co</v>
          </cell>
          <cell r="AJ32">
            <v>10</v>
          </cell>
          <cell r="AK32">
            <v>42551.208333333299</v>
          </cell>
          <cell r="AL32">
            <v>-53</v>
          </cell>
        </row>
        <row r="33">
          <cell r="A33">
            <v>4379</v>
          </cell>
          <cell r="B33" t="str">
            <v>Todos por un Nuevo País</v>
          </cell>
          <cell r="C33" t="str">
            <v>Competitividad e infraestructura estratégica</v>
          </cell>
          <cell r="D33" t="str">
            <v>Incrementar la productividad de las empresas colombianas a partir de la sofisticación y diversificación del aparato productivo.</v>
          </cell>
          <cell r="E33" t="str">
            <v>Comercio</v>
          </cell>
          <cell r="F33" t="str">
            <v>MINCOMERCIO</v>
          </cell>
          <cell r="G33" t="str">
            <v>Promoción de la innovación y el emprendimiento</v>
          </cell>
          <cell r="H33">
            <v>4379</v>
          </cell>
          <cell r="I33" t="str">
            <v>Empresas beneficiadas del programa de escalamiento de la productividad que aumentan su productividad en un 15%</v>
          </cell>
          <cell r="J33" t="str">
            <v>Gestión</v>
          </cell>
          <cell r="K33" t="str">
            <v>Sectorial</v>
          </cell>
          <cell r="L33" t="str">
            <v>SI</v>
          </cell>
          <cell r="M33" t="str">
            <v>NO</v>
          </cell>
          <cell r="N33" t="str">
            <v>NO</v>
          </cell>
          <cell r="O33" t="str">
            <v>SI</v>
          </cell>
          <cell r="P33" t="str">
            <v>Empresas</v>
          </cell>
          <cell r="Q33" t="str">
            <v>Anual</v>
          </cell>
          <cell r="R33" t="str">
            <v>Acumulado</v>
          </cell>
          <cell r="S33">
            <v>53</v>
          </cell>
          <cell r="T33">
            <v>100</v>
          </cell>
          <cell r="U33">
            <v>700</v>
          </cell>
          <cell r="V33">
            <v>600</v>
          </cell>
          <cell r="W33">
            <v>600</v>
          </cell>
          <cell r="X33">
            <v>2000</v>
          </cell>
          <cell r="Y33">
            <v>0</v>
          </cell>
          <cell r="Z33">
            <v>0</v>
          </cell>
          <cell r="AA33">
            <v>0</v>
          </cell>
          <cell r="AB33">
            <v>0</v>
          </cell>
          <cell r="AC33">
            <v>0</v>
          </cell>
          <cell r="AD33">
            <v>0</v>
          </cell>
          <cell r="AE33" t="str">
            <v>Logros dentro de la convocatoria Escalamiento de la productividad UGC 005-2015 han sido viables 8 propuestas por valor total de $7.265 millones de los cuales se cofinanciaran $3.981 millones, para incrementar la productividad de 196 empresas localizadas e</v>
          </cell>
          <cell r="AF33">
            <v>42490.208333333299</v>
          </cell>
          <cell r="AG33">
            <v>42495.614219988398</v>
          </cell>
          <cell r="AH33" t="str">
            <v>Daniel Arango</v>
          </cell>
          <cell r="AI33" t="str">
            <v>darango@mincit.gov.co</v>
          </cell>
          <cell r="AJ33">
            <v>30</v>
          </cell>
          <cell r="AK33">
            <v>0</v>
          </cell>
          <cell r="AL33">
            <v>0</v>
          </cell>
        </row>
        <row r="34">
          <cell r="A34">
            <v>5220</v>
          </cell>
          <cell r="B34" t="str">
            <v>Todos por un Nuevo País</v>
          </cell>
          <cell r="C34" t="str">
            <v>Competitividad e infraestructura estratégica</v>
          </cell>
          <cell r="D34" t="str">
            <v>Incrementar la productividad de las empresas colombianas a partir de la sofisticación y diversificación del aparato productivo.</v>
          </cell>
          <cell r="E34" t="str">
            <v>Comercio</v>
          </cell>
          <cell r="F34" t="str">
            <v>MINCOMERCIO</v>
          </cell>
          <cell r="G34" t="str">
            <v>Promoción y fomento del turismo del país</v>
          </cell>
          <cell r="H34">
            <v>5220</v>
          </cell>
          <cell r="I34" t="str">
            <v>Nuevos empleos generados en el sector turismo</v>
          </cell>
          <cell r="J34" t="str">
            <v>Resultado</v>
          </cell>
          <cell r="K34" t="str">
            <v>Sectorial</v>
          </cell>
          <cell r="L34" t="str">
            <v>NO</v>
          </cell>
          <cell r="M34" t="str">
            <v>NO</v>
          </cell>
          <cell r="N34" t="str">
            <v>NO</v>
          </cell>
          <cell r="O34" t="str">
            <v>SI</v>
          </cell>
          <cell r="P34" t="str">
            <v>Empleos</v>
          </cell>
          <cell r="Q34" t="str">
            <v>Anual</v>
          </cell>
          <cell r="R34" t="str">
            <v>Acumulado</v>
          </cell>
          <cell r="S34">
            <v>1783000</v>
          </cell>
          <cell r="T34">
            <v>111000</v>
          </cell>
          <cell r="U34">
            <v>56000</v>
          </cell>
          <cell r="V34">
            <v>65000</v>
          </cell>
          <cell r="W34">
            <v>68000</v>
          </cell>
          <cell r="X34">
            <v>300000</v>
          </cell>
          <cell r="Y34">
            <v>0</v>
          </cell>
          <cell r="Z34">
            <v>0</v>
          </cell>
          <cell r="AA34">
            <v>0</v>
          </cell>
          <cell r="AB34">
            <v>0</v>
          </cell>
          <cell r="AC34">
            <v>0</v>
          </cell>
          <cell r="AD34">
            <v>0</v>
          </cell>
          <cell r="AE34" t="str">
            <v>El indicador es anual, es resultado del informe que emite DANE a partir de la Gran Encuesta de Hogares.</v>
          </cell>
          <cell r="AF34">
            <v>42490.208333333299</v>
          </cell>
          <cell r="AG34">
            <v>42502.414036539398</v>
          </cell>
          <cell r="AH34" t="str">
            <v>Karol Fajardo Mariño</v>
          </cell>
          <cell r="AI34" t="str">
            <v>kfajardo@mincit.gov.co</v>
          </cell>
          <cell r="AJ34">
            <v>0</v>
          </cell>
          <cell r="AK34">
            <v>0</v>
          </cell>
          <cell r="AL34">
            <v>0</v>
          </cell>
        </row>
        <row r="35">
          <cell r="A35">
            <v>5279</v>
          </cell>
          <cell r="B35" t="str">
            <v>Todos por un Nuevo País</v>
          </cell>
          <cell r="C35" t="str">
            <v>Competitividad e infraestructura estratégica</v>
          </cell>
          <cell r="D35" t="str">
            <v>Incrementar la productividad de las empresas colombianas a partir de la sofisticación y diversificación del aparato productivo.</v>
          </cell>
          <cell r="E35" t="str">
            <v>Comercio</v>
          </cell>
          <cell r="F35" t="str">
            <v>MINCOMERCIO</v>
          </cell>
          <cell r="G35" t="str">
            <v>Grupos Étnicos - Comercio</v>
          </cell>
          <cell r="H35">
            <v>5279</v>
          </cell>
          <cell r="I35" t="str">
            <v>Kumpanys con procesos de Fortalecimiento Empresarial</v>
          </cell>
          <cell r="J35" t="str">
            <v>Producto</v>
          </cell>
          <cell r="K35" t="str">
            <v>Sectorial</v>
          </cell>
          <cell r="L35" t="str">
            <v>NO</v>
          </cell>
          <cell r="M35" t="str">
            <v>NO</v>
          </cell>
          <cell r="N35" t="str">
            <v>NO</v>
          </cell>
          <cell r="O35" t="str">
            <v>SI</v>
          </cell>
          <cell r="P35" t="str">
            <v>Kumpanys</v>
          </cell>
          <cell r="Q35" t="str">
            <v>Anual</v>
          </cell>
          <cell r="R35" t="str">
            <v>Stock</v>
          </cell>
          <cell r="S35">
            <v>11</v>
          </cell>
          <cell r="T35">
            <v>11</v>
          </cell>
          <cell r="U35">
            <v>11</v>
          </cell>
          <cell r="V35">
            <v>11</v>
          </cell>
          <cell r="W35">
            <v>11</v>
          </cell>
          <cell r="X35">
            <v>11</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A36">
            <v>5405</v>
          </cell>
          <cell r="B36" t="str">
            <v>Todos por un Nuevo País</v>
          </cell>
          <cell r="C36" t="str">
            <v>Competitividad e infraestructura estratégica</v>
          </cell>
          <cell r="D36" t="str">
            <v>Incrementar la productividad de las empresas colombianas a partir de la sofisticación y diversificación del aparato productivo.</v>
          </cell>
          <cell r="E36" t="str">
            <v>Comercio</v>
          </cell>
          <cell r="F36" t="str">
            <v>MINCOMERCIO</v>
          </cell>
          <cell r="G36" t="str">
            <v>Grupos Étnicos - Comercio</v>
          </cell>
          <cell r="H36">
            <v>5405</v>
          </cell>
          <cell r="I36" t="str">
            <v>Implementación del Programa de Fortalecimiento Productivo y Empresarial para el Pueblo ROM en Colombia</v>
          </cell>
          <cell r="J36" t="str">
            <v>Producto</v>
          </cell>
          <cell r="K36" t="str">
            <v>Mixto</v>
          </cell>
          <cell r="L36" t="str">
            <v>SI</v>
          </cell>
          <cell r="M36" t="str">
            <v>SI</v>
          </cell>
          <cell r="N36" t="str">
            <v>NO</v>
          </cell>
          <cell r="O36" t="str">
            <v>SI</v>
          </cell>
          <cell r="P36" t="str">
            <v>Porcentaje</v>
          </cell>
          <cell r="Q36" t="str">
            <v>Trimestral</v>
          </cell>
          <cell r="R36" t="str">
            <v>Acumulado</v>
          </cell>
          <cell r="S36">
            <v>0</v>
          </cell>
          <cell r="T36">
            <v>25</v>
          </cell>
          <cell r="U36">
            <v>70</v>
          </cell>
          <cell r="V36">
            <v>85</v>
          </cell>
          <cell r="W36">
            <v>100</v>
          </cell>
          <cell r="X36">
            <v>100</v>
          </cell>
          <cell r="Y36">
            <v>0</v>
          </cell>
          <cell r="Z36">
            <v>0</v>
          </cell>
          <cell r="AA36">
            <v>0</v>
          </cell>
          <cell r="AB36">
            <v>0</v>
          </cell>
          <cell r="AC36">
            <v>0</v>
          </cell>
          <cell r="AD36">
            <v>0</v>
          </cell>
          <cell r="AE36">
            <v>0</v>
          </cell>
          <cell r="AF36">
            <v>0</v>
          </cell>
          <cell r="AG36">
            <v>0</v>
          </cell>
          <cell r="AH36" t="str">
            <v>Natalia García López</v>
          </cell>
          <cell r="AI36" t="str">
            <v>ngarcia@mincit.gov.co</v>
          </cell>
          <cell r="AJ36">
            <v>0</v>
          </cell>
          <cell r="AK36">
            <v>0</v>
          </cell>
          <cell r="AL36">
            <v>0</v>
          </cell>
        </row>
        <row r="37">
          <cell r="A37">
            <v>5413</v>
          </cell>
          <cell r="B37" t="str">
            <v>Todos por un Nuevo País</v>
          </cell>
          <cell r="C37" t="str">
            <v>Competitividad e infraestructura estratégica</v>
          </cell>
          <cell r="D37" t="str">
            <v>Incrementar la productividad de las empresas colombianas a partir de la sofisticación y diversificación del aparato productivo.</v>
          </cell>
          <cell r="E37" t="str">
            <v>Comercio</v>
          </cell>
          <cell r="F37" t="str">
            <v>MINCOMERCIO</v>
          </cell>
          <cell r="G37" t="str">
            <v>Grupos Étnicos - Comercio</v>
          </cell>
          <cell r="H37">
            <v>5413</v>
          </cell>
          <cell r="I37" t="str">
            <v>Número de kumpanias y organizaciones gitanas vinculadas a los servicios de desarrollo empresarial con perspectiva regional</v>
          </cell>
          <cell r="J37" t="str">
            <v>Producto</v>
          </cell>
          <cell r="K37" t="str">
            <v>Sectorial</v>
          </cell>
          <cell r="L37" t="str">
            <v>SI</v>
          </cell>
          <cell r="M37" t="str">
            <v>SI</v>
          </cell>
          <cell r="N37" t="str">
            <v>NO</v>
          </cell>
          <cell r="O37" t="str">
            <v>SI</v>
          </cell>
          <cell r="P37" t="str">
            <v>Número de kumpanias y organizaciones</v>
          </cell>
          <cell r="Q37" t="str">
            <v>Semestral</v>
          </cell>
          <cell r="R37" t="str">
            <v>Acumulado</v>
          </cell>
          <cell r="S37">
            <v>0</v>
          </cell>
          <cell r="T37">
            <v>0</v>
          </cell>
          <cell r="U37">
            <v>8</v>
          </cell>
          <cell r="V37">
            <v>3</v>
          </cell>
          <cell r="W37">
            <v>0</v>
          </cell>
          <cell r="X37">
            <v>11</v>
          </cell>
          <cell r="Y37">
            <v>0</v>
          </cell>
          <cell r="Z37">
            <v>0</v>
          </cell>
          <cell r="AA37">
            <v>0</v>
          </cell>
          <cell r="AB37">
            <v>0</v>
          </cell>
          <cell r="AC37">
            <v>0</v>
          </cell>
          <cell r="AD37">
            <v>0</v>
          </cell>
          <cell r="AE37">
            <v>0</v>
          </cell>
          <cell r="AF37">
            <v>0</v>
          </cell>
          <cell r="AG37">
            <v>0</v>
          </cell>
          <cell r="AH37" t="str">
            <v>Daniel Arango</v>
          </cell>
          <cell r="AI37" t="str">
            <v>darango@mincit.gov.co</v>
          </cell>
          <cell r="AJ37">
            <v>0</v>
          </cell>
          <cell r="AK37">
            <v>0</v>
          </cell>
          <cell r="AL37">
            <v>0</v>
          </cell>
        </row>
        <row r="38">
          <cell r="A38">
            <v>4385</v>
          </cell>
          <cell r="B38" t="str">
            <v>Todos por un Nuevo País</v>
          </cell>
          <cell r="C38" t="str">
            <v>Competitividad e infraestructura estratégica</v>
          </cell>
          <cell r="D38" t="str">
            <v>Incrementar la productividad de las empresas colombianas a partir de la sofisticación y diversificación del aparato productivo.</v>
          </cell>
          <cell r="E38" t="str">
            <v>Comercio</v>
          </cell>
          <cell r="F38" t="str">
            <v>MINCOMERCIO</v>
          </cell>
          <cell r="G38" t="str">
            <v>Promoción y fomento del turismo del país</v>
          </cell>
          <cell r="H38">
            <v>4385</v>
          </cell>
          <cell r="I38" t="str">
            <v>Visitantes extranjeros no residentes</v>
          </cell>
          <cell r="J38" t="str">
            <v>Resultado</v>
          </cell>
          <cell r="K38" t="str">
            <v>Sectorial</v>
          </cell>
          <cell r="L38" t="str">
            <v>SI</v>
          </cell>
          <cell r="M38" t="str">
            <v>NO</v>
          </cell>
          <cell r="N38" t="str">
            <v>NO</v>
          </cell>
          <cell r="O38" t="str">
            <v>SI</v>
          </cell>
          <cell r="P38" t="str">
            <v>Miles de visitantes</v>
          </cell>
          <cell r="Q38" t="str">
            <v>Mensual</v>
          </cell>
          <cell r="R38" t="str">
            <v>Flujo</v>
          </cell>
          <cell r="S38">
            <v>4193</v>
          </cell>
          <cell r="T38">
            <v>4288</v>
          </cell>
          <cell r="U38">
            <v>4539</v>
          </cell>
          <cell r="V38">
            <v>4833</v>
          </cell>
          <cell r="W38">
            <v>5100</v>
          </cell>
          <cell r="X38">
            <v>5100</v>
          </cell>
          <cell r="Y38">
            <v>1070.32</v>
          </cell>
          <cell r="Z38">
            <v>23.581</v>
          </cell>
          <cell r="AA38">
            <v>4447</v>
          </cell>
          <cell r="AB38">
            <v>87.195999999999998</v>
          </cell>
          <cell r="AC38">
            <v>42460.208333333299</v>
          </cell>
          <cell r="AD38">
            <v>42502.402611921301</v>
          </cell>
          <cell r="AE38" t="str">
            <v>En Abril Sociedades Portuarias y Migración aún no han emitido cifras, por esta razón se mantiene el acumulado Enero-Marzo de 2016 que presenta un reporte de 1.070.321 visitantes extranjeros con un decrecimiento del 5.3% frente al mismo periodo del año ant</v>
          </cell>
          <cell r="AF38">
            <v>42490.208333333299</v>
          </cell>
          <cell r="AG38">
            <v>42502.403461261601</v>
          </cell>
          <cell r="AH38" t="str">
            <v>Karol Fajardo Mariño</v>
          </cell>
          <cell r="AI38" t="str">
            <v>kfajardo@mincit.gov.co</v>
          </cell>
          <cell r="AJ38">
            <v>60</v>
          </cell>
          <cell r="AK38">
            <v>42490.208333333299</v>
          </cell>
          <cell r="AL38">
            <v>-43</v>
          </cell>
        </row>
        <row r="39">
          <cell r="A39">
            <v>4372</v>
          </cell>
          <cell r="B39" t="str">
            <v>Todos por un Nuevo País</v>
          </cell>
          <cell r="C39" t="str">
            <v>Competitividad e infraestructura estratégica</v>
          </cell>
          <cell r="D39" t="str">
            <v>Incrementar la productividad de las empresas colombianas a partir de la sofisticación y diversificación del aparato productivo.</v>
          </cell>
          <cell r="E39" t="str">
            <v>Comercio</v>
          </cell>
          <cell r="F39" t="str">
            <v>MINCOMERCIO</v>
          </cell>
          <cell r="G39" t="str">
            <v>Impulso al acceso efectivo de bienes y servicios no minero energéticos a los mercados internacionales</v>
          </cell>
          <cell r="H39">
            <v>4372</v>
          </cell>
          <cell r="I39" t="str">
            <v>Exportaciones de bienes no minero-energéticos (USD millones FOB)</v>
          </cell>
          <cell r="J39" t="str">
            <v>Gestión</v>
          </cell>
          <cell r="K39" t="str">
            <v>Sectorial</v>
          </cell>
          <cell r="L39" t="str">
            <v>SI</v>
          </cell>
          <cell r="M39" t="str">
            <v>NO</v>
          </cell>
          <cell r="N39" t="str">
            <v>NO</v>
          </cell>
          <cell r="O39" t="str">
            <v>SI</v>
          </cell>
          <cell r="P39" t="str">
            <v>millones de USD</v>
          </cell>
          <cell r="Q39" t="str">
            <v>Mensual</v>
          </cell>
          <cell r="R39" t="str">
            <v>Flujo</v>
          </cell>
          <cell r="S39">
            <v>16362.9</v>
          </cell>
          <cell r="T39">
            <v>17416.028999999999</v>
          </cell>
          <cell r="U39">
            <v>18536.989000000001</v>
          </cell>
          <cell r="V39">
            <v>19730.098000000002</v>
          </cell>
          <cell r="W39">
            <v>21000</v>
          </cell>
          <cell r="X39">
            <v>21000</v>
          </cell>
          <cell r="Y39">
            <v>3297</v>
          </cell>
          <cell r="Z39">
            <v>17.79</v>
          </cell>
          <cell r="AA39">
            <v>15063.1</v>
          </cell>
          <cell r="AB39">
            <v>71.73</v>
          </cell>
          <cell r="AC39">
            <v>42460.208333333299</v>
          </cell>
          <cell r="AD39">
            <v>42495.620986689799</v>
          </cell>
          <cell r="AE39" t="str">
            <v>En el acumulado a marzo de 2016,exportaciones no minero-energéticas fueron a US$3.296,6 millones, para una variación de -12,5%, en comparación con el registrado en el mismo período del año anterior (información preliminar).</v>
          </cell>
          <cell r="AF39">
            <v>42460.208333333299</v>
          </cell>
          <cell r="AG39">
            <v>42495.620986539398</v>
          </cell>
          <cell r="AH39" t="str">
            <v>David Ibañez Parra</v>
          </cell>
          <cell r="AI39" t="str">
            <v>dibanez@mincit.gov.co</v>
          </cell>
          <cell r="AJ39">
            <v>60</v>
          </cell>
          <cell r="AK39">
            <v>42490.208333333299</v>
          </cell>
          <cell r="AL39">
            <v>-43</v>
          </cell>
        </row>
        <row r="40">
          <cell r="A40">
            <v>4373</v>
          </cell>
          <cell r="B40" t="str">
            <v>Todos por un Nuevo País</v>
          </cell>
          <cell r="C40" t="str">
            <v>Competitividad e infraestructura estratégica</v>
          </cell>
          <cell r="D40" t="str">
            <v>Incrementar la productividad de las empresas colombianas a partir de la sofisticación y diversificación del aparato productivo.</v>
          </cell>
          <cell r="E40" t="str">
            <v>Comercio</v>
          </cell>
          <cell r="F40" t="str">
            <v>MINCOMERCIO</v>
          </cell>
          <cell r="G40" t="str">
            <v>Impulso al acceso efectivo de bienes y servicios no minero energéticos a los mercados internacionales</v>
          </cell>
          <cell r="H40">
            <v>4373</v>
          </cell>
          <cell r="I40" t="str">
            <v>Exportaciones de servicios (USD millones)</v>
          </cell>
          <cell r="J40" t="str">
            <v>Gestión</v>
          </cell>
          <cell r="K40" t="str">
            <v>Sectorial</v>
          </cell>
          <cell r="L40" t="str">
            <v>SI</v>
          </cell>
          <cell r="M40" t="str">
            <v>NO</v>
          </cell>
          <cell r="N40" t="str">
            <v>NO</v>
          </cell>
          <cell r="O40" t="str">
            <v>SI</v>
          </cell>
          <cell r="P40" t="str">
            <v xml:space="preserve">millones de USD </v>
          </cell>
          <cell r="Q40" t="str">
            <v>Trimestral</v>
          </cell>
          <cell r="R40" t="str">
            <v>Flujo</v>
          </cell>
          <cell r="S40">
            <v>6936.64</v>
          </cell>
          <cell r="T40">
            <v>7525.6719999999996</v>
          </cell>
          <cell r="U40">
            <v>7988.116</v>
          </cell>
          <cell r="V40">
            <v>8478.9770000000008</v>
          </cell>
          <cell r="W40">
            <v>9000</v>
          </cell>
          <cell r="X40">
            <v>9000</v>
          </cell>
          <cell r="Y40">
            <v>0</v>
          </cell>
          <cell r="Z40">
            <v>0</v>
          </cell>
          <cell r="AA40">
            <v>0</v>
          </cell>
          <cell r="AB40">
            <v>0</v>
          </cell>
          <cell r="AC40">
            <v>0</v>
          </cell>
          <cell r="AD40">
            <v>0</v>
          </cell>
          <cell r="AE40" t="str">
            <v>La fuente de la información es Balanza de Pagos y su periodicidad es trimestral. El Banco de la República publica información de primer trimestre, en junio de 2016</v>
          </cell>
          <cell r="AF40">
            <v>42400.208333333299</v>
          </cell>
          <cell r="AG40">
            <v>42495.617180243098</v>
          </cell>
          <cell r="AH40" t="str">
            <v>David Ibañez Parra</v>
          </cell>
          <cell r="AI40" t="str">
            <v>dibanez@mincit.gov.co</v>
          </cell>
          <cell r="AJ40">
            <v>90</v>
          </cell>
          <cell r="AK40">
            <v>0</v>
          </cell>
          <cell r="AL40">
            <v>0</v>
          </cell>
        </row>
        <row r="41">
          <cell r="A41">
            <v>4386</v>
          </cell>
          <cell r="B41" t="str">
            <v>Todos por un Nuevo País</v>
          </cell>
          <cell r="C41" t="str">
            <v>Competitividad e infraestructura estratégica</v>
          </cell>
          <cell r="D41" t="str">
            <v>Incrementar la productividad de las empresas colombianas a partir de la sofisticación y diversificación del aparato productivo.</v>
          </cell>
          <cell r="E41" t="str">
            <v>Comercio</v>
          </cell>
          <cell r="F41" t="str">
            <v>ProColombia</v>
          </cell>
          <cell r="G41" t="str">
            <v>Promoción y fomento del turismo del país</v>
          </cell>
          <cell r="H41">
            <v>4386</v>
          </cell>
          <cell r="I41" t="str">
            <v>Eventos del exterior captados con el apoyo de ProColombia que se realizan en Colombia</v>
          </cell>
          <cell r="J41" t="str">
            <v>Producto</v>
          </cell>
          <cell r="K41" t="str">
            <v>Sectorial</v>
          </cell>
          <cell r="L41" t="str">
            <v>SI</v>
          </cell>
          <cell r="M41" t="str">
            <v>NO</v>
          </cell>
          <cell r="N41" t="str">
            <v>NO</v>
          </cell>
          <cell r="O41" t="str">
            <v>SI</v>
          </cell>
          <cell r="P41" t="str">
            <v>Eventos</v>
          </cell>
          <cell r="Q41" t="str">
            <v>Mensual</v>
          </cell>
          <cell r="R41" t="str">
            <v>Acumulado</v>
          </cell>
          <cell r="S41">
            <v>423</v>
          </cell>
          <cell r="T41">
            <v>128</v>
          </cell>
          <cell r="U41">
            <v>136</v>
          </cell>
          <cell r="V41">
            <v>142</v>
          </cell>
          <cell r="W41">
            <v>150</v>
          </cell>
          <cell r="X41">
            <v>556</v>
          </cell>
          <cell r="Y41">
            <v>45</v>
          </cell>
          <cell r="Z41">
            <v>33.088000000000001</v>
          </cell>
          <cell r="AA41">
            <v>191</v>
          </cell>
          <cell r="AB41">
            <v>34.353000000000002</v>
          </cell>
          <cell r="AC41">
            <v>42490.208333333299</v>
          </cell>
          <cell r="AD41">
            <v>42501.455677696802</v>
          </cell>
          <cell r="AE41" t="str">
            <v>ProColombia continúa promocionando a Colombia, en los mercados internacionales, como destino de reuniones en las que participen extranjeros (por ej: congresos, convenciones corporativas, viajes de incentivos, golf y bodas). En abril, Colombia fue seleccio</v>
          </cell>
          <cell r="AF41">
            <v>42490.208333333299</v>
          </cell>
          <cell r="AG41">
            <v>42501.455677546299</v>
          </cell>
          <cell r="AH41" t="str">
            <v>María Cecilia Obando</v>
          </cell>
          <cell r="AI41" t="str">
            <v>mobando@proexport.com.co</v>
          </cell>
          <cell r="AJ41">
            <v>0</v>
          </cell>
          <cell r="AK41">
            <v>42520.208333333299</v>
          </cell>
          <cell r="AL41">
            <v>-13</v>
          </cell>
        </row>
        <row r="42">
          <cell r="A42">
            <v>4374</v>
          </cell>
          <cell r="B42" t="str">
            <v>Todos por un Nuevo País</v>
          </cell>
          <cell r="C42" t="str">
            <v>Competitividad e infraestructura estratégica</v>
          </cell>
          <cell r="D42" t="str">
            <v>Incrementar la productividad de las empresas colombianas a partir de la sofisticación y diversificación del aparato productivo.</v>
          </cell>
          <cell r="E42" t="str">
            <v>Comercio</v>
          </cell>
          <cell r="F42" t="str">
            <v>ProColombia</v>
          </cell>
          <cell r="G42" t="str">
            <v>Incremento de la productividad y competitividad de los sectores tradicionales en las regiones</v>
          </cell>
          <cell r="H42">
            <v>4374</v>
          </cell>
          <cell r="I42" t="str">
            <v>Monto de negocios de exportaciones facilitados por Procolombia (USD millones)</v>
          </cell>
          <cell r="J42" t="str">
            <v>Producto</v>
          </cell>
          <cell r="K42" t="str">
            <v>Sectorial</v>
          </cell>
          <cell r="L42" t="str">
            <v>SI</v>
          </cell>
          <cell r="M42" t="str">
            <v>NO</v>
          </cell>
          <cell r="N42" t="str">
            <v>NO</v>
          </cell>
          <cell r="O42" t="str">
            <v>SI</v>
          </cell>
          <cell r="P42" t="str">
            <v>Millones de USD</v>
          </cell>
          <cell r="Q42" t="str">
            <v>Mensual</v>
          </cell>
          <cell r="R42" t="str">
            <v>Acumulado</v>
          </cell>
          <cell r="S42">
            <v>7399</v>
          </cell>
          <cell r="T42">
            <v>1880</v>
          </cell>
          <cell r="U42">
            <v>1970</v>
          </cell>
          <cell r="V42">
            <v>2050</v>
          </cell>
          <cell r="W42">
            <v>2150</v>
          </cell>
          <cell r="X42">
            <v>8050</v>
          </cell>
          <cell r="Y42">
            <v>620</v>
          </cell>
          <cell r="Z42">
            <v>31.472000000000001</v>
          </cell>
          <cell r="AA42">
            <v>2631</v>
          </cell>
          <cell r="AB42">
            <v>32.683</v>
          </cell>
          <cell r="AC42">
            <v>42490.208333333299</v>
          </cell>
          <cell r="AD42">
            <v>42501.456375578702</v>
          </cell>
          <cell r="AE42" t="str">
            <v>Resultado del acompañamiento a las empresas exportadoras y a los compradores internacionales, y a la participación de estos en actividades de promoción y/o citas de negocio, los empresarios informaron en abril haber realizado negocios por US$16.4 millones</v>
          </cell>
          <cell r="AF42">
            <v>42490.208333333299</v>
          </cell>
          <cell r="AG42">
            <v>42501.456375463</v>
          </cell>
          <cell r="AH42" t="str">
            <v>María Cecilia Obando</v>
          </cell>
          <cell r="AI42" t="str">
            <v>mobando@proexport.com.co</v>
          </cell>
          <cell r="AJ42">
            <v>10</v>
          </cell>
          <cell r="AK42">
            <v>42520.208333333299</v>
          </cell>
          <cell r="AL42">
            <v>-23</v>
          </cell>
        </row>
        <row r="43">
          <cell r="A43">
            <v>4376</v>
          </cell>
          <cell r="B43" t="str">
            <v>Todos por un Nuevo País</v>
          </cell>
          <cell r="C43" t="str">
            <v>Competitividad e infraestructura estratégica</v>
          </cell>
          <cell r="D43" t="str">
            <v>Incrementar la productividad de las empresas colombianas a partir de la sofisticación y diversificación del aparato productivo.</v>
          </cell>
          <cell r="E43" t="str">
            <v>Comercio</v>
          </cell>
          <cell r="F43" t="str">
            <v>ProColombia</v>
          </cell>
          <cell r="G43" t="str">
            <v>Fomento a la inversión extranjera directa</v>
          </cell>
          <cell r="H43">
            <v>4376</v>
          </cell>
          <cell r="I43" t="str">
            <v>Empresas exportadoras con ventas internacionales constantes</v>
          </cell>
          <cell r="J43" t="str">
            <v>Resultado</v>
          </cell>
          <cell r="K43" t="str">
            <v>Sectorial</v>
          </cell>
          <cell r="L43" t="str">
            <v>SI</v>
          </cell>
          <cell r="M43" t="str">
            <v>NO</v>
          </cell>
          <cell r="N43" t="str">
            <v>NO</v>
          </cell>
          <cell r="O43" t="str">
            <v>SI</v>
          </cell>
          <cell r="P43" t="str">
            <v>Empresas</v>
          </cell>
          <cell r="Q43" t="str">
            <v>Anual</v>
          </cell>
          <cell r="R43" t="str">
            <v>Acumulado</v>
          </cell>
          <cell r="S43">
            <v>3137</v>
          </cell>
          <cell r="T43">
            <v>0</v>
          </cell>
          <cell r="U43">
            <v>0</v>
          </cell>
          <cell r="V43">
            <v>0</v>
          </cell>
          <cell r="W43">
            <v>4170</v>
          </cell>
          <cell r="X43">
            <v>4170</v>
          </cell>
          <cell r="Y43">
            <v>0</v>
          </cell>
          <cell r="Z43">
            <v>0</v>
          </cell>
          <cell r="AA43">
            <v>0</v>
          </cell>
          <cell r="AB43">
            <v>0</v>
          </cell>
          <cell r="AC43">
            <v>0</v>
          </cell>
          <cell r="AD43">
            <v>0</v>
          </cell>
          <cell r="AE43">
            <v>0</v>
          </cell>
          <cell r="AF43">
            <v>0</v>
          </cell>
          <cell r="AG43">
            <v>0</v>
          </cell>
          <cell r="AH43" t="str">
            <v>María Cecilia Obando</v>
          </cell>
          <cell r="AI43" t="str">
            <v>mobando@proexport.com.co</v>
          </cell>
          <cell r="AJ43">
            <v>90</v>
          </cell>
          <cell r="AK43">
            <v>0</v>
          </cell>
          <cell r="AL43">
            <v>0</v>
          </cell>
        </row>
        <row r="44">
          <cell r="A44">
            <v>4377</v>
          </cell>
          <cell r="B44" t="str">
            <v>Todos por un Nuevo País</v>
          </cell>
          <cell r="C44" t="str">
            <v>Competitividad e infraestructura estratégica</v>
          </cell>
          <cell r="D44" t="str">
            <v>Incrementar la productividad de las empresas colombianas a partir de la sofisticación y diversificación del aparato productivo.</v>
          </cell>
          <cell r="E44" t="str">
            <v>Comercio</v>
          </cell>
          <cell r="F44" t="str">
            <v>ProColombia</v>
          </cell>
          <cell r="G44" t="str">
            <v>Fomento a la inversión extranjera directa</v>
          </cell>
          <cell r="H44">
            <v>4377</v>
          </cell>
          <cell r="I44" t="str">
            <v>Empresas con negocios de exportaciones facilitados por Procolombia</v>
          </cell>
          <cell r="J44" t="str">
            <v>Producto</v>
          </cell>
          <cell r="K44" t="str">
            <v>Sectorial</v>
          </cell>
          <cell r="L44" t="str">
            <v>SI</v>
          </cell>
          <cell r="M44" t="str">
            <v>NO</v>
          </cell>
          <cell r="N44" t="str">
            <v>NO</v>
          </cell>
          <cell r="O44" t="str">
            <v>SI</v>
          </cell>
          <cell r="P44" t="str">
            <v>Empresas</v>
          </cell>
          <cell r="Q44" t="str">
            <v>Mensual</v>
          </cell>
          <cell r="R44" t="str">
            <v>Flujo</v>
          </cell>
          <cell r="S44">
            <v>2207</v>
          </cell>
          <cell r="T44">
            <v>2207</v>
          </cell>
          <cell r="U44">
            <v>2251.14</v>
          </cell>
          <cell r="V44">
            <v>2267</v>
          </cell>
          <cell r="W44">
            <v>2433</v>
          </cell>
          <cell r="X44">
            <v>2433</v>
          </cell>
          <cell r="Y44">
            <v>755</v>
          </cell>
          <cell r="Z44">
            <v>33.539000000000001</v>
          </cell>
          <cell r="AA44">
            <v>2289</v>
          </cell>
          <cell r="AB44">
            <v>94.081000000000003</v>
          </cell>
          <cell r="AC44">
            <v>42490.208333333299</v>
          </cell>
          <cell r="AD44">
            <v>42501.458498460597</v>
          </cell>
          <cell r="AE44" t="str">
            <v>En abril, como resultado del acompañamiento dado por ProColombia a los empresarios en la estrategia de exportaciones y la participación de ellos en diferentes actividades comerciales organizadas o apoyadas por ProColombia, 32 empresas (adicionales a las r</v>
          </cell>
          <cell r="AF44">
            <v>42490.208333333299</v>
          </cell>
          <cell r="AG44">
            <v>42501.458498344902</v>
          </cell>
          <cell r="AH44" t="str">
            <v>María Cecilia Obando</v>
          </cell>
          <cell r="AI44" t="str">
            <v>mobando@proexport.com.co</v>
          </cell>
          <cell r="AJ44">
            <v>10</v>
          </cell>
          <cell r="AK44">
            <v>42520.208333333299</v>
          </cell>
          <cell r="AL44">
            <v>-23</v>
          </cell>
        </row>
        <row r="45">
          <cell r="A45">
            <v>4378</v>
          </cell>
          <cell r="B45" t="str">
            <v>Todos por un Nuevo País</v>
          </cell>
          <cell r="C45" t="str">
            <v>Competitividad e infraestructura estratégica</v>
          </cell>
          <cell r="D45" t="str">
            <v>Incrementar la productividad de las empresas colombianas a partir de la sofisticación y diversificación del aparato productivo.</v>
          </cell>
          <cell r="E45" t="str">
            <v>Comercio</v>
          </cell>
          <cell r="F45" t="str">
            <v>ProColombia</v>
          </cell>
          <cell r="G45" t="str">
            <v>Fomento a la inversión extranjera directa</v>
          </cell>
          <cell r="H45">
            <v>4378</v>
          </cell>
          <cell r="I45" t="str">
            <v>Empresas beneficiadas con programas de adecuación de oferta exportable</v>
          </cell>
          <cell r="J45" t="str">
            <v>Gestión</v>
          </cell>
          <cell r="K45" t="str">
            <v>Sectorial</v>
          </cell>
          <cell r="L45" t="str">
            <v>SI</v>
          </cell>
          <cell r="M45" t="str">
            <v>NO</v>
          </cell>
          <cell r="N45" t="str">
            <v>NO</v>
          </cell>
          <cell r="O45" t="str">
            <v>SI</v>
          </cell>
          <cell r="P45" t="str">
            <v>Empresas</v>
          </cell>
          <cell r="Q45" t="str">
            <v>Mensual</v>
          </cell>
          <cell r="R45" t="str">
            <v>Flujo</v>
          </cell>
          <cell r="S45">
            <v>157</v>
          </cell>
          <cell r="T45">
            <v>200</v>
          </cell>
          <cell r="U45">
            <v>212</v>
          </cell>
          <cell r="V45">
            <v>224</v>
          </cell>
          <cell r="W45">
            <v>250</v>
          </cell>
          <cell r="X45">
            <v>250</v>
          </cell>
          <cell r="Y45">
            <v>79</v>
          </cell>
          <cell r="Z45">
            <v>37.264000000000003</v>
          </cell>
          <cell r="AA45">
            <v>211</v>
          </cell>
          <cell r="AB45">
            <v>84.4</v>
          </cell>
          <cell r="AC45">
            <v>42490.208333333299</v>
          </cell>
          <cell r="AD45">
            <v>42501.457920289402</v>
          </cell>
          <cell r="AE45" t="str">
            <v>Durante abril, 16 empresas nacionales (adicionales a las reportadas anteriormente) de Antioquia, Caldas, Cundinamarca, Quindío, Risaralda y Valle del Cauca iniciaron programas de adecuación, que buscan cerrar las brechas entre los requerimientos de los me</v>
          </cell>
          <cell r="AF45">
            <v>42490.208333333299</v>
          </cell>
          <cell r="AG45">
            <v>42501.457920138899</v>
          </cell>
          <cell r="AH45" t="str">
            <v>María Cecilia Obando</v>
          </cell>
          <cell r="AI45" t="str">
            <v>mobando@proexport.com.co</v>
          </cell>
          <cell r="AJ45">
            <v>10</v>
          </cell>
          <cell r="AK45">
            <v>42520.208333333299</v>
          </cell>
          <cell r="AL45">
            <v>-23</v>
          </cell>
        </row>
        <row r="46">
          <cell r="A46">
            <v>4383</v>
          </cell>
          <cell r="B46" t="str">
            <v>Todos por un Nuevo País</v>
          </cell>
          <cell r="C46" t="str">
            <v>Competitividad e infraestructura estratégica</v>
          </cell>
          <cell r="D46" t="str">
            <v>Incrementar la productividad de las empresas colombianas a partir de la sofisticación y diversificación del aparato productivo.</v>
          </cell>
          <cell r="E46" t="str">
            <v>Comercio</v>
          </cell>
          <cell r="F46" t="str">
            <v>ProColombia</v>
          </cell>
          <cell r="G46" t="str">
            <v>Fomento a la inversión extranjera directa</v>
          </cell>
          <cell r="H46">
            <v>4383</v>
          </cell>
          <cell r="I46" t="str">
            <v>Inversión extranjera directa producto de la gestión de Procolombia (USD$ millones)</v>
          </cell>
          <cell r="J46" t="str">
            <v>Resultado</v>
          </cell>
          <cell r="K46" t="str">
            <v>Sectorial</v>
          </cell>
          <cell r="L46" t="str">
            <v>SI</v>
          </cell>
          <cell r="M46" t="str">
            <v>NO</v>
          </cell>
          <cell r="N46" t="str">
            <v>NO</v>
          </cell>
          <cell r="O46" t="str">
            <v>SI</v>
          </cell>
          <cell r="P46" t="str">
            <v>USD$ millones</v>
          </cell>
          <cell r="Q46" t="str">
            <v>Mensual</v>
          </cell>
          <cell r="R46" t="str">
            <v>Acumulado</v>
          </cell>
          <cell r="S46">
            <v>8856</v>
          </cell>
          <cell r="T46">
            <v>1900</v>
          </cell>
          <cell r="U46">
            <v>2100</v>
          </cell>
          <cell r="V46">
            <v>2300</v>
          </cell>
          <cell r="W46">
            <v>2556</v>
          </cell>
          <cell r="X46">
            <v>8856</v>
          </cell>
          <cell r="Y46">
            <v>913.6</v>
          </cell>
          <cell r="Z46">
            <v>43.505000000000003</v>
          </cell>
          <cell r="AA46">
            <v>3263.6</v>
          </cell>
          <cell r="AB46">
            <v>36.851999999999997</v>
          </cell>
          <cell r="AC46">
            <v>42490.208333333299</v>
          </cell>
          <cell r="AD46">
            <v>42501.457186423599</v>
          </cell>
          <cell r="AE46" t="str">
            <v>En Abril, producto de las acciones de acompañamiento de ProColombia a los potenciales inversionistas extranjeros, 3 Inversionistas informaron el inicio de proyectos de inversión por un valor estimado de US$105 millones en Antioquia, Cundinamarca y Valle D</v>
          </cell>
          <cell r="AF46">
            <v>42490.208333333299</v>
          </cell>
          <cell r="AG46">
            <v>42501.457186307904</v>
          </cell>
          <cell r="AH46" t="str">
            <v>María Cecilia Obando</v>
          </cell>
          <cell r="AI46" t="str">
            <v>mobando@proexport.com.co</v>
          </cell>
          <cell r="AJ46">
            <v>10</v>
          </cell>
          <cell r="AK46">
            <v>42520.208333333299</v>
          </cell>
          <cell r="AL46">
            <v>-23</v>
          </cell>
        </row>
        <row r="47">
          <cell r="A47">
            <v>4919</v>
          </cell>
          <cell r="B47" t="str">
            <v>Todos por un Nuevo País</v>
          </cell>
          <cell r="C47" t="str">
            <v>Competitividad e infraestructura estratégica</v>
          </cell>
          <cell r="D47" t="str">
            <v>Incrementar la productividad de las empresas colombianas a partir de la sofisticación y diversificación del aparato productivo.</v>
          </cell>
          <cell r="E47" t="str">
            <v>Cultura</v>
          </cell>
          <cell r="F47" t="str">
            <v>MINCULTURA</v>
          </cell>
          <cell r="G47" t="str">
            <v>Incentivo al emprendimiento e industria cultural</v>
          </cell>
          <cell r="H47">
            <v>4919</v>
          </cell>
          <cell r="I47" t="str">
            <v>Empresas productoras cinematográficas fortalecidas</v>
          </cell>
          <cell r="J47" t="str">
            <v>Gestión</v>
          </cell>
          <cell r="K47" t="str">
            <v>Sectorial</v>
          </cell>
          <cell r="L47" t="str">
            <v>SI</v>
          </cell>
          <cell r="M47" t="str">
            <v>NO</v>
          </cell>
          <cell r="N47" t="str">
            <v>NO</v>
          </cell>
          <cell r="O47" t="str">
            <v>SI</v>
          </cell>
          <cell r="P47" t="str">
            <v>Número de empresas</v>
          </cell>
          <cell r="Q47" t="str">
            <v>Mensual</v>
          </cell>
          <cell r="R47" t="str">
            <v>Flujo</v>
          </cell>
          <cell r="S47">
            <v>11</v>
          </cell>
          <cell r="T47">
            <v>10</v>
          </cell>
          <cell r="U47">
            <v>10</v>
          </cell>
          <cell r="V47">
            <v>10</v>
          </cell>
          <cell r="W47">
            <v>10</v>
          </cell>
          <cell r="X47">
            <v>10</v>
          </cell>
          <cell r="Y47">
            <v>1</v>
          </cell>
          <cell r="Z47">
            <v>10</v>
          </cell>
          <cell r="AA47">
            <v>16</v>
          </cell>
          <cell r="AB47">
            <v>100</v>
          </cell>
          <cell r="AC47">
            <v>42400.208333333299</v>
          </cell>
          <cell r="AD47">
            <v>42501.480728125003</v>
          </cell>
          <cell r="AE47" t="str">
            <v>En lo corrido del 2016, las empresas que producen y estrenan como mínimo su segunda película en salas de cine del país y/o son prestadoras de servicios cinematográficos para el rodaje de películas en Colombia bajo la ley 1556 son: 1. TAKE ON PRODUCTION S.</v>
          </cell>
          <cell r="AF47">
            <v>42490.208333333299</v>
          </cell>
          <cell r="AG47">
            <v>42496.398526539298</v>
          </cell>
          <cell r="AH47" t="str">
            <v>Adelfa Martínez Bonilla</v>
          </cell>
          <cell r="AI47" t="str">
            <v>amartinez@mincultura.gov.co</v>
          </cell>
          <cell r="AJ47">
            <v>0</v>
          </cell>
          <cell r="AK47">
            <v>42429.208333333299</v>
          </cell>
          <cell r="AL47">
            <v>77</v>
          </cell>
        </row>
        <row r="48">
          <cell r="A48">
            <v>4920</v>
          </cell>
          <cell r="B48" t="str">
            <v>Todos por un Nuevo País</v>
          </cell>
          <cell r="C48" t="str">
            <v>Competitividad e infraestructura estratégica</v>
          </cell>
          <cell r="D48" t="str">
            <v>Incrementar la productividad de las empresas colombianas a partir de la sofisticación y diversificación del aparato productivo.</v>
          </cell>
          <cell r="E48" t="str">
            <v>Cultura</v>
          </cell>
          <cell r="F48" t="str">
            <v>MINCULTURA</v>
          </cell>
          <cell r="G48" t="str">
            <v>Incentivo al emprendimiento e industria cultural</v>
          </cell>
          <cell r="H48">
            <v>4920</v>
          </cell>
          <cell r="I48" t="str">
            <v>Largometrajes de cine, de producción o coproducción nacional, estrenados comercialmente en el país (ley 814)</v>
          </cell>
          <cell r="J48" t="str">
            <v>Gestión</v>
          </cell>
          <cell r="K48" t="str">
            <v>Sectorial</v>
          </cell>
          <cell r="L48" t="str">
            <v>SI</v>
          </cell>
          <cell r="M48" t="str">
            <v>NO</v>
          </cell>
          <cell r="N48" t="str">
            <v>NO</v>
          </cell>
          <cell r="O48" t="str">
            <v>SI</v>
          </cell>
          <cell r="P48" t="str">
            <v>Número de largometrajes</v>
          </cell>
          <cell r="Q48" t="str">
            <v>Mensual</v>
          </cell>
          <cell r="R48" t="str">
            <v>Acumulado</v>
          </cell>
          <cell r="S48">
            <v>90</v>
          </cell>
          <cell r="T48">
            <v>17</v>
          </cell>
          <cell r="U48">
            <v>17</v>
          </cell>
          <cell r="V48">
            <v>17</v>
          </cell>
          <cell r="W48">
            <v>17</v>
          </cell>
          <cell r="X48">
            <v>68</v>
          </cell>
          <cell r="Y48">
            <v>0</v>
          </cell>
          <cell r="Z48">
            <v>0</v>
          </cell>
          <cell r="AA48">
            <v>0</v>
          </cell>
          <cell r="AB48">
            <v>0</v>
          </cell>
          <cell r="AC48">
            <v>0</v>
          </cell>
          <cell r="AD48">
            <v>0</v>
          </cell>
          <cell r="AE48" t="str">
            <v>Al mes de Abril de 2016 se han estrenado 12 largometrajes nacionales: 1. USTED NO SABE QUIEN SOY YO de Fernando Ayllón (07/01/2016) 2. CINCO de Ricardo Gabrielli (28/01/2016) 3. LA SEMILLA DEL SILENCIO de Felipe Cano (03/03/2016) 4. PRESOS de Esteban Ramí</v>
          </cell>
          <cell r="AF48">
            <v>42460.208333333299</v>
          </cell>
          <cell r="AG48">
            <v>42496.395447685201</v>
          </cell>
          <cell r="AH48" t="str">
            <v>Adelfa Martínez Bonilla</v>
          </cell>
          <cell r="AI48" t="str">
            <v>amartinez@mincultura.gov.co</v>
          </cell>
          <cell r="AJ48">
            <v>0</v>
          </cell>
          <cell r="AK48">
            <v>0</v>
          </cell>
          <cell r="AL48">
            <v>0</v>
          </cell>
        </row>
        <row r="49">
          <cell r="A49">
            <v>4921</v>
          </cell>
          <cell r="B49" t="str">
            <v>Todos por un Nuevo País</v>
          </cell>
          <cell r="C49" t="str">
            <v>Competitividad e infraestructura estratégica</v>
          </cell>
          <cell r="D49" t="str">
            <v>Incrementar la productividad de las empresas colombianas a partir de la sofisticación y diversificación del aparato productivo.</v>
          </cell>
          <cell r="E49" t="str">
            <v>Cultura</v>
          </cell>
          <cell r="F49" t="str">
            <v>MINCULTURA</v>
          </cell>
          <cell r="G49" t="str">
            <v>Incentivo al emprendimiento e industria cultural</v>
          </cell>
          <cell r="H49">
            <v>4921</v>
          </cell>
          <cell r="I49" t="str">
            <v>Espectadores en salas de cine en el país de películas colombianas</v>
          </cell>
          <cell r="J49" t="str">
            <v>Gestión</v>
          </cell>
          <cell r="K49" t="str">
            <v>Sectorial</v>
          </cell>
          <cell r="L49" t="str">
            <v>SI</v>
          </cell>
          <cell r="M49" t="str">
            <v>NO</v>
          </cell>
          <cell r="N49" t="str">
            <v>NO</v>
          </cell>
          <cell r="O49" t="str">
            <v>SI</v>
          </cell>
          <cell r="P49" t="str">
            <v>Número de espectadores</v>
          </cell>
          <cell r="Q49" t="str">
            <v>Mensual</v>
          </cell>
          <cell r="R49" t="str">
            <v>Flujo</v>
          </cell>
          <cell r="S49">
            <v>2168159</v>
          </cell>
          <cell r="T49">
            <v>2000000</v>
          </cell>
          <cell r="U49">
            <v>2000000</v>
          </cell>
          <cell r="V49">
            <v>2000000</v>
          </cell>
          <cell r="W49">
            <v>2000000</v>
          </cell>
          <cell r="X49">
            <v>2000000</v>
          </cell>
          <cell r="Y49">
            <v>0</v>
          </cell>
          <cell r="Z49">
            <v>0</v>
          </cell>
          <cell r="AA49">
            <v>0</v>
          </cell>
          <cell r="AB49">
            <v>0</v>
          </cell>
          <cell r="AC49">
            <v>0</v>
          </cell>
          <cell r="AD49">
            <v>0</v>
          </cell>
          <cell r="AE49" t="str">
            <v>En lo corrido de la vigencia 2016 han asistido 1.989.406 Espectadores a salas de cine del país a películas Colombianas con reporte parcial de salas. De esta manera el avance de la meta 2016 es del 99%</v>
          </cell>
          <cell r="AF49">
            <v>42490.208333333299</v>
          </cell>
          <cell r="AG49">
            <v>42496.396771909698</v>
          </cell>
          <cell r="AH49" t="str">
            <v>Adelfa Martínez Bonilla</v>
          </cell>
          <cell r="AI49" t="str">
            <v>amartinez@mincultura.gov.co</v>
          </cell>
          <cell r="AJ49">
            <v>0</v>
          </cell>
          <cell r="AK49">
            <v>0</v>
          </cell>
          <cell r="AL49">
            <v>0</v>
          </cell>
        </row>
        <row r="50">
          <cell r="A50">
            <v>4922</v>
          </cell>
          <cell r="B50" t="str">
            <v>Todos por un Nuevo País</v>
          </cell>
          <cell r="C50" t="str">
            <v>Competitividad e infraestructura estratégica</v>
          </cell>
          <cell r="D50" t="str">
            <v>Incrementar la productividad de las empresas colombianas a partir de la sofisticación y diversificación del aparato productivo.</v>
          </cell>
          <cell r="E50" t="str">
            <v>Cultura</v>
          </cell>
          <cell r="F50" t="str">
            <v>MINCULTURA</v>
          </cell>
          <cell r="G50" t="str">
            <v>Incentivo al emprendimiento e industria cultural</v>
          </cell>
          <cell r="H50">
            <v>4922</v>
          </cell>
          <cell r="I50" t="str">
            <v>Rodaje de películas en el país en el marco de la Ley 1556 de 2012</v>
          </cell>
          <cell r="J50" t="str">
            <v>Resultado</v>
          </cell>
          <cell r="K50" t="str">
            <v>Sectorial</v>
          </cell>
          <cell r="L50" t="str">
            <v>SI</v>
          </cell>
          <cell r="M50" t="str">
            <v>NO</v>
          </cell>
          <cell r="N50" t="str">
            <v>NO</v>
          </cell>
          <cell r="O50" t="str">
            <v>SI</v>
          </cell>
          <cell r="P50" t="str">
            <v>Número de películas</v>
          </cell>
          <cell r="Q50" t="str">
            <v>Mensual</v>
          </cell>
          <cell r="R50" t="str">
            <v>Acumulado</v>
          </cell>
          <cell r="S50">
            <v>4</v>
          </cell>
          <cell r="T50">
            <v>4</v>
          </cell>
          <cell r="U50">
            <v>4</v>
          </cell>
          <cell r="V50">
            <v>4</v>
          </cell>
          <cell r="W50">
            <v>4</v>
          </cell>
          <cell r="X50">
            <v>16</v>
          </cell>
          <cell r="Y50">
            <v>0</v>
          </cell>
          <cell r="Z50">
            <v>0</v>
          </cell>
          <cell r="AA50">
            <v>0</v>
          </cell>
          <cell r="AB50">
            <v>0</v>
          </cell>
          <cell r="AC50">
            <v>0</v>
          </cell>
          <cell r="AD50">
            <v>0</v>
          </cell>
          <cell r="AE50" t="str">
            <v xml:space="preserve">Entre el 1 de enero y 30 de abril de 2016 las obras cinematográficas rodadas total o parcialmente en el país y que celebran contratos de Filmación Colombia son 2: 1. HANDLE WITH CARE 2. ORBITA 9 </v>
          </cell>
          <cell r="AF50">
            <v>42490.208333333299</v>
          </cell>
          <cell r="AG50">
            <v>42496.395069247701</v>
          </cell>
          <cell r="AH50" t="str">
            <v>Adelfa Martínez Bonilla</v>
          </cell>
          <cell r="AI50" t="str">
            <v>amartinez@mincultura.gov.co</v>
          </cell>
          <cell r="AJ50">
            <v>0</v>
          </cell>
          <cell r="AK50">
            <v>0</v>
          </cell>
          <cell r="AL50">
            <v>0</v>
          </cell>
        </row>
        <row r="51">
          <cell r="A51">
            <v>4923</v>
          </cell>
          <cell r="B51" t="str">
            <v>Todos por un Nuevo País</v>
          </cell>
          <cell r="C51" t="str">
            <v>Competitividad e infraestructura estratégica</v>
          </cell>
          <cell r="D51" t="str">
            <v>Incrementar la productividad de las empresas colombianas a partir de la sofisticación y diversificación del aparato productivo.</v>
          </cell>
          <cell r="E51" t="str">
            <v>Cultura</v>
          </cell>
          <cell r="F51" t="str">
            <v>MINCULTURA</v>
          </cell>
          <cell r="G51" t="str">
            <v>Incentivo al emprendimiento e industria cultural</v>
          </cell>
          <cell r="H51">
            <v>4923</v>
          </cell>
          <cell r="I51" t="str">
            <v>Organizaciones del sector cultural formalizadas</v>
          </cell>
          <cell r="J51" t="str">
            <v>Producto</v>
          </cell>
          <cell r="K51" t="str">
            <v>Sectorial</v>
          </cell>
          <cell r="L51" t="str">
            <v>SI</v>
          </cell>
          <cell r="M51" t="str">
            <v>SI</v>
          </cell>
          <cell r="N51" t="str">
            <v>NO</v>
          </cell>
          <cell r="O51" t="str">
            <v>SI</v>
          </cell>
          <cell r="P51" t="str">
            <v>Número de organizaciones del sector cultural</v>
          </cell>
          <cell r="Q51" t="str">
            <v>Semestral</v>
          </cell>
          <cell r="R51" t="str">
            <v>Acumulado</v>
          </cell>
          <cell r="S51">
            <v>0</v>
          </cell>
          <cell r="T51">
            <v>28</v>
          </cell>
          <cell r="U51">
            <v>27</v>
          </cell>
          <cell r="V51">
            <v>28</v>
          </cell>
          <cell r="W51">
            <v>27</v>
          </cell>
          <cell r="X51">
            <v>110</v>
          </cell>
          <cell r="Y51">
            <v>0</v>
          </cell>
          <cell r="Z51">
            <v>0</v>
          </cell>
          <cell r="AA51">
            <v>0</v>
          </cell>
          <cell r="AB51">
            <v>0</v>
          </cell>
          <cell r="AC51">
            <v>0</v>
          </cell>
          <cell r="AD51">
            <v>0</v>
          </cell>
          <cell r="AE51" t="str">
            <v xml:space="preserve">La convocatoria para la participación en el Laboratorio C3+d cerró el 11 de abril, después de lo cual se realizaron los procesos de selección sobre los postulados y asignación de asesores para iniciar actividades el 18 de este mismo mes. En la actualidad </v>
          </cell>
          <cell r="AF51">
            <v>42490.208333333299</v>
          </cell>
          <cell r="AG51">
            <v>42500.439784259303</v>
          </cell>
          <cell r="AH51" t="str">
            <v>Adriana Gonzalez Hassig</v>
          </cell>
          <cell r="AI51" t="str">
            <v>agonzalez@mincultura.gov.co</v>
          </cell>
          <cell r="AJ51">
            <v>0</v>
          </cell>
          <cell r="AK51">
            <v>0</v>
          </cell>
          <cell r="AL51">
            <v>0</v>
          </cell>
        </row>
        <row r="52">
          <cell r="A52">
            <v>4924</v>
          </cell>
          <cell r="B52" t="str">
            <v>Todos por un Nuevo País</v>
          </cell>
          <cell r="C52" t="str">
            <v>Competitividad e infraestructura estratégica</v>
          </cell>
          <cell r="D52" t="str">
            <v>Incrementar la productividad de las empresas colombianas a partir de la sofisticación y diversificación del aparato productivo.</v>
          </cell>
          <cell r="E52" t="str">
            <v>Cultura</v>
          </cell>
          <cell r="F52" t="str">
            <v>MINCULTURA</v>
          </cell>
          <cell r="G52" t="str">
            <v>Incentivo al emprendimiento e industria cultural</v>
          </cell>
          <cell r="H52">
            <v>4924</v>
          </cell>
          <cell r="I52" t="str">
            <v>Emprendedores culturales beneficiados con recursos de capital semilla y créditos</v>
          </cell>
          <cell r="J52" t="str">
            <v>Producto</v>
          </cell>
          <cell r="K52" t="str">
            <v>Sectorial</v>
          </cell>
          <cell r="L52" t="str">
            <v>SI</v>
          </cell>
          <cell r="M52" t="str">
            <v>NO</v>
          </cell>
          <cell r="N52" t="str">
            <v>NO</v>
          </cell>
          <cell r="O52" t="str">
            <v>SI</v>
          </cell>
          <cell r="P52" t="str">
            <v>Número de emprendedores</v>
          </cell>
          <cell r="Q52" t="str">
            <v>Trimestral</v>
          </cell>
          <cell r="R52" t="str">
            <v>Acumulado</v>
          </cell>
          <cell r="S52">
            <v>88</v>
          </cell>
          <cell r="T52">
            <v>50</v>
          </cell>
          <cell r="U52">
            <v>50</v>
          </cell>
          <cell r="V52">
            <v>50</v>
          </cell>
          <cell r="W52">
            <v>50</v>
          </cell>
          <cell r="X52">
            <v>200</v>
          </cell>
          <cell r="Y52">
            <v>0</v>
          </cell>
          <cell r="Z52">
            <v>0</v>
          </cell>
          <cell r="AA52">
            <v>0</v>
          </cell>
          <cell r="AB52">
            <v>0</v>
          </cell>
          <cell r="AC52">
            <v>0</v>
          </cell>
          <cell r="AD52">
            <v>0</v>
          </cell>
          <cell r="AE52" t="str">
            <v>En la vigencia 2016 se adjudicaron 2 créditos a emprendedores culturales a través de Bancoldex con lo cual el Ministerio de Cultura ha apoyado el otorgamiento de 52 créditos en los años 2015 y 2016. 25 a través del Fondo Nacional de Garantías y 27 a travé</v>
          </cell>
          <cell r="AF52">
            <v>42429.208333333299</v>
          </cell>
          <cell r="AG52">
            <v>42439.508063738402</v>
          </cell>
          <cell r="AH52" t="str">
            <v>Adriana Gonzalez Hassig</v>
          </cell>
          <cell r="AI52" t="str">
            <v>agonzalez@mincultura.gov.co</v>
          </cell>
          <cell r="AJ52">
            <v>0</v>
          </cell>
          <cell r="AK52">
            <v>0</v>
          </cell>
          <cell r="AL52">
            <v>0</v>
          </cell>
        </row>
        <row r="53">
          <cell r="A53">
            <v>4925</v>
          </cell>
          <cell r="B53" t="str">
            <v>Todos por un Nuevo País</v>
          </cell>
          <cell r="C53" t="str">
            <v>Competitividad e infraestructura estratégica</v>
          </cell>
          <cell r="D53" t="str">
            <v>Incrementar la productividad de las empresas colombianas a partir de la sofisticación y diversificación del aparato productivo.</v>
          </cell>
          <cell r="E53" t="str">
            <v>Cultura</v>
          </cell>
          <cell r="F53" t="str">
            <v>MINCULTURA</v>
          </cell>
          <cell r="G53" t="str">
            <v>Incentivo al emprendimiento e industria cultural</v>
          </cell>
          <cell r="H53">
            <v>4925</v>
          </cell>
          <cell r="I53" t="str">
            <v>Empresarios culturales apoyados para hacer presencia en mercados internacionales de industrias culturales</v>
          </cell>
          <cell r="J53" t="str">
            <v>Producto</v>
          </cell>
          <cell r="K53" t="str">
            <v>Sectorial</v>
          </cell>
          <cell r="L53" t="str">
            <v>SI</v>
          </cell>
          <cell r="M53" t="str">
            <v>NO</v>
          </cell>
          <cell r="N53" t="str">
            <v>NO</v>
          </cell>
          <cell r="O53" t="str">
            <v>SI</v>
          </cell>
          <cell r="P53" t="str">
            <v>Número de empresarios culturales</v>
          </cell>
          <cell r="Q53" t="str">
            <v>Trimestral</v>
          </cell>
          <cell r="R53" t="str">
            <v>Acumulado</v>
          </cell>
          <cell r="S53">
            <v>52</v>
          </cell>
          <cell r="T53">
            <v>20</v>
          </cell>
          <cell r="U53">
            <v>20</v>
          </cell>
          <cell r="V53">
            <v>20</v>
          </cell>
          <cell r="W53">
            <v>23</v>
          </cell>
          <cell r="X53">
            <v>83</v>
          </cell>
          <cell r="Y53">
            <v>0</v>
          </cell>
          <cell r="Z53">
            <v>0</v>
          </cell>
          <cell r="AA53">
            <v>0</v>
          </cell>
          <cell r="AB53">
            <v>0</v>
          </cell>
          <cell r="AC53">
            <v>0</v>
          </cell>
          <cell r="AD53">
            <v>0</v>
          </cell>
          <cell r="AE53" t="str">
            <v>El Mercado Insular de Expresiones Culturales, MINEC 2016, se realizó del 14 al 16 de abril en San Andrés en su edición anual, contando con la participación de 10 empresarios pertenecientes al programa LASO de Mincultura. Este es un escenario especializado</v>
          </cell>
          <cell r="AF53">
            <v>42490.208333333299</v>
          </cell>
          <cell r="AG53">
            <v>42500.439051539397</v>
          </cell>
          <cell r="AH53" t="str">
            <v>Adriana Gonzalez Hassig</v>
          </cell>
          <cell r="AI53" t="str">
            <v>agonzalez@mincultura.gov.co</v>
          </cell>
          <cell r="AJ53">
            <v>0</v>
          </cell>
          <cell r="AK53">
            <v>0</v>
          </cell>
          <cell r="AL53">
            <v>0</v>
          </cell>
        </row>
        <row r="54">
          <cell r="A54">
            <v>4585</v>
          </cell>
          <cell r="B54" t="str">
            <v>Todos por un Nuevo País</v>
          </cell>
          <cell r="C54" t="str">
            <v>Competitividad e infraestructura estratégica</v>
          </cell>
          <cell r="D54" t="str">
            <v>Contribuir al desarrollo productivo y la solución de los desafíos sociales del país a través de la ciencia, tecnología e innovación</v>
          </cell>
          <cell r="E54" t="str">
            <v>Ciencia, Tecnología e Innovación</v>
          </cell>
          <cell r="F54" t="str">
            <v>COLCIENCIAS</v>
          </cell>
          <cell r="G54" t="str">
            <v>Desarrollo y fortalecimiento del sistema y la institucionalidad de la Ciencia, Tecnología e Innovación</v>
          </cell>
          <cell r="H54">
            <v>4585</v>
          </cell>
          <cell r="I54" t="str">
            <v>Porcentaje de los recursos ejecutados a través del FFJC por entidades aportantes diferentes a Colciencias</v>
          </cell>
          <cell r="J54" t="str">
            <v>Producto</v>
          </cell>
          <cell r="K54" t="str">
            <v>Sectorial</v>
          </cell>
          <cell r="L54" t="str">
            <v>SI</v>
          </cell>
          <cell r="M54" t="str">
            <v>SI</v>
          </cell>
          <cell r="N54" t="str">
            <v>NO</v>
          </cell>
          <cell r="O54" t="str">
            <v>SI</v>
          </cell>
          <cell r="P54" t="str">
            <v>Porcentaje</v>
          </cell>
          <cell r="Q54" t="str">
            <v>Trimestral</v>
          </cell>
          <cell r="R54" t="str">
            <v>Capacidad</v>
          </cell>
          <cell r="S54">
            <v>46</v>
          </cell>
          <cell r="T54">
            <v>49.5</v>
          </cell>
          <cell r="U54">
            <v>53</v>
          </cell>
          <cell r="V54">
            <v>56.5</v>
          </cell>
          <cell r="W54">
            <v>60</v>
          </cell>
          <cell r="X54">
            <v>60</v>
          </cell>
          <cell r="Y54">
            <v>0</v>
          </cell>
          <cell r="Z54">
            <v>0</v>
          </cell>
          <cell r="AA54">
            <v>0</v>
          </cell>
          <cell r="AB54">
            <v>0</v>
          </cell>
          <cell r="AC54">
            <v>0</v>
          </cell>
          <cell r="AD54">
            <v>0</v>
          </cell>
          <cell r="AE54" t="str">
            <v xml:space="preserve">El porcentaje de recursos ejecutados a través del Fondo Francisco José de Caldas (FFJC) por entidades aportantes diferentes a COLCIENCIAS a corte del 31 de marzo de 2016 fue de 68,5%, cifra superior a la meta propuesta para este año, la cual se encuentra </v>
          </cell>
          <cell r="AF54">
            <v>42490.208333333299</v>
          </cell>
          <cell r="AG54">
            <v>42501.415411145797</v>
          </cell>
          <cell r="AH54" t="str">
            <v>Adriana Isabel Prieto Alzate</v>
          </cell>
          <cell r="AI54" t="str">
            <v>aiprieto@colciencias.gov.co</v>
          </cell>
          <cell r="AJ54">
            <v>60</v>
          </cell>
          <cell r="AK54">
            <v>0</v>
          </cell>
          <cell r="AL54">
            <v>0</v>
          </cell>
        </row>
        <row r="55">
          <cell r="A55">
            <v>4586</v>
          </cell>
          <cell r="B55" t="str">
            <v>Todos por un Nuevo País</v>
          </cell>
          <cell r="C55" t="str">
            <v>Competitividad e infraestructura estratégica</v>
          </cell>
          <cell r="D55" t="str">
            <v>Contribuir al desarrollo productivo y la solución de los desafíos sociales del país a través de la ciencia, tecnología e innovación</v>
          </cell>
          <cell r="E55" t="str">
            <v>Ciencia, Tecnología e Innovación</v>
          </cell>
          <cell r="F55" t="str">
            <v>COLCIENCIAS</v>
          </cell>
          <cell r="G55" t="str">
            <v>Desarrollo y fortalecimiento del sistema y la institucionalidad de la Ciencia, Tecnología e Innovación</v>
          </cell>
          <cell r="H55">
            <v>4586</v>
          </cell>
          <cell r="I55" t="str">
            <v>Publicaciones científicas y tecnológicas de alto impacto</v>
          </cell>
          <cell r="J55" t="str">
            <v>Resultado</v>
          </cell>
          <cell r="K55" t="str">
            <v>Sectorial</v>
          </cell>
          <cell r="L55" t="str">
            <v>SI</v>
          </cell>
          <cell r="M55" t="str">
            <v>NO</v>
          </cell>
          <cell r="N55" t="str">
            <v>NO</v>
          </cell>
          <cell r="O55" t="str">
            <v>SI</v>
          </cell>
          <cell r="P55" t="str">
            <v>Número</v>
          </cell>
          <cell r="Q55" t="str">
            <v>Anual</v>
          </cell>
          <cell r="R55" t="str">
            <v>Capacidad</v>
          </cell>
          <cell r="S55">
            <v>6.1</v>
          </cell>
          <cell r="T55">
            <v>8.1</v>
          </cell>
          <cell r="U55">
            <v>9.1</v>
          </cell>
          <cell r="V55">
            <v>10.199999999999999</v>
          </cell>
          <cell r="W55">
            <v>11.5</v>
          </cell>
          <cell r="X55">
            <v>11.5</v>
          </cell>
          <cell r="Y55">
            <v>0</v>
          </cell>
          <cell r="Z55">
            <v>0</v>
          </cell>
          <cell r="AA55">
            <v>0</v>
          </cell>
          <cell r="AB55">
            <v>0</v>
          </cell>
          <cell r="AC55">
            <v>0</v>
          </cell>
          <cell r="AD55">
            <v>0</v>
          </cell>
          <cell r="AE55" t="str">
            <v>Sin novedad hasta 31 de octubre de 2016. Se resalta que la metodología para el cálculo de este indicador de país está soportada en la metodología del Global Innovation Index para el indicador Scientific and technical publications. El dato reportado a dici</v>
          </cell>
          <cell r="AF55">
            <v>42490.208333333299</v>
          </cell>
          <cell r="AG55">
            <v>42501.414395567102</v>
          </cell>
          <cell r="AH55" t="str">
            <v>Adriana Isabel Prieto Alzate</v>
          </cell>
          <cell r="AI55" t="str">
            <v>aiprieto@colciencias.gov.co</v>
          </cell>
          <cell r="AJ55">
            <v>60</v>
          </cell>
          <cell r="AK55">
            <v>0</v>
          </cell>
          <cell r="AL55">
            <v>0</v>
          </cell>
        </row>
        <row r="56">
          <cell r="A56">
            <v>4587</v>
          </cell>
          <cell r="B56" t="str">
            <v>Todos por un Nuevo País</v>
          </cell>
          <cell r="C56" t="str">
            <v>Competitividad e infraestructura estratégica</v>
          </cell>
          <cell r="D56" t="str">
            <v>Contribuir al desarrollo productivo y la solución de los desafíos sociales del país a través de la ciencia, tecnología e innovación</v>
          </cell>
          <cell r="E56" t="str">
            <v>Ciencia, Tecnología e Innovación</v>
          </cell>
          <cell r="F56" t="str">
            <v>COLCIENCIAS</v>
          </cell>
          <cell r="G56" t="str">
            <v>Desarrollo y fortalecimiento del sistema y la institucionalidad de la Ciencia, Tecnología e Innovación</v>
          </cell>
          <cell r="H56">
            <v>4587</v>
          </cell>
          <cell r="I56" t="str">
            <v>Becas para la formación de maestrias y doctorados nacional y exterior financiado por Colciencias y otras entidades.</v>
          </cell>
          <cell r="J56" t="str">
            <v>Producto</v>
          </cell>
          <cell r="K56" t="str">
            <v>Sectorial</v>
          </cell>
          <cell r="L56" t="str">
            <v>SI</v>
          </cell>
          <cell r="M56" t="str">
            <v>SI</v>
          </cell>
          <cell r="N56" t="str">
            <v>NO</v>
          </cell>
          <cell r="O56" t="str">
            <v>SI</v>
          </cell>
          <cell r="P56" t="str">
            <v>Número</v>
          </cell>
          <cell r="Q56" t="str">
            <v>Semestral</v>
          </cell>
          <cell r="R56" t="str">
            <v>Acumulado</v>
          </cell>
          <cell r="S56">
            <v>9163</v>
          </cell>
          <cell r="T56">
            <v>2500</v>
          </cell>
          <cell r="U56">
            <v>2500</v>
          </cell>
          <cell r="V56">
            <v>2500</v>
          </cell>
          <cell r="W56">
            <v>2500</v>
          </cell>
          <cell r="X56">
            <v>10000</v>
          </cell>
          <cell r="Y56">
            <v>0</v>
          </cell>
          <cell r="Z56">
            <v>0</v>
          </cell>
          <cell r="AA56">
            <v>0</v>
          </cell>
          <cell r="AB56">
            <v>0</v>
          </cell>
          <cell r="AC56">
            <v>0</v>
          </cell>
          <cell r="AD56">
            <v>0</v>
          </cell>
          <cell r="AE56" t="str">
            <v>En Abril abrieron ocho convocatorias orientadas a la formación de recurso humano alatamenten calificado (Doctorado y Maestría). Abrio la Conv 758 Doctorado Nacional en Empresa, la Conv 757 Doctorados Nacionales 2016, la Conv 756 Convocatoria de Doctorados</v>
          </cell>
          <cell r="AF56">
            <v>42490.208333333299</v>
          </cell>
          <cell r="AG56">
            <v>42501.409725231497</v>
          </cell>
          <cell r="AH56" t="str">
            <v>Adriana Isabel Prieto Alzate</v>
          </cell>
          <cell r="AI56" t="str">
            <v>aiprieto@colciencias.gov.co</v>
          </cell>
          <cell r="AJ56">
            <v>60</v>
          </cell>
          <cell r="AK56">
            <v>0</v>
          </cell>
          <cell r="AL56">
            <v>0</v>
          </cell>
        </row>
        <row r="57">
          <cell r="A57">
            <v>4588</v>
          </cell>
          <cell r="B57" t="str">
            <v>Todos por un Nuevo País</v>
          </cell>
          <cell r="C57" t="str">
            <v>Competitividad e infraestructura estratégica</v>
          </cell>
          <cell r="D57" t="str">
            <v>Contribuir al desarrollo productivo y la solución de los desafíos sociales del país a través de la ciencia, tecnología e innovación</v>
          </cell>
          <cell r="E57" t="str">
            <v>Ciencia, Tecnología e Innovación</v>
          </cell>
          <cell r="F57" t="str">
            <v>COLCIENCIAS</v>
          </cell>
          <cell r="G57" t="str">
            <v>Desarrollo y fortalecimiento del sistema y la institucionalidad de la Ciencia, Tecnología e Innovación</v>
          </cell>
          <cell r="H57">
            <v>4588</v>
          </cell>
          <cell r="I57" t="str">
            <v>Artículos científicos publicados por investigadores colombianos en revistas científicas especializadas</v>
          </cell>
          <cell r="J57" t="str">
            <v>Producto</v>
          </cell>
          <cell r="K57" t="str">
            <v>Sectorial</v>
          </cell>
          <cell r="L57" t="str">
            <v>SI</v>
          </cell>
          <cell r="M57" t="str">
            <v>SI</v>
          </cell>
          <cell r="N57" t="str">
            <v>NO</v>
          </cell>
          <cell r="O57" t="str">
            <v>SI</v>
          </cell>
          <cell r="P57" t="str">
            <v>Número</v>
          </cell>
          <cell r="Q57" t="str">
            <v>Trimestral</v>
          </cell>
          <cell r="R57" t="str">
            <v>Flujo</v>
          </cell>
          <cell r="S57">
            <v>6721</v>
          </cell>
          <cell r="T57">
            <v>7000</v>
          </cell>
          <cell r="U57">
            <v>7700</v>
          </cell>
          <cell r="V57">
            <v>9100</v>
          </cell>
          <cell r="W57">
            <v>13400</v>
          </cell>
          <cell r="X57">
            <v>13400</v>
          </cell>
          <cell r="Y57">
            <v>0</v>
          </cell>
          <cell r="Z57">
            <v>0</v>
          </cell>
          <cell r="AA57">
            <v>0</v>
          </cell>
          <cell r="AB57">
            <v>0</v>
          </cell>
          <cell r="AC57">
            <v>0</v>
          </cell>
          <cell r="AD57">
            <v>0</v>
          </cell>
          <cell r="AE57" t="str">
            <v xml:space="preserve">- Se publicaron resultados preliminares de la la convocatoria de medición y reconocimiento de los grupos de investigación e investigadores, a partir de la ponderación de su producción científica con calidad e impacto. Los resultados finales se publicarán </v>
          </cell>
          <cell r="AF57">
            <v>42490.208333333299</v>
          </cell>
          <cell r="AG57">
            <v>42501.4090915509</v>
          </cell>
          <cell r="AH57" t="str">
            <v>Adriana Isabel Prieto Alzate</v>
          </cell>
          <cell r="AI57" t="str">
            <v>aiprieto@colciencias.gov.co</v>
          </cell>
          <cell r="AJ57">
            <v>60</v>
          </cell>
          <cell r="AK57">
            <v>0</v>
          </cell>
          <cell r="AL57">
            <v>0</v>
          </cell>
        </row>
        <row r="58">
          <cell r="A58">
            <v>4582</v>
          </cell>
          <cell r="B58" t="str">
            <v>Todos por un Nuevo País</v>
          </cell>
          <cell r="C58" t="str">
            <v>Competitividad e infraestructura estratégica</v>
          </cell>
          <cell r="D58" t="str">
            <v>Contribuir al desarrollo productivo y la solución de los desafíos sociales del país a través de la ciencia, tecnología e innovación</v>
          </cell>
          <cell r="E58" t="str">
            <v>Ciencia, Tecnología e Innovación</v>
          </cell>
          <cell r="F58" t="str">
            <v>COLCIENCIAS</v>
          </cell>
          <cell r="G58" t="str">
            <v>Desarrollo y fortalecimiento del sistema y la institucionalidad de la Ciencia, Tecnología e Innovación</v>
          </cell>
          <cell r="H58">
            <v>4582</v>
          </cell>
          <cell r="I58" t="str">
            <v>Inversión nacional en ACTI como % del PIB</v>
          </cell>
          <cell r="J58" t="str">
            <v>Producto</v>
          </cell>
          <cell r="K58" t="str">
            <v>Sectorial</v>
          </cell>
          <cell r="L58" t="str">
            <v>SI</v>
          </cell>
          <cell r="M58" t="str">
            <v>NO</v>
          </cell>
          <cell r="N58" t="str">
            <v>NO</v>
          </cell>
          <cell r="O58" t="str">
            <v>SI</v>
          </cell>
          <cell r="P58" t="str">
            <v>Porcentaje</v>
          </cell>
          <cell r="Q58" t="str">
            <v>Anual</v>
          </cell>
          <cell r="R58" t="str">
            <v>Capacidad</v>
          </cell>
          <cell r="S58">
            <v>0.5</v>
          </cell>
          <cell r="T58">
            <v>0.6</v>
          </cell>
          <cell r="U58">
            <v>0.7</v>
          </cell>
          <cell r="V58">
            <v>0.93</v>
          </cell>
          <cell r="W58">
            <v>1</v>
          </cell>
          <cell r="X58">
            <v>1</v>
          </cell>
          <cell r="Y58">
            <v>0</v>
          </cell>
          <cell r="Z58">
            <v>0</v>
          </cell>
          <cell r="AA58">
            <v>0</v>
          </cell>
          <cell r="AB58">
            <v>0</v>
          </cell>
          <cell r="AC58">
            <v>0</v>
          </cell>
          <cell r="AD58">
            <v>0</v>
          </cell>
          <cell r="AE58" t="str">
            <v>Se vienen desarrollando en coordinación con Presidencia y DNP yna serie de acciones encaminadas a cumplir la inversión país en ACTI a 2018, y con inversión del sector privado del 50% en el total e la inversión de ACTI. Se destaca en abril: Ampliar la mues</v>
          </cell>
          <cell r="AF58">
            <v>42490.208333333299</v>
          </cell>
          <cell r="AG58">
            <v>42501.416304131897</v>
          </cell>
          <cell r="AH58" t="str">
            <v>Adriana Isabel Prieto Alzate</v>
          </cell>
          <cell r="AI58" t="str">
            <v>aiprieto@colciencias.gov.co</v>
          </cell>
          <cell r="AJ58">
            <v>480</v>
          </cell>
          <cell r="AK58">
            <v>0</v>
          </cell>
          <cell r="AL58">
            <v>0</v>
          </cell>
        </row>
        <row r="59">
          <cell r="A59">
            <v>4583</v>
          </cell>
          <cell r="B59" t="str">
            <v>Todos por un Nuevo País</v>
          </cell>
          <cell r="C59" t="str">
            <v>Competitividad e infraestructura estratégica</v>
          </cell>
          <cell r="D59" t="str">
            <v>Contribuir al desarrollo productivo y la solución de los desafíos sociales del país a través de la ciencia, tecnología e innovación</v>
          </cell>
          <cell r="E59" t="str">
            <v>Ciencia, Tecnología e Innovación</v>
          </cell>
          <cell r="F59" t="str">
            <v>COLCIENCIAS</v>
          </cell>
          <cell r="G59" t="str">
            <v>Desarrollo y fortalecimiento del sistema y la institucionalidad de la Ciencia, Tecnología e Innovación</v>
          </cell>
          <cell r="H59">
            <v>4583</v>
          </cell>
          <cell r="I59" t="str">
            <v>Porcentaje de asignación del cupo de inversión para deducción tributaria</v>
          </cell>
          <cell r="J59" t="str">
            <v>Producto</v>
          </cell>
          <cell r="K59" t="str">
            <v>Sectorial</v>
          </cell>
          <cell r="L59" t="str">
            <v>SI</v>
          </cell>
          <cell r="M59" t="str">
            <v>SI</v>
          </cell>
          <cell r="N59" t="str">
            <v>NO</v>
          </cell>
          <cell r="O59" t="str">
            <v>SI</v>
          </cell>
          <cell r="P59" t="str">
            <v>Porcentaje</v>
          </cell>
          <cell r="Q59" t="str">
            <v>Semestral</v>
          </cell>
          <cell r="R59" t="str">
            <v>Capacidad</v>
          </cell>
          <cell r="S59">
            <v>69</v>
          </cell>
          <cell r="T59">
            <v>70</v>
          </cell>
          <cell r="U59">
            <v>80</v>
          </cell>
          <cell r="V59">
            <v>90</v>
          </cell>
          <cell r="W59">
            <v>100</v>
          </cell>
          <cell r="X59">
            <v>100</v>
          </cell>
          <cell r="Y59">
            <v>0</v>
          </cell>
          <cell r="Z59">
            <v>0</v>
          </cell>
          <cell r="AA59">
            <v>0</v>
          </cell>
          <cell r="AB59">
            <v>0</v>
          </cell>
          <cell r="AC59">
            <v>0</v>
          </cell>
          <cell r="AD59">
            <v>0</v>
          </cell>
          <cell r="AE59" t="str">
            <v>Se recibieron todos los informes de avance de todos los proyectos calificados que contienen varias vigencias, plurianuales, los cuales están siendo revisados por la áreas técnicas correspondientes con el fin de verificar si es correcto emitir resoluciones</v>
          </cell>
          <cell r="AF59">
            <v>42490.208333333299</v>
          </cell>
          <cell r="AG59">
            <v>42501.418090312502</v>
          </cell>
          <cell r="AH59" t="str">
            <v>Adriana Isabel Prieto Alzate</v>
          </cell>
          <cell r="AI59" t="str">
            <v>aiprieto@colciencias.gov.co</v>
          </cell>
          <cell r="AJ59">
            <v>60</v>
          </cell>
          <cell r="AK59">
            <v>0</v>
          </cell>
          <cell r="AL59">
            <v>0</v>
          </cell>
        </row>
        <row r="60">
          <cell r="A60">
            <v>4584</v>
          </cell>
          <cell r="B60" t="str">
            <v>Todos por un Nuevo País</v>
          </cell>
          <cell r="C60" t="str">
            <v>Competitividad e infraestructura estratégica</v>
          </cell>
          <cell r="D60" t="str">
            <v>Contribuir al desarrollo productivo y la solución de los desafíos sociales del país a través de la ciencia, tecnología e innovación</v>
          </cell>
          <cell r="E60" t="str">
            <v>Ciencia, Tecnología e Innovación</v>
          </cell>
          <cell r="F60" t="str">
            <v>COLCIENCIAS</v>
          </cell>
          <cell r="G60" t="str">
            <v>Desarrollo y fortalecimiento del sistema y la institucionalidad de la Ciencia, Tecnología e Innovación</v>
          </cell>
          <cell r="H60">
            <v>4584</v>
          </cell>
          <cell r="I60" t="str">
            <v>Ciudades con pacto por la innovación en ejecución</v>
          </cell>
          <cell r="J60" t="str">
            <v>Producto</v>
          </cell>
          <cell r="K60" t="str">
            <v>Sectorial</v>
          </cell>
          <cell r="L60" t="str">
            <v>SI</v>
          </cell>
          <cell r="M60" t="str">
            <v>SI</v>
          </cell>
          <cell r="N60" t="str">
            <v>NO</v>
          </cell>
          <cell r="O60" t="str">
            <v>SI</v>
          </cell>
          <cell r="P60" t="str">
            <v>Número</v>
          </cell>
          <cell r="Q60" t="str">
            <v>Semestral</v>
          </cell>
          <cell r="R60" t="str">
            <v>Acumulado</v>
          </cell>
          <cell r="S60">
            <v>0</v>
          </cell>
          <cell r="T60">
            <v>3</v>
          </cell>
          <cell r="U60">
            <v>3</v>
          </cell>
          <cell r="V60">
            <v>2</v>
          </cell>
          <cell r="W60">
            <v>0</v>
          </cell>
          <cell r="X60">
            <v>8</v>
          </cell>
          <cell r="Y60">
            <v>0</v>
          </cell>
          <cell r="Z60">
            <v>0</v>
          </cell>
          <cell r="AA60">
            <v>0</v>
          </cell>
          <cell r="AB60">
            <v>0</v>
          </cell>
          <cell r="AC60">
            <v>0</v>
          </cell>
          <cell r="AD60">
            <v>0</v>
          </cell>
          <cell r="AE60" t="str">
            <v>Se cuenta con las fechas en las que se esperan realizar los pactos por la innovación pendientes: Bogota en Agosto y Manizales en Septiembre</v>
          </cell>
          <cell r="AF60">
            <v>42490.208333333299</v>
          </cell>
          <cell r="AG60">
            <v>42501.418431284699</v>
          </cell>
          <cell r="AH60" t="str">
            <v>Adriana Isabel Prieto Alzate</v>
          </cell>
          <cell r="AI60" t="str">
            <v>aiprieto@colciencias.gov.co</v>
          </cell>
          <cell r="AJ60">
            <v>60</v>
          </cell>
          <cell r="AK60">
            <v>0</v>
          </cell>
          <cell r="AL60">
            <v>0</v>
          </cell>
        </row>
        <row r="61">
          <cell r="A61">
            <v>4589</v>
          </cell>
          <cell r="B61" t="str">
            <v>Todos por un Nuevo País</v>
          </cell>
          <cell r="C61" t="str">
            <v>Competitividad e infraestructura estratégica</v>
          </cell>
          <cell r="D61" t="str">
            <v>Contribuir al desarrollo productivo y la solución de los desafíos sociales del país a través de la ciencia, tecnología e innovación</v>
          </cell>
          <cell r="E61" t="str">
            <v>Ciencia, Tecnología e Innovación</v>
          </cell>
          <cell r="F61" t="str">
            <v>COLCIENCIAS</v>
          </cell>
          <cell r="G61" t="str">
            <v>Fomento a la investigación y a la transferencia del conocimiento</v>
          </cell>
          <cell r="H61">
            <v>4589</v>
          </cell>
          <cell r="I61" t="str">
            <v>Porcentaje de empresas clasificadas como innovadoras en sentido amplio y estricto pertenecientes a los sectores de industria y servicios</v>
          </cell>
          <cell r="J61" t="str">
            <v>Resultado</v>
          </cell>
          <cell r="K61" t="str">
            <v>Sectorial</v>
          </cell>
          <cell r="L61" t="str">
            <v>SI</v>
          </cell>
          <cell r="M61" t="str">
            <v>NO</v>
          </cell>
          <cell r="N61" t="str">
            <v>NO</v>
          </cell>
          <cell r="O61" t="str">
            <v>SI</v>
          </cell>
          <cell r="P61" t="str">
            <v>Porcentaje</v>
          </cell>
          <cell r="Q61" t="str">
            <v>Anual</v>
          </cell>
          <cell r="R61" t="str">
            <v>Flujo</v>
          </cell>
          <cell r="S61">
            <v>22.5</v>
          </cell>
          <cell r="T61">
            <v>26.2</v>
          </cell>
          <cell r="U61">
            <v>27.5</v>
          </cell>
          <cell r="V61">
            <v>28.7</v>
          </cell>
          <cell r="W61">
            <v>30</v>
          </cell>
          <cell r="X61">
            <v>30</v>
          </cell>
          <cell r="Y61">
            <v>0</v>
          </cell>
          <cell r="Z61">
            <v>0</v>
          </cell>
          <cell r="AA61">
            <v>0</v>
          </cell>
          <cell r="AB61">
            <v>0</v>
          </cell>
          <cell r="AC61">
            <v>0</v>
          </cell>
          <cell r="AD61">
            <v>0</v>
          </cell>
          <cell r="AE61" t="str">
            <v>El porcentaje de empresas innovadoras en sentido amplio y estricto es generado por el DANE a partir de los resultados que se publican anualmente de las Encuestas de Desarrollo de Innovación Tecnológica EDIT (Manufactura y servicios), por lo cual el report</v>
          </cell>
          <cell r="AF61">
            <v>42490.208333333299</v>
          </cell>
          <cell r="AG61">
            <v>42501.407688969899</v>
          </cell>
          <cell r="AH61" t="str">
            <v>Adriana Isabel Prieto Alzate</v>
          </cell>
          <cell r="AI61" t="str">
            <v>aiprieto@colciencias.gov.co</v>
          </cell>
          <cell r="AJ61">
            <v>480</v>
          </cell>
          <cell r="AK61">
            <v>0</v>
          </cell>
          <cell r="AL61">
            <v>0</v>
          </cell>
        </row>
        <row r="62">
          <cell r="A62">
            <v>4590</v>
          </cell>
          <cell r="B62" t="str">
            <v>Todos por un Nuevo País</v>
          </cell>
          <cell r="C62" t="str">
            <v>Competitividad e infraestructura estratégica</v>
          </cell>
          <cell r="D62" t="str">
            <v>Contribuir al desarrollo productivo y la solución de los desafíos sociales del país a través de la ciencia, tecnología e innovación</v>
          </cell>
          <cell r="E62" t="str">
            <v>Ciencia, Tecnología e Innovación</v>
          </cell>
          <cell r="F62" t="str">
            <v>COLCIENCIAS</v>
          </cell>
          <cell r="G62" t="str">
            <v>Fomento a la investigación y a la transferencia del conocimiento</v>
          </cell>
          <cell r="H62">
            <v>4590</v>
          </cell>
          <cell r="I62" t="str">
            <v>Empresas apoyadas en procesos de innovación por Colciencias</v>
          </cell>
          <cell r="J62" t="str">
            <v>Producto</v>
          </cell>
          <cell r="K62" t="str">
            <v>Sectorial</v>
          </cell>
          <cell r="L62" t="str">
            <v>SI</v>
          </cell>
          <cell r="M62" t="str">
            <v>NO</v>
          </cell>
          <cell r="N62" t="str">
            <v>NO</v>
          </cell>
          <cell r="O62" t="str">
            <v>SI</v>
          </cell>
          <cell r="P62" t="str">
            <v>Número</v>
          </cell>
          <cell r="Q62" t="str">
            <v>Semestral</v>
          </cell>
          <cell r="R62" t="str">
            <v>Acumulado</v>
          </cell>
          <cell r="S62">
            <v>1254</v>
          </cell>
          <cell r="T62">
            <v>1250</v>
          </cell>
          <cell r="U62">
            <v>1910</v>
          </cell>
          <cell r="V62">
            <v>1910</v>
          </cell>
          <cell r="W62">
            <v>1930</v>
          </cell>
          <cell r="X62">
            <v>7000</v>
          </cell>
          <cell r="Y62">
            <v>0</v>
          </cell>
          <cell r="Z62">
            <v>0</v>
          </cell>
          <cell r="AA62">
            <v>0</v>
          </cell>
          <cell r="AB62">
            <v>0</v>
          </cell>
          <cell r="AC62">
            <v>0</v>
          </cell>
          <cell r="AD62">
            <v>0</v>
          </cell>
          <cell r="AE62" t="str">
            <v>Como actividades relevantes, en abril se trabajó en la finalización de la implementción de proyectos en algunas regiones y cierre de las alianzas de Antioquia, Eje Cafetero, Pacífico, Santanderes y Boyacá.</v>
          </cell>
          <cell r="AF62">
            <v>42490.208333333299</v>
          </cell>
          <cell r="AG62">
            <v>42501.406020567098</v>
          </cell>
          <cell r="AH62" t="str">
            <v>Adriana Isabel Prieto Alzate</v>
          </cell>
          <cell r="AI62" t="str">
            <v>aiprieto@colciencias.gov.co</v>
          </cell>
          <cell r="AJ62">
            <v>60</v>
          </cell>
          <cell r="AK62">
            <v>0</v>
          </cell>
          <cell r="AL62">
            <v>0</v>
          </cell>
        </row>
        <row r="63">
          <cell r="A63">
            <v>4591</v>
          </cell>
          <cell r="B63" t="str">
            <v>Todos por un Nuevo País</v>
          </cell>
          <cell r="C63" t="str">
            <v>Competitividad e infraestructura estratégica</v>
          </cell>
          <cell r="D63" t="str">
            <v>Contribuir al desarrollo productivo y la solución de los desafíos sociales del país a través de la ciencia, tecnología e innovación</v>
          </cell>
          <cell r="E63" t="str">
            <v>Ciencia, Tecnología e Innovación</v>
          </cell>
          <cell r="F63" t="str">
            <v>COLCIENCIAS</v>
          </cell>
          <cell r="G63" t="str">
            <v>Fomento a la investigación y a la transferencia del conocimiento</v>
          </cell>
          <cell r="H63">
            <v>4591</v>
          </cell>
          <cell r="I63" t="str">
            <v>Licenciamientos tecnológicos</v>
          </cell>
          <cell r="J63" t="str">
            <v>Producto</v>
          </cell>
          <cell r="K63" t="str">
            <v>Sectorial</v>
          </cell>
          <cell r="L63" t="str">
            <v>SI</v>
          </cell>
          <cell r="M63" t="str">
            <v>SI</v>
          </cell>
          <cell r="N63" t="str">
            <v>NO</v>
          </cell>
          <cell r="O63" t="str">
            <v>SI</v>
          </cell>
          <cell r="P63" t="str">
            <v>Número</v>
          </cell>
          <cell r="Q63" t="str">
            <v>Anual</v>
          </cell>
          <cell r="R63" t="str">
            <v>Acumulado</v>
          </cell>
          <cell r="S63">
            <v>0</v>
          </cell>
          <cell r="T63">
            <v>4</v>
          </cell>
          <cell r="U63">
            <v>6</v>
          </cell>
          <cell r="V63">
            <v>8</v>
          </cell>
          <cell r="W63">
            <v>7</v>
          </cell>
          <cell r="X63">
            <v>25</v>
          </cell>
          <cell r="Y63">
            <v>0</v>
          </cell>
          <cell r="Z63">
            <v>0</v>
          </cell>
          <cell r="AA63">
            <v>0</v>
          </cell>
          <cell r="AB63">
            <v>0</v>
          </cell>
          <cell r="AC63">
            <v>0</v>
          </cell>
          <cell r="AD63">
            <v>0</v>
          </cell>
          <cell r="AE63" t="str">
            <v>Como avances dentro de las actividades y compromisos de las Oficinas de Transferencia se reporta: - Mejora de los procesos en temas de análisis de mercado, modelación de negocios, estrategias de propiedad intelectual y comercialización, integrando las min</v>
          </cell>
          <cell r="AF63">
            <v>42490.208333333299</v>
          </cell>
          <cell r="AG63">
            <v>42501.405719641203</v>
          </cell>
          <cell r="AH63" t="str">
            <v>Adriana Isabel Prieto Alzate</v>
          </cell>
          <cell r="AI63" t="str">
            <v>aiprieto@colciencias.gov.co</v>
          </cell>
          <cell r="AJ63">
            <v>60</v>
          </cell>
          <cell r="AK63">
            <v>0</v>
          </cell>
          <cell r="AL63">
            <v>0</v>
          </cell>
        </row>
        <row r="64">
          <cell r="A64">
            <v>4592</v>
          </cell>
          <cell r="B64" t="str">
            <v>Todos por un Nuevo País</v>
          </cell>
          <cell r="C64" t="str">
            <v>Competitividad e infraestructura estratégica</v>
          </cell>
          <cell r="D64" t="str">
            <v>Contribuir al desarrollo productivo y la solución de los desafíos sociales del país a través de la ciencia, tecnología e innovación</v>
          </cell>
          <cell r="E64" t="str">
            <v>Ciencia, Tecnología e Innovación</v>
          </cell>
          <cell r="F64" t="str">
            <v>COLCIENCIAS</v>
          </cell>
          <cell r="G64" t="str">
            <v>Fomento a la investigación y a la transferencia del conocimiento</v>
          </cell>
          <cell r="H64">
            <v>4592</v>
          </cell>
          <cell r="I64" t="str">
            <v>Registros de patentes solicitadas por residentes en Oficina Nacional y PCT</v>
          </cell>
          <cell r="J64" t="str">
            <v>Producto</v>
          </cell>
          <cell r="K64" t="str">
            <v>Sectorial</v>
          </cell>
          <cell r="L64" t="str">
            <v>SI</v>
          </cell>
          <cell r="M64" t="str">
            <v>SI</v>
          </cell>
          <cell r="N64" t="str">
            <v>NO</v>
          </cell>
          <cell r="O64" t="str">
            <v>SI</v>
          </cell>
          <cell r="P64" t="str">
            <v>Número</v>
          </cell>
          <cell r="Q64" t="str">
            <v>Trimestral</v>
          </cell>
          <cell r="R64" t="str">
            <v>Capacidad</v>
          </cell>
          <cell r="S64">
            <v>259</v>
          </cell>
          <cell r="T64">
            <v>300</v>
          </cell>
          <cell r="U64">
            <v>360</v>
          </cell>
          <cell r="V64">
            <v>470</v>
          </cell>
          <cell r="W64">
            <v>600</v>
          </cell>
          <cell r="X64">
            <v>600</v>
          </cell>
          <cell r="Y64">
            <v>0</v>
          </cell>
          <cell r="Z64">
            <v>0</v>
          </cell>
          <cell r="AA64">
            <v>0</v>
          </cell>
          <cell r="AB64">
            <v>0</v>
          </cell>
          <cell r="AC64">
            <v>0</v>
          </cell>
          <cell r="AD64">
            <v>0</v>
          </cell>
          <cell r="AE64" t="str">
            <v>los registros de 88 solicitudes de patentes, distribuidas por departamentos así: el 50% de las solicitudes son de Bogotá (44 solicitudes) seguido de Antioquia con el 17% (15 solicitudes) y de Risaralda con el 6,8% (6 soliciudes). Los sectores tecnológicos</v>
          </cell>
          <cell r="AF64">
            <v>42490.208333333299</v>
          </cell>
          <cell r="AG64">
            <v>42501.403788113399</v>
          </cell>
          <cell r="AH64" t="str">
            <v>Adriana Isabel Prieto Alzate</v>
          </cell>
          <cell r="AI64" t="str">
            <v>aiprieto@colciencias.gov.co</v>
          </cell>
          <cell r="AJ64">
            <v>180</v>
          </cell>
          <cell r="AK64">
            <v>0</v>
          </cell>
          <cell r="AL64">
            <v>0</v>
          </cell>
        </row>
        <row r="65">
          <cell r="A65">
            <v>5348</v>
          </cell>
          <cell r="B65" t="str">
            <v>Todos por un Nuevo País</v>
          </cell>
          <cell r="C65" t="str">
            <v>Competitividad e infraestructura estratégica</v>
          </cell>
          <cell r="D65" t="str">
            <v>Contribuir al desarrollo productivo y la solución de los desafíos sociales del país a través de la ciencia, tecnología e innovación</v>
          </cell>
          <cell r="E65" t="str">
            <v>Ciencia, Tecnología e Innovación</v>
          </cell>
          <cell r="F65" t="str">
            <v>COLCIENCIAS</v>
          </cell>
          <cell r="G65" t="str">
            <v>Fomento a la investigación y a la transferencia del conocimiento</v>
          </cell>
          <cell r="H65">
            <v>5348</v>
          </cell>
          <cell r="I65" t="str">
            <v>niños y jóvenes indígenas que acceden a la oferta institucional para programas de investigación, ciencia y tecnología</v>
          </cell>
          <cell r="J65" t="str">
            <v>Producto</v>
          </cell>
          <cell r="K65" t="str">
            <v>Transversal</v>
          </cell>
          <cell r="L65" t="str">
            <v>SI</v>
          </cell>
          <cell r="M65" t="str">
            <v>NO</v>
          </cell>
          <cell r="N65" t="str">
            <v>SI</v>
          </cell>
          <cell r="O65" t="str">
            <v>SI</v>
          </cell>
          <cell r="P65" t="str">
            <v>Número</v>
          </cell>
          <cell r="Q65" t="str">
            <v>Semestral</v>
          </cell>
          <cell r="R65" t="str">
            <v>Acumulado</v>
          </cell>
          <cell r="S65">
            <v>0</v>
          </cell>
          <cell r="T65">
            <v>0</v>
          </cell>
          <cell r="U65">
            <v>4008</v>
          </cell>
          <cell r="V65">
            <v>4108</v>
          </cell>
          <cell r="W65">
            <v>4208</v>
          </cell>
          <cell r="X65">
            <v>16232</v>
          </cell>
          <cell r="Y65">
            <v>0</v>
          </cell>
          <cell r="Z65">
            <v>0</v>
          </cell>
          <cell r="AA65">
            <v>0</v>
          </cell>
          <cell r="AB65">
            <v>0</v>
          </cell>
          <cell r="AC65">
            <v>0</v>
          </cell>
          <cell r="AD65">
            <v>0</v>
          </cell>
          <cell r="AE65" t="str">
            <v>Teniendo en cuenta la reunion con la mesa permanente de indigenas a principios de abril, este indicador se reemplazaria por otro. Se espera que en mayo se llegue a un acuerdo sobre los indicadores que finalmente quedarian en SINERGIA</v>
          </cell>
          <cell r="AF65">
            <v>42490.208333333299</v>
          </cell>
          <cell r="AG65">
            <v>42501.402877546301</v>
          </cell>
          <cell r="AH65" t="str">
            <v>Adriana Isabel Prieto Alzate</v>
          </cell>
          <cell r="AI65" t="str">
            <v>aiprieto@colciencias.gov.co</v>
          </cell>
          <cell r="AJ65">
            <v>0</v>
          </cell>
          <cell r="AK65">
            <v>0</v>
          </cell>
          <cell r="AL65">
            <v>0</v>
          </cell>
        </row>
        <row r="66">
          <cell r="A66">
            <v>5357</v>
          </cell>
          <cell r="B66" t="str">
            <v>Todos por un Nuevo País</v>
          </cell>
          <cell r="C66" t="str">
            <v>Competitividad e infraestructura estratégica</v>
          </cell>
          <cell r="D66" t="str">
            <v>Contribuir al desarrollo productivo y la solución de los desafíos sociales del país a través de la ciencia, tecnología e innovación</v>
          </cell>
          <cell r="E66" t="str">
            <v>Ciencia, Tecnología e Innovación</v>
          </cell>
          <cell r="F66" t="str">
            <v>COLCIENCIAS</v>
          </cell>
          <cell r="G66" t="str">
            <v>Fomento a la investigación y a la transferencia del conocimiento</v>
          </cell>
          <cell r="H66">
            <v>5357</v>
          </cell>
          <cell r="I66" t="str">
            <v>Investigaciones financiadas sobre recursos forestales, fauna, flora o propiedades de las plantas en territorios indígenas</v>
          </cell>
          <cell r="J66" t="str">
            <v>Producto</v>
          </cell>
          <cell r="K66" t="str">
            <v>Transversal</v>
          </cell>
          <cell r="L66" t="str">
            <v>SI</v>
          </cell>
          <cell r="M66" t="str">
            <v>NO</v>
          </cell>
          <cell r="N66" t="str">
            <v>SI</v>
          </cell>
          <cell r="O66" t="str">
            <v>SI</v>
          </cell>
          <cell r="P66" t="str">
            <v>Número</v>
          </cell>
          <cell r="Q66" t="str">
            <v>Anual</v>
          </cell>
          <cell r="R66" t="str">
            <v>Acumulado</v>
          </cell>
          <cell r="S66">
            <v>0</v>
          </cell>
          <cell r="T66">
            <v>0</v>
          </cell>
          <cell r="U66">
            <v>1</v>
          </cell>
          <cell r="V66">
            <v>1</v>
          </cell>
          <cell r="W66">
            <v>1</v>
          </cell>
          <cell r="X66">
            <v>3</v>
          </cell>
          <cell r="Y66">
            <v>0</v>
          </cell>
          <cell r="Z66">
            <v>0</v>
          </cell>
          <cell r="AA66">
            <v>0</v>
          </cell>
          <cell r="AB66">
            <v>0</v>
          </cell>
          <cell r="AC66">
            <v>0</v>
          </cell>
          <cell r="AD66">
            <v>0</v>
          </cell>
          <cell r="AE66" t="str">
            <v>Este indicador se reemplazaria por otro teniendo en cuenta la reunion que se llevo a cabo en abril con la mesa permanente de indigenas, se espera que en mayo se llegue a un acuerdo sobre los indicadores que quedarían en sinergia</v>
          </cell>
          <cell r="AF66">
            <v>42490.208333333299</v>
          </cell>
          <cell r="AG66">
            <v>42501.402382488399</v>
          </cell>
          <cell r="AH66" t="str">
            <v>Adriana Isabel Prieto Alzate</v>
          </cell>
          <cell r="AI66" t="str">
            <v>aiprieto@colciencias.gov.co</v>
          </cell>
          <cell r="AJ66">
            <v>0</v>
          </cell>
          <cell r="AK66">
            <v>0</v>
          </cell>
          <cell r="AL66">
            <v>0</v>
          </cell>
        </row>
        <row r="67">
          <cell r="A67">
            <v>4593</v>
          </cell>
          <cell r="B67" t="str">
            <v>Todos por un Nuevo País</v>
          </cell>
          <cell r="C67" t="str">
            <v>Competitividad e infraestructura estratégica</v>
          </cell>
          <cell r="D67" t="str">
            <v>Contribuir al desarrollo productivo y la solución de los desafíos sociales del país a través de la ciencia, tecnología e innovación</v>
          </cell>
          <cell r="E67" t="str">
            <v>Ciencia, Tecnología e Innovación</v>
          </cell>
          <cell r="F67" t="str">
            <v>COLCIENCIAS</v>
          </cell>
          <cell r="G67" t="str">
            <v>Promoción del desarrollo tecnológico e innovación</v>
          </cell>
          <cell r="H67">
            <v>4593</v>
          </cell>
          <cell r="I67" t="str">
            <v>Porcentaje de colombianos que tienen apropiación alta y muy alta de la ciencia y la tecnología</v>
          </cell>
          <cell r="J67" t="str">
            <v>Resultado</v>
          </cell>
          <cell r="K67" t="str">
            <v>Sectorial</v>
          </cell>
          <cell r="L67" t="str">
            <v>SI</v>
          </cell>
          <cell r="M67" t="str">
            <v>SI</v>
          </cell>
          <cell r="N67" t="str">
            <v>NO</v>
          </cell>
          <cell r="O67" t="str">
            <v>SI</v>
          </cell>
          <cell r="P67" t="str">
            <v>Porcentaje</v>
          </cell>
          <cell r="Q67" t="str">
            <v>Anual</v>
          </cell>
          <cell r="R67" t="str">
            <v>Capacidad</v>
          </cell>
          <cell r="S67">
            <v>51.8</v>
          </cell>
          <cell r="T67">
            <v>56</v>
          </cell>
          <cell r="U67">
            <v>61</v>
          </cell>
          <cell r="V67">
            <v>65</v>
          </cell>
          <cell r="W67">
            <v>70</v>
          </cell>
          <cell r="X67">
            <v>70</v>
          </cell>
          <cell r="Y67">
            <v>0</v>
          </cell>
          <cell r="Z67">
            <v>0</v>
          </cell>
          <cell r="AA67">
            <v>0</v>
          </cell>
          <cell r="AB67">
            <v>0</v>
          </cell>
          <cell r="AC67">
            <v>0</v>
          </cell>
          <cell r="AD67">
            <v>0</v>
          </cell>
          <cell r="AE67" t="str">
            <v>Se avanza en el ejercicio de definir una bateria de indicadores que den cuenta del objetivo una cultura que valore y gestione el conocimiento. De esta bateria se espera escoger el nuevo indicador</v>
          </cell>
          <cell r="AF67">
            <v>42490.208333333299</v>
          </cell>
          <cell r="AG67">
            <v>42501.402017361099</v>
          </cell>
          <cell r="AH67" t="str">
            <v>Adriana Isabel Prieto Alzate</v>
          </cell>
          <cell r="AI67" t="str">
            <v>aiprieto@colciencias.gov.co</v>
          </cell>
          <cell r="AJ67">
            <v>365</v>
          </cell>
          <cell r="AK67">
            <v>0</v>
          </cell>
          <cell r="AL67">
            <v>0</v>
          </cell>
        </row>
        <row r="68">
          <cell r="A68">
            <v>4594</v>
          </cell>
          <cell r="B68" t="str">
            <v>Todos por un Nuevo País</v>
          </cell>
          <cell r="C68" t="str">
            <v>Competitividad e infraestructura estratégica</v>
          </cell>
          <cell r="D68" t="str">
            <v>Contribuir al desarrollo productivo y la solución de los desafíos sociales del país a través de la ciencia, tecnología e innovación</v>
          </cell>
          <cell r="E68" t="str">
            <v>Ciencia, Tecnología e Innovación</v>
          </cell>
          <cell r="F68" t="str">
            <v>COLCIENCIAS</v>
          </cell>
          <cell r="G68" t="str">
            <v>Promoción del desarrollo tecnológico e innovación</v>
          </cell>
          <cell r="H68">
            <v>4594</v>
          </cell>
          <cell r="I68" t="str">
            <v>Personas sensibilizadas a través de estrategias enfocadas en el uso, apropiación y utilidad de la CTeI</v>
          </cell>
          <cell r="J68" t="str">
            <v>Producto</v>
          </cell>
          <cell r="K68" t="str">
            <v>Sectorial</v>
          </cell>
          <cell r="L68" t="str">
            <v>SI</v>
          </cell>
          <cell r="M68" t="str">
            <v>SI</v>
          </cell>
          <cell r="N68" t="str">
            <v>NO</v>
          </cell>
          <cell r="O68" t="str">
            <v>SI</v>
          </cell>
          <cell r="P68" t="str">
            <v>Número</v>
          </cell>
          <cell r="Q68" t="str">
            <v>Trimestral</v>
          </cell>
          <cell r="R68" t="str">
            <v>Acumulado</v>
          </cell>
          <cell r="S68">
            <v>328340</v>
          </cell>
          <cell r="T68">
            <v>180000</v>
          </cell>
          <cell r="U68">
            <v>365000</v>
          </cell>
          <cell r="V68">
            <v>676000</v>
          </cell>
          <cell r="W68">
            <v>779000</v>
          </cell>
          <cell r="X68">
            <v>2000000</v>
          </cell>
          <cell r="Y68">
            <v>0</v>
          </cell>
          <cell r="Z68">
            <v>0</v>
          </cell>
          <cell r="AA68">
            <v>0</v>
          </cell>
          <cell r="AB68">
            <v>0</v>
          </cell>
          <cell r="AC68">
            <v>0</v>
          </cell>
          <cell r="AD68">
            <v>0</v>
          </cell>
          <cell r="AE68" t="str">
            <v>En Centros de Ciencia: Se dió inicio al Convenio con la Corporación Parque Explora para el diseño del modelo de Reconocimiento para los Centros de Ciencia en Colombia. El proyecto "Fortalecimiento para los museos de CTeI de la Mnazana del saber en Valle d</v>
          </cell>
          <cell r="AF68">
            <v>42490.208333333299</v>
          </cell>
          <cell r="AG68">
            <v>42501.401769525502</v>
          </cell>
          <cell r="AH68" t="str">
            <v>Adriana Isabel Prieto Alzate</v>
          </cell>
          <cell r="AI68" t="str">
            <v>aiprieto@colciencias.gov.co</v>
          </cell>
          <cell r="AJ68">
            <v>60</v>
          </cell>
          <cell r="AK68">
            <v>0</v>
          </cell>
          <cell r="AL68">
            <v>0</v>
          </cell>
        </row>
        <row r="69">
          <cell r="A69">
            <v>4595</v>
          </cell>
          <cell r="B69" t="str">
            <v>Todos por un Nuevo País</v>
          </cell>
          <cell r="C69" t="str">
            <v>Competitividad e infraestructura estratégica</v>
          </cell>
          <cell r="D69" t="str">
            <v>Contribuir al desarrollo productivo y la solución de los desafíos sociales del país a través de la ciencia, tecnología e innovación</v>
          </cell>
          <cell r="E69" t="str">
            <v>Ciencia, Tecnología e Innovación</v>
          </cell>
          <cell r="F69" t="str">
            <v>COLCIENCIAS</v>
          </cell>
          <cell r="G69" t="str">
            <v>Promoción del desarrollo tecnológico e innovación</v>
          </cell>
          <cell r="H69">
            <v>4595</v>
          </cell>
          <cell r="I69" t="str">
            <v>Niños y jóvenes apoyados en procesos de vocación científica y tecnológica</v>
          </cell>
          <cell r="J69" t="str">
            <v>Producto</v>
          </cell>
          <cell r="K69" t="str">
            <v>Sectorial</v>
          </cell>
          <cell r="L69" t="str">
            <v>SI</v>
          </cell>
          <cell r="M69" t="str">
            <v>SI</v>
          </cell>
          <cell r="N69" t="str">
            <v>NO</v>
          </cell>
          <cell r="O69" t="str">
            <v>SI</v>
          </cell>
          <cell r="P69" t="str">
            <v>Número</v>
          </cell>
          <cell r="Q69" t="str">
            <v>Semestral</v>
          </cell>
          <cell r="R69" t="str">
            <v>Acumulado</v>
          </cell>
          <cell r="S69">
            <v>2349339</v>
          </cell>
          <cell r="T69">
            <v>300000</v>
          </cell>
          <cell r="U69">
            <v>600000</v>
          </cell>
          <cell r="V69">
            <v>900000</v>
          </cell>
          <cell r="W69">
            <v>1200000</v>
          </cell>
          <cell r="X69">
            <v>3000000</v>
          </cell>
          <cell r="Y69">
            <v>0</v>
          </cell>
          <cell r="Z69">
            <v>0</v>
          </cell>
          <cell r="AA69">
            <v>0</v>
          </cell>
          <cell r="AB69">
            <v>0</v>
          </cell>
          <cell r="AC69">
            <v>0</v>
          </cell>
          <cell r="AD69">
            <v>0</v>
          </cell>
          <cell r="AE69" t="str">
            <v>Ondas: Se realizó la contratación del proveedor que diseñará la coomunidad virtual ONDAS que tendrá un alcance nacional. Jóvenes Investigadores: El 29 de febrero abrió la convocatoria 743 de Jóvenes Investigadores para fortalecer las capacidades en invest</v>
          </cell>
          <cell r="AF69">
            <v>42490.208333333299</v>
          </cell>
          <cell r="AG69">
            <v>42501.397338460702</v>
          </cell>
          <cell r="AH69" t="str">
            <v>Adriana Isabel Prieto Alzate</v>
          </cell>
          <cell r="AI69" t="str">
            <v>aiprieto@colciencias.gov.co</v>
          </cell>
          <cell r="AJ69">
            <v>180</v>
          </cell>
          <cell r="AK69">
            <v>0</v>
          </cell>
          <cell r="AL69">
            <v>0</v>
          </cell>
        </row>
        <row r="70">
          <cell r="A70">
            <v>5349</v>
          </cell>
          <cell r="B70" t="str">
            <v>Todos por un Nuevo País</v>
          </cell>
          <cell r="C70" t="str">
            <v>Competitividad e infraestructura estratégica</v>
          </cell>
          <cell r="D70" t="str">
            <v>Promover las TIC como plataforma para la equidad, la educación y la competitividad</v>
          </cell>
          <cell r="E70" t="str">
            <v>TIC</v>
          </cell>
          <cell r="F70" t="str">
            <v>AUTORIDAD NACIONAL DE TELEVISION</v>
          </cell>
          <cell r="G70" t="str">
            <v>Grupos Étnicos - TIC</v>
          </cell>
          <cell r="H70">
            <v>5349</v>
          </cell>
          <cell r="I70" t="str">
            <v xml:space="preserve">Estudio concertado y realizado que presente soluciones definitivas de acceso y participación de los pueblos indígenas al servicio de televisión </v>
          </cell>
          <cell r="J70" t="str">
            <v>Gestión</v>
          </cell>
          <cell r="K70" t="str">
            <v>Mixto</v>
          </cell>
          <cell r="L70" t="str">
            <v>SI</v>
          </cell>
          <cell r="M70" t="str">
            <v>NO</v>
          </cell>
          <cell r="N70" t="str">
            <v>NO</v>
          </cell>
          <cell r="O70" t="str">
            <v>SI</v>
          </cell>
          <cell r="P70" t="str">
            <v>Porcentaje de avance</v>
          </cell>
          <cell r="Q70" t="str">
            <v>Anual</v>
          </cell>
          <cell r="R70" t="str">
            <v>Capacidad</v>
          </cell>
          <cell r="S70">
            <v>0</v>
          </cell>
          <cell r="T70">
            <v>0</v>
          </cell>
          <cell r="U70">
            <v>0</v>
          </cell>
          <cell r="V70">
            <v>50</v>
          </cell>
          <cell r="W70">
            <v>100</v>
          </cell>
          <cell r="X70">
            <v>100</v>
          </cell>
          <cell r="Y70">
            <v>0</v>
          </cell>
          <cell r="Z70">
            <v>0</v>
          </cell>
          <cell r="AA70">
            <v>0</v>
          </cell>
          <cell r="AB70">
            <v>0</v>
          </cell>
          <cell r="AC70">
            <v>0</v>
          </cell>
          <cell r="AD70">
            <v>0</v>
          </cell>
          <cell r="AE70" t="str">
            <v>Se concertó el indicador con la Mesa Permanente de Concertación. De acuerdo con las metas acordadas la construcción de los pliegos de condiciones se iniciará de manera concertada en 2017 para contar con el resultado del estudio en 2018.</v>
          </cell>
          <cell r="AF70">
            <v>42490.208333333299</v>
          </cell>
          <cell r="AG70">
            <v>42500.419164351901</v>
          </cell>
          <cell r="AH70" t="str">
            <v>Ricardo Albornoz Barreto</v>
          </cell>
          <cell r="AI70" t="str">
            <v>ricardo.albornoz@antv.gov.co</v>
          </cell>
          <cell r="AJ70">
            <v>15</v>
          </cell>
          <cell r="AK70">
            <v>0</v>
          </cell>
          <cell r="AL70">
            <v>0</v>
          </cell>
        </row>
        <row r="71">
          <cell r="A71">
            <v>5350</v>
          </cell>
          <cell r="B71" t="str">
            <v>Todos por un Nuevo País</v>
          </cell>
          <cell r="C71" t="str">
            <v>Competitividad e infraestructura estratégica</v>
          </cell>
          <cell r="D71" t="str">
            <v>Promover las TIC como plataforma para la equidad, la educación y la competitividad</v>
          </cell>
          <cell r="E71" t="str">
            <v>TIC</v>
          </cell>
          <cell r="F71" t="str">
            <v>AUTORIDAD NACIONAL DE TELEVISION</v>
          </cell>
          <cell r="G71" t="str">
            <v>Grupos Étnicos - TIC</v>
          </cell>
          <cell r="H71">
            <v>5350</v>
          </cell>
          <cell r="I71" t="str">
            <v>Programas con contenidos propios de los pueblos indígenas en espacios de televisióon pública producidos y emitidos</v>
          </cell>
          <cell r="J71" t="str">
            <v>Producto</v>
          </cell>
          <cell r="K71" t="str">
            <v>Mixto</v>
          </cell>
          <cell r="L71" t="str">
            <v>SI</v>
          </cell>
          <cell r="M71" t="str">
            <v>NO</v>
          </cell>
          <cell r="N71" t="str">
            <v>NO</v>
          </cell>
          <cell r="O71" t="str">
            <v>SI</v>
          </cell>
          <cell r="P71" t="str">
            <v>Programas producidos y emitidos</v>
          </cell>
          <cell r="Q71" t="str">
            <v>Anual</v>
          </cell>
          <cell r="R71" t="str">
            <v>Acumulado</v>
          </cell>
          <cell r="S71">
            <v>0</v>
          </cell>
          <cell r="T71">
            <v>0</v>
          </cell>
          <cell r="U71">
            <v>2</v>
          </cell>
          <cell r="V71">
            <v>5</v>
          </cell>
          <cell r="W71">
            <v>5</v>
          </cell>
          <cell r="X71">
            <v>12</v>
          </cell>
          <cell r="Y71">
            <v>0</v>
          </cell>
          <cell r="Z71">
            <v>0</v>
          </cell>
          <cell r="AA71">
            <v>0</v>
          </cell>
          <cell r="AB71">
            <v>0</v>
          </cell>
          <cell r="AC71">
            <v>0</v>
          </cell>
          <cell r="AD71">
            <v>0</v>
          </cell>
          <cell r="AE71" t="str">
            <v xml:space="preserve">Se concertó el indicador con la Mesa Permanente de Concertación, quedó pendiente la concertación de la meta en la próxima mesa de concertación. </v>
          </cell>
          <cell r="AF71">
            <v>42490.208333333299</v>
          </cell>
          <cell r="AG71">
            <v>42500.4179351852</v>
          </cell>
          <cell r="AH71" t="str">
            <v>Ricardo Albornoz Barreto</v>
          </cell>
          <cell r="AI71" t="str">
            <v>ricardo.albornoz@antv.gov.co</v>
          </cell>
          <cell r="AJ71">
            <v>15</v>
          </cell>
          <cell r="AK71">
            <v>0</v>
          </cell>
          <cell r="AL71">
            <v>0</v>
          </cell>
        </row>
        <row r="72">
          <cell r="A72">
            <v>5352</v>
          </cell>
          <cell r="B72" t="str">
            <v>Todos por un Nuevo País</v>
          </cell>
          <cell r="C72" t="str">
            <v>Competitividad e infraestructura estratégica</v>
          </cell>
          <cell r="D72" t="str">
            <v>Promover las TIC como plataforma para la equidad, la educación y la competitividad</v>
          </cell>
          <cell r="E72" t="str">
            <v>TIC</v>
          </cell>
          <cell r="F72" t="str">
            <v>AUTORIDAD NACIONAL DE TELEVISION</v>
          </cell>
          <cell r="G72" t="str">
            <v>Grupos Étnicos - TIC</v>
          </cell>
          <cell r="H72">
            <v>5352</v>
          </cell>
          <cell r="I72" t="str">
            <v>Plan de TV concertado con la MPC e implementado.</v>
          </cell>
          <cell r="J72" t="str">
            <v>Gestión</v>
          </cell>
          <cell r="K72" t="str">
            <v>Mixto</v>
          </cell>
          <cell r="L72" t="str">
            <v>SI</v>
          </cell>
          <cell r="M72" t="str">
            <v>NO</v>
          </cell>
          <cell r="N72" t="str">
            <v>NO</v>
          </cell>
          <cell r="O72" t="str">
            <v>SI</v>
          </cell>
          <cell r="P72" t="str">
            <v>Porcentaje</v>
          </cell>
          <cell r="Q72" t="str">
            <v>Anual</v>
          </cell>
          <cell r="R72" t="str">
            <v>Capacidad</v>
          </cell>
          <cell r="S72">
            <v>0</v>
          </cell>
          <cell r="T72">
            <v>0</v>
          </cell>
          <cell r="U72">
            <v>40</v>
          </cell>
          <cell r="V72">
            <v>70</v>
          </cell>
          <cell r="W72">
            <v>100</v>
          </cell>
          <cell r="X72">
            <v>100</v>
          </cell>
          <cell r="Y72">
            <v>0</v>
          </cell>
          <cell r="Z72">
            <v>0</v>
          </cell>
          <cell r="AA72">
            <v>0</v>
          </cell>
          <cell r="AB72">
            <v>0</v>
          </cell>
          <cell r="AC72">
            <v>0</v>
          </cell>
          <cell r="AD72">
            <v>0</v>
          </cell>
          <cell r="AE72"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2">
            <v>42490.208333333299</v>
          </cell>
          <cell r="AG72">
            <v>42500.417711307899</v>
          </cell>
          <cell r="AH72" t="str">
            <v>Ricardo Albornoz Barreto</v>
          </cell>
          <cell r="AI72" t="str">
            <v>ricardo.albornoz@antv.gov.co</v>
          </cell>
          <cell r="AJ72">
            <v>0</v>
          </cell>
          <cell r="AK72">
            <v>0</v>
          </cell>
          <cell r="AL72">
            <v>0</v>
          </cell>
        </row>
        <row r="73">
          <cell r="A73">
            <v>5353</v>
          </cell>
          <cell r="B73" t="str">
            <v>Todos por un Nuevo País</v>
          </cell>
          <cell r="C73" t="str">
            <v>Competitividad e infraestructura estratégica</v>
          </cell>
          <cell r="D73" t="str">
            <v>Promover las TIC como plataforma para la equidad, la educación y la competitividad</v>
          </cell>
          <cell r="E73" t="str">
            <v>TIC</v>
          </cell>
          <cell r="F73" t="str">
            <v>AUTORIDAD NACIONAL DE TELEVISION</v>
          </cell>
          <cell r="G73" t="str">
            <v>Grupos Étnicos - TIC</v>
          </cell>
          <cell r="H73">
            <v>5353</v>
          </cell>
          <cell r="I73" t="str">
            <v>Acto Administrativo reglamentario sobre televisión para pueblos indígenas expedido</v>
          </cell>
          <cell r="J73" t="str">
            <v>Gestión</v>
          </cell>
          <cell r="K73" t="str">
            <v>Mixto</v>
          </cell>
          <cell r="L73" t="str">
            <v>SI</v>
          </cell>
          <cell r="M73" t="str">
            <v>NO</v>
          </cell>
          <cell r="N73" t="str">
            <v>NO</v>
          </cell>
          <cell r="O73" t="str">
            <v>SI</v>
          </cell>
          <cell r="P73" t="str">
            <v>Porcentaje</v>
          </cell>
          <cell r="Q73" t="str">
            <v>Anual</v>
          </cell>
          <cell r="R73" t="str">
            <v>Capacidad</v>
          </cell>
          <cell r="S73">
            <v>0</v>
          </cell>
          <cell r="T73">
            <v>0</v>
          </cell>
          <cell r="U73">
            <v>25</v>
          </cell>
          <cell r="V73">
            <v>75</v>
          </cell>
          <cell r="W73">
            <v>100</v>
          </cell>
          <cell r="X73">
            <v>100</v>
          </cell>
          <cell r="Y73">
            <v>0</v>
          </cell>
          <cell r="Z73">
            <v>0</v>
          </cell>
          <cell r="AA73">
            <v>0</v>
          </cell>
          <cell r="AB73">
            <v>0</v>
          </cell>
          <cell r="AC73">
            <v>0</v>
          </cell>
          <cell r="AD73">
            <v>0</v>
          </cell>
          <cell r="AE73" t="str">
            <v>Los delegados de las Organizaciones Indígenas de manera autónoma adelantaron la primera parte de la sesión técnica, en la cual las dieron a conocer los principales aspectos de los autodiagnósticos y de las propuestas para el plan de televisión indígena po</v>
          </cell>
          <cell r="AF73">
            <v>42490.208333333299</v>
          </cell>
          <cell r="AG73">
            <v>42500.417398530102</v>
          </cell>
          <cell r="AH73" t="str">
            <v>Ricardo Albornoz Barreto</v>
          </cell>
          <cell r="AI73" t="str">
            <v>ricardo.albornoz@antv.gov.co</v>
          </cell>
          <cell r="AJ73">
            <v>0</v>
          </cell>
          <cell r="AK73">
            <v>0</v>
          </cell>
          <cell r="AL73">
            <v>0</v>
          </cell>
        </row>
        <row r="74">
          <cell r="A74">
            <v>5317</v>
          </cell>
          <cell r="B74" t="str">
            <v>Todos por un Nuevo País</v>
          </cell>
          <cell r="C74" t="str">
            <v>Competitividad e infraestructura estratégica</v>
          </cell>
          <cell r="D74" t="str">
            <v>Promover las TIC como plataforma para la equidad, la educación y la competitividad</v>
          </cell>
          <cell r="E74" t="str">
            <v>TIC</v>
          </cell>
          <cell r="F74" t="str">
            <v>MINTIC</v>
          </cell>
          <cell r="G74" t="str">
            <v>Grupos Étnicos - TIC</v>
          </cell>
          <cell r="H74">
            <v>5317</v>
          </cell>
          <cell r="I74" t="str">
            <v>Estrategia integral de comunicaciones creada y articulada</v>
          </cell>
          <cell r="J74" t="str">
            <v>Producto</v>
          </cell>
          <cell r="K74" t="str">
            <v>Sectorial</v>
          </cell>
          <cell r="L74" t="str">
            <v>NO</v>
          </cell>
          <cell r="M74" t="str">
            <v>NO</v>
          </cell>
          <cell r="N74" t="str">
            <v>NO</v>
          </cell>
          <cell r="O74" t="str">
            <v>SI</v>
          </cell>
          <cell r="P74" t="str">
            <v>Estrategia</v>
          </cell>
          <cell r="Q74" t="str">
            <v>Semestral</v>
          </cell>
          <cell r="R74" t="str">
            <v>Acumulado</v>
          </cell>
          <cell r="S74">
            <v>0</v>
          </cell>
          <cell r="T74">
            <v>0</v>
          </cell>
          <cell r="U74">
            <v>1</v>
          </cell>
          <cell r="V74">
            <v>0</v>
          </cell>
          <cell r="W74">
            <v>0</v>
          </cell>
          <cell r="X74">
            <v>1</v>
          </cell>
          <cell r="Y74">
            <v>0</v>
          </cell>
          <cell r="Z74">
            <v>0</v>
          </cell>
          <cell r="AA74">
            <v>0</v>
          </cell>
          <cell r="AB74">
            <v>0</v>
          </cell>
          <cell r="AC74">
            <v>0</v>
          </cell>
          <cell r="AD74">
            <v>0</v>
          </cell>
          <cell r="AE74" t="str">
            <v>El Ministerio del Interior había definido inicialmente dar un espacio a MINTIC la última semana de Abril de 2016 para realizar la jornada de trabajo con la “Comisión de Dialogo” del Pueblo Rrom en la que se esperaba construir los objetivos y alcances de l</v>
          </cell>
          <cell r="AF74">
            <v>42490.208333333299</v>
          </cell>
          <cell r="AG74">
            <v>42496.3982547454</v>
          </cell>
          <cell r="AH74" t="str">
            <v>Adriana Correa Velásquez</v>
          </cell>
          <cell r="AI74" t="str">
            <v>acorrea@mintic.gov.co</v>
          </cell>
          <cell r="AJ74">
            <v>5</v>
          </cell>
          <cell r="AK74">
            <v>0</v>
          </cell>
          <cell r="AL74">
            <v>0</v>
          </cell>
        </row>
        <row r="75">
          <cell r="A75">
            <v>5318</v>
          </cell>
          <cell r="B75" t="str">
            <v>Todos por un Nuevo País</v>
          </cell>
          <cell r="C75" t="str">
            <v>Competitividad e infraestructura estratégica</v>
          </cell>
          <cell r="D75" t="str">
            <v>Promover las TIC como plataforma para la equidad, la educación y la competitividad</v>
          </cell>
          <cell r="E75" t="str">
            <v>TIC</v>
          </cell>
          <cell r="F75" t="str">
            <v>MINTIC</v>
          </cell>
          <cell r="G75" t="str">
            <v>Grupos Étnicos - TIC</v>
          </cell>
          <cell r="H75">
            <v>5318</v>
          </cell>
          <cell r="I75" t="str">
            <v>Documento de Diagnóstico para identificar las necesidades de subsidios y terminales para el Pueblo Rrom elaborado</v>
          </cell>
          <cell r="J75" t="str">
            <v>Producto</v>
          </cell>
          <cell r="K75" t="str">
            <v>Sectorial</v>
          </cell>
          <cell r="L75" t="str">
            <v>NO</v>
          </cell>
          <cell r="M75" t="str">
            <v>NO</v>
          </cell>
          <cell r="N75" t="str">
            <v>NO</v>
          </cell>
          <cell r="O75" t="str">
            <v>SI</v>
          </cell>
          <cell r="P75" t="str">
            <v>Documento</v>
          </cell>
          <cell r="Q75" t="str">
            <v>Semestral</v>
          </cell>
          <cell r="R75" t="str">
            <v>Acumulado</v>
          </cell>
          <cell r="S75">
            <v>0</v>
          </cell>
          <cell r="T75">
            <v>0</v>
          </cell>
          <cell r="U75">
            <v>1</v>
          </cell>
          <cell r="V75">
            <v>0</v>
          </cell>
          <cell r="W75">
            <v>0</v>
          </cell>
          <cell r="X75">
            <v>1</v>
          </cell>
          <cell r="Y75">
            <v>0</v>
          </cell>
          <cell r="Z75">
            <v>0</v>
          </cell>
          <cell r="AA75">
            <v>0</v>
          </cell>
          <cell r="AB75">
            <v>0</v>
          </cell>
          <cell r="AC75">
            <v>0</v>
          </cell>
          <cell r="AD75">
            <v>0</v>
          </cell>
          <cell r="AE75" t="str">
            <v>El Ministerio del Interior informó a las entidades que aún no cuenta con los resultados del Censo correspondiente a la Comunidad Rrom, si bien se esperaba contar con los resultados a finales del mes de abril de 2016 han notificado que estos aún no están c</v>
          </cell>
          <cell r="AF75">
            <v>42490.208333333299</v>
          </cell>
          <cell r="AG75">
            <v>42493.339953703697</v>
          </cell>
          <cell r="AH75" t="str">
            <v>Adriana Correa Velásquez</v>
          </cell>
          <cell r="AI75" t="str">
            <v>acorrea@mintic.gov.co</v>
          </cell>
          <cell r="AJ75">
            <v>10</v>
          </cell>
          <cell r="AK75">
            <v>0</v>
          </cell>
          <cell r="AL75">
            <v>0</v>
          </cell>
        </row>
        <row r="76">
          <cell r="A76">
            <v>5319</v>
          </cell>
          <cell r="B76" t="str">
            <v>Todos por un Nuevo País</v>
          </cell>
          <cell r="C76" t="str">
            <v>Competitividad e infraestructura estratégica</v>
          </cell>
          <cell r="D76" t="str">
            <v>Promover las TIC como plataforma para la equidad, la educación y la competitividad</v>
          </cell>
          <cell r="E76" t="str">
            <v>TIC</v>
          </cell>
          <cell r="F76" t="str">
            <v>MINTIC</v>
          </cell>
          <cell r="G76" t="str">
            <v>Grupos Étnicos - TIC</v>
          </cell>
          <cell r="H76">
            <v>5319</v>
          </cell>
          <cell r="I76" t="str">
            <v>Estrategia de sensibilización y concienciación desarrollada</v>
          </cell>
          <cell r="J76" t="str">
            <v>Producto</v>
          </cell>
          <cell r="K76" t="str">
            <v>Sectorial</v>
          </cell>
          <cell r="L76" t="str">
            <v>NO</v>
          </cell>
          <cell r="M76" t="str">
            <v>NO</v>
          </cell>
          <cell r="N76" t="str">
            <v>NO</v>
          </cell>
          <cell r="O76" t="str">
            <v>NO</v>
          </cell>
          <cell r="P76" t="str">
            <v>Estrategia</v>
          </cell>
          <cell r="Q76" t="str">
            <v>Semestral</v>
          </cell>
          <cell r="R76" t="str">
            <v>Acumulado</v>
          </cell>
          <cell r="S76">
            <v>0</v>
          </cell>
          <cell r="T76">
            <v>0</v>
          </cell>
          <cell r="U76">
            <v>3</v>
          </cell>
          <cell r="V76">
            <v>3</v>
          </cell>
          <cell r="W76">
            <v>3</v>
          </cell>
          <cell r="X76">
            <v>9</v>
          </cell>
          <cell r="Y76">
            <v>0</v>
          </cell>
          <cell r="Z76">
            <v>0</v>
          </cell>
          <cell r="AA76">
            <v>0</v>
          </cell>
          <cell r="AB76">
            <v>0</v>
          </cell>
          <cell r="AC76">
            <v>0</v>
          </cell>
          <cell r="AD76">
            <v>0</v>
          </cell>
          <cell r="AE76">
            <v>0</v>
          </cell>
          <cell r="AF76">
            <v>0</v>
          </cell>
          <cell r="AG76">
            <v>0</v>
          </cell>
          <cell r="AH76" t="str">
            <v>Adriana Correa Velásquez</v>
          </cell>
          <cell r="AI76" t="str">
            <v>acorrea@mintic.gov.co</v>
          </cell>
          <cell r="AJ76">
            <v>5</v>
          </cell>
          <cell r="AK76">
            <v>0</v>
          </cell>
          <cell r="AL76">
            <v>0</v>
          </cell>
        </row>
        <row r="77">
          <cell r="A77">
            <v>5355</v>
          </cell>
          <cell r="B77" t="str">
            <v>Todos por un Nuevo País</v>
          </cell>
          <cell r="C77" t="str">
            <v>Competitividad e infraestructura estratégica</v>
          </cell>
          <cell r="D77" t="str">
            <v>Promover las TIC como plataforma para la equidad, la educación y la competitividad</v>
          </cell>
          <cell r="E77" t="str">
            <v>TIC</v>
          </cell>
          <cell r="F77" t="str">
            <v>MINTIC</v>
          </cell>
          <cell r="G77" t="str">
            <v>Grupos Étnicos - TIC</v>
          </cell>
          <cell r="H77">
            <v>5355</v>
          </cell>
          <cell r="I77" t="str">
            <v>Porcentaje de población indígena con acceso a TIC en Puntos y Kioscos Vive Digital,  atendida a través de estrategias de apropiación diferenciales.</v>
          </cell>
          <cell r="J77" t="str">
            <v>Producto</v>
          </cell>
          <cell r="K77" t="str">
            <v>Transversal</v>
          </cell>
          <cell r="L77" t="str">
            <v>NO</v>
          </cell>
          <cell r="M77" t="str">
            <v>NO</v>
          </cell>
          <cell r="N77" t="str">
            <v>SI</v>
          </cell>
          <cell r="O77" t="str">
            <v>SI</v>
          </cell>
          <cell r="P77" t="str">
            <v>Porcentaje</v>
          </cell>
          <cell r="Q77" t="str">
            <v>Trimestral</v>
          </cell>
          <cell r="R77" t="str">
            <v>Stock</v>
          </cell>
          <cell r="S77">
            <v>0</v>
          </cell>
          <cell r="T77">
            <v>0</v>
          </cell>
          <cell r="U77">
            <v>100</v>
          </cell>
          <cell r="V77">
            <v>100</v>
          </cell>
          <cell r="W77">
            <v>100</v>
          </cell>
          <cell r="X77">
            <v>100</v>
          </cell>
          <cell r="Y77">
            <v>0</v>
          </cell>
          <cell r="Z77">
            <v>0</v>
          </cell>
          <cell r="AA77">
            <v>0</v>
          </cell>
          <cell r="AB77">
            <v>0</v>
          </cell>
          <cell r="AC77">
            <v>42460.208333333299</v>
          </cell>
          <cell r="AD77">
            <v>42471.671921724497</v>
          </cell>
          <cell r="AE77" t="str">
            <v>Se requirió a los contratistas encargados de la operación del Proyecto Kioscos Vive Digital en la fase 2 y 3, para que incluyan contenidos con enfoque diferencial que fortalezcan las iniciativas propias de las Comunidades indígenas en relación a su comuni</v>
          </cell>
          <cell r="AF77">
            <v>42490.208333333299</v>
          </cell>
          <cell r="AG77">
            <v>42500.772815393502</v>
          </cell>
          <cell r="AH77" t="str">
            <v>Luis Fernando Lozano Mier</v>
          </cell>
          <cell r="AI77" t="str">
            <v>lflozano@mintic.gov.co</v>
          </cell>
          <cell r="AJ77">
            <v>30</v>
          </cell>
          <cell r="AK77">
            <v>42551.208333333299</v>
          </cell>
          <cell r="AL77">
            <v>-73</v>
          </cell>
        </row>
        <row r="78">
          <cell r="A78">
            <v>4831</v>
          </cell>
          <cell r="B78" t="str">
            <v>Todos por un Nuevo País</v>
          </cell>
          <cell r="C78" t="str">
            <v>Competitividad e infraestructura estratégica</v>
          </cell>
          <cell r="D78" t="str">
            <v>Promover las TIC como plataforma para la equidad, la educación y la competitividad</v>
          </cell>
          <cell r="E78" t="str">
            <v>TIC</v>
          </cell>
          <cell r="F78" t="str">
            <v>MINTIC</v>
          </cell>
          <cell r="G78" t="str">
            <v>Apropiación  de las Tecnologías de la Información y las Comunicaciones</v>
          </cell>
          <cell r="H78">
            <v>4831</v>
          </cell>
          <cell r="I78" t="str">
            <v>Personas capacitadas en TIC</v>
          </cell>
          <cell r="J78" t="str">
            <v>Producto</v>
          </cell>
          <cell r="K78" t="str">
            <v>Sectorial</v>
          </cell>
          <cell r="L78" t="str">
            <v>SI</v>
          </cell>
          <cell r="M78" t="str">
            <v>NO</v>
          </cell>
          <cell r="N78" t="str">
            <v>NO</v>
          </cell>
          <cell r="O78" t="str">
            <v>SI</v>
          </cell>
          <cell r="P78" t="str">
            <v>Personas</v>
          </cell>
          <cell r="Q78" t="str">
            <v>Trimestral</v>
          </cell>
          <cell r="R78" t="str">
            <v>Acumulado</v>
          </cell>
          <cell r="S78">
            <v>1450000</v>
          </cell>
          <cell r="T78">
            <v>27524</v>
          </cell>
          <cell r="U78">
            <v>440000</v>
          </cell>
          <cell r="V78">
            <v>457476</v>
          </cell>
          <cell r="W78">
            <v>430000</v>
          </cell>
          <cell r="X78">
            <v>1355000</v>
          </cell>
          <cell r="Y78">
            <v>0</v>
          </cell>
          <cell r="Z78">
            <v>0</v>
          </cell>
          <cell r="AA78">
            <v>1173685</v>
          </cell>
          <cell r="AB78">
            <v>86.62</v>
          </cell>
          <cell r="AC78">
            <v>42460.208333333299</v>
          </cell>
          <cell r="AD78">
            <v>42468.370254861104</v>
          </cell>
          <cell r="AE78" t="str">
            <v>Ciudadanía Digital es la iniciativa que desde la Dirección de Apropiación se lleva a cabo para capacitar en las TIC,sin embargo debido al aplazamiento presupuestal no se pudo contratar las tres estrategias planteadas para llevarlas a cabo. es por esto que</v>
          </cell>
          <cell r="AF78">
            <v>42490.208333333299</v>
          </cell>
          <cell r="AG78">
            <v>42500.415527777797</v>
          </cell>
          <cell r="AH78" t="str">
            <v>Adriana Correa Velásquez</v>
          </cell>
          <cell r="AI78" t="str">
            <v>acorrea@mintic.gov.co</v>
          </cell>
          <cell r="AJ78">
            <v>20</v>
          </cell>
          <cell r="AK78">
            <v>42551.208333333299</v>
          </cell>
          <cell r="AL78">
            <v>-63</v>
          </cell>
        </row>
        <row r="79">
          <cell r="A79">
            <v>4832</v>
          </cell>
          <cell r="B79" t="str">
            <v>Todos por un Nuevo País</v>
          </cell>
          <cell r="C79" t="str">
            <v>Competitividad e infraestructura estratégica</v>
          </cell>
          <cell r="D79" t="str">
            <v>Promover las TIC como plataforma para la equidad, la educación y la competitividad</v>
          </cell>
          <cell r="E79" t="str">
            <v>TIC</v>
          </cell>
          <cell r="F79" t="str">
            <v>MINTIC</v>
          </cell>
          <cell r="G79" t="str">
            <v>Apropiación  de las Tecnologías de la Información y las Comunicaciones</v>
          </cell>
          <cell r="H79">
            <v>4832</v>
          </cell>
          <cell r="I79" t="str">
            <v>Personas sensibilizadas en uso responsable de TIC</v>
          </cell>
          <cell r="J79" t="str">
            <v>Producto</v>
          </cell>
          <cell r="K79" t="str">
            <v>Sectorial</v>
          </cell>
          <cell r="L79" t="str">
            <v>SI</v>
          </cell>
          <cell r="M79" t="str">
            <v>NO</v>
          </cell>
          <cell r="N79" t="str">
            <v>NO</v>
          </cell>
          <cell r="O79" t="str">
            <v>SI</v>
          </cell>
          <cell r="P79" t="str">
            <v>Personas</v>
          </cell>
          <cell r="Q79" t="str">
            <v>Mensual</v>
          </cell>
          <cell r="R79" t="str">
            <v>Acumulado</v>
          </cell>
          <cell r="S79">
            <v>600000</v>
          </cell>
          <cell r="T79">
            <v>340000</v>
          </cell>
          <cell r="U79">
            <v>360000</v>
          </cell>
          <cell r="V79">
            <v>380000</v>
          </cell>
          <cell r="W79">
            <v>405700</v>
          </cell>
          <cell r="X79">
            <v>1485700</v>
          </cell>
          <cell r="Y79">
            <v>183846</v>
          </cell>
          <cell r="Z79">
            <v>51.07</v>
          </cell>
          <cell r="AA79">
            <v>1211782</v>
          </cell>
          <cell r="AB79">
            <v>81.56</v>
          </cell>
          <cell r="AC79">
            <v>42490.208333333299</v>
          </cell>
          <cell r="AD79">
            <v>42493.336309293998</v>
          </cell>
          <cell r="AE79" t="str">
            <v>La sensibilización es un proceso de comunicación, activo y creativo, que promueve transformaciones o cambios de comportamientos en la sociedad. Busca generar conciencia sobre la importancia de desenvolverse e interactuar responsablemente con las TIC. En T</v>
          </cell>
          <cell r="AF79">
            <v>42490.208333333299</v>
          </cell>
          <cell r="AG79">
            <v>42493.336309143502</v>
          </cell>
          <cell r="AH79" t="str">
            <v>Adriana Correa Velásquez</v>
          </cell>
          <cell r="AI79" t="str">
            <v>acorrea@mintic.gov.co</v>
          </cell>
          <cell r="AJ79">
            <v>8</v>
          </cell>
          <cell r="AK79">
            <v>42520.208333333299</v>
          </cell>
          <cell r="AL79">
            <v>-21</v>
          </cell>
        </row>
        <row r="80">
          <cell r="A80">
            <v>4833</v>
          </cell>
          <cell r="B80" t="str">
            <v>Todos por un Nuevo País</v>
          </cell>
          <cell r="C80" t="str">
            <v>Competitividad e infraestructura estratégica</v>
          </cell>
          <cell r="D80" t="str">
            <v>Promover las TIC como plataforma para la equidad, la educación y la competitividad</v>
          </cell>
          <cell r="E80" t="str">
            <v>TIC</v>
          </cell>
          <cell r="F80" t="str">
            <v>MINTIC</v>
          </cell>
          <cell r="G80" t="str">
            <v>Apropiación  de las Tecnologías de la Información y las Comunicaciones</v>
          </cell>
          <cell r="H80">
            <v>4833</v>
          </cell>
          <cell r="I80" t="str">
            <v>Nuevas personas sensibilizadas por el Programa RedVolución</v>
          </cell>
          <cell r="J80" t="str">
            <v>Producto</v>
          </cell>
          <cell r="K80" t="str">
            <v>Sectorial</v>
          </cell>
          <cell r="L80" t="str">
            <v>SI</v>
          </cell>
          <cell r="M80" t="str">
            <v>NO</v>
          </cell>
          <cell r="N80" t="str">
            <v>NO</v>
          </cell>
          <cell r="O80" t="str">
            <v>SI</v>
          </cell>
          <cell r="P80" t="str">
            <v>Personas</v>
          </cell>
          <cell r="Q80" t="str">
            <v>Semestral</v>
          </cell>
          <cell r="R80" t="str">
            <v>Acumulado</v>
          </cell>
          <cell r="S80">
            <v>13390</v>
          </cell>
          <cell r="T80">
            <v>104861</v>
          </cell>
          <cell r="U80">
            <v>197139</v>
          </cell>
          <cell r="V80">
            <v>197139</v>
          </cell>
          <cell r="W80">
            <v>104861</v>
          </cell>
          <cell r="X80">
            <v>604000</v>
          </cell>
          <cell r="Y80">
            <v>0</v>
          </cell>
          <cell r="Z80">
            <v>0</v>
          </cell>
          <cell r="AA80">
            <v>0</v>
          </cell>
          <cell r="AB80">
            <v>0</v>
          </cell>
          <cell r="AC80">
            <v>0</v>
          </cell>
          <cell r="AD80">
            <v>0</v>
          </cell>
          <cell r="AE80" t="str">
            <v>Para lograr sensibilizar personas a través de las iniciativa de Redvolución, es necesario vincular instituciones educativas que quieran que sus alumnos presten servicio social obligatorio, u otros metodos de atención a la comunidad a través de Redvolución</v>
          </cell>
          <cell r="AF80">
            <v>42490.208333333299</v>
          </cell>
          <cell r="AG80">
            <v>42493.3372568634</v>
          </cell>
          <cell r="AH80" t="str">
            <v>Adriana Correa Velásquez</v>
          </cell>
          <cell r="AI80" t="str">
            <v>acorrea@mintic.gov.co</v>
          </cell>
          <cell r="AJ80">
            <v>15</v>
          </cell>
          <cell r="AK80">
            <v>0</v>
          </cell>
          <cell r="AL80">
            <v>0</v>
          </cell>
        </row>
        <row r="81">
          <cell r="A81">
            <v>4834</v>
          </cell>
          <cell r="B81" t="str">
            <v>Todos por un Nuevo País</v>
          </cell>
          <cell r="C81" t="str">
            <v>Competitividad e infraestructura estratégica</v>
          </cell>
          <cell r="D81" t="str">
            <v>Promover las TIC como plataforma para la equidad, la educación y la competitividad</v>
          </cell>
          <cell r="E81" t="str">
            <v>TIC</v>
          </cell>
          <cell r="F81" t="str">
            <v>MINTIC</v>
          </cell>
          <cell r="G81" t="str">
            <v>Apropiación  de las Tecnologías de la Información y las Comunicaciones</v>
          </cell>
          <cell r="H81">
            <v>4834</v>
          </cell>
          <cell r="I81" t="str">
            <v>Descargas del software ConverTIC</v>
          </cell>
          <cell r="J81" t="str">
            <v>Producto</v>
          </cell>
          <cell r="K81" t="str">
            <v>Sectorial</v>
          </cell>
          <cell r="L81" t="str">
            <v>SI</v>
          </cell>
          <cell r="M81" t="str">
            <v>NO</v>
          </cell>
          <cell r="N81" t="str">
            <v>NO</v>
          </cell>
          <cell r="O81" t="str">
            <v>SI</v>
          </cell>
          <cell r="P81" t="str">
            <v>Descargas</v>
          </cell>
          <cell r="Q81" t="str">
            <v>Trimestral</v>
          </cell>
          <cell r="R81" t="str">
            <v>Acumulado</v>
          </cell>
          <cell r="S81">
            <v>100000</v>
          </cell>
          <cell r="T81">
            <v>120000</v>
          </cell>
          <cell r="U81">
            <v>140000</v>
          </cell>
          <cell r="V81">
            <v>140000</v>
          </cell>
          <cell r="W81">
            <v>0</v>
          </cell>
          <cell r="X81">
            <v>400000</v>
          </cell>
          <cell r="Y81">
            <v>3976</v>
          </cell>
          <cell r="Z81">
            <v>2.84</v>
          </cell>
          <cell r="AA81">
            <v>66161</v>
          </cell>
          <cell r="AB81">
            <v>16.54</v>
          </cell>
          <cell r="AC81">
            <v>42460.208333333299</v>
          </cell>
          <cell r="AD81">
            <v>42493.338423842601</v>
          </cell>
          <cell r="AE81" t="str">
            <v>Durante el mes de abril se han logrado 663 descargas del Software Jaws y Magic de la iniciativa Convertic. llegando a 4639 descargas. Adicionalmente se esta realizando una alianza con el INCI, quienes van a formar a personas en el uso del software para qu</v>
          </cell>
          <cell r="AF81">
            <v>42490.208333333299</v>
          </cell>
          <cell r="AG81">
            <v>42493.338423692097</v>
          </cell>
          <cell r="AH81" t="str">
            <v>Adriana Correa Velásquez</v>
          </cell>
          <cell r="AI81" t="str">
            <v>acorrea@mintic.gov.co</v>
          </cell>
          <cell r="AJ81">
            <v>20</v>
          </cell>
          <cell r="AK81">
            <v>42551.208333333299</v>
          </cell>
          <cell r="AL81">
            <v>-63</v>
          </cell>
        </row>
        <row r="82">
          <cell r="A82">
            <v>4835</v>
          </cell>
          <cell r="B82" t="str">
            <v>Todos por un Nuevo País</v>
          </cell>
          <cell r="C82" t="str">
            <v>Competitividad e infraestructura estratégica</v>
          </cell>
          <cell r="D82" t="str">
            <v>Promover las TIC como plataforma para la equidad, la educación y la competitividad</v>
          </cell>
          <cell r="E82" t="str">
            <v>TIC</v>
          </cell>
          <cell r="F82" t="str">
            <v>MINTIC</v>
          </cell>
          <cell r="G82" t="str">
            <v>Apropiación  de las Tecnologías de la Información y las Comunicaciones</v>
          </cell>
          <cell r="H82">
            <v>4835</v>
          </cell>
          <cell r="I82" t="str">
            <v>Personas teletrabajando en el país</v>
          </cell>
          <cell r="J82" t="str">
            <v>Producto</v>
          </cell>
          <cell r="K82" t="str">
            <v>Sectorial</v>
          </cell>
          <cell r="L82" t="str">
            <v>SI</v>
          </cell>
          <cell r="M82" t="str">
            <v>NO</v>
          </cell>
          <cell r="N82" t="str">
            <v>NO</v>
          </cell>
          <cell r="O82" t="str">
            <v>SI</v>
          </cell>
          <cell r="P82" t="str">
            <v>Personas</v>
          </cell>
          <cell r="Q82" t="str">
            <v>Anual</v>
          </cell>
          <cell r="R82" t="str">
            <v>Capacidad</v>
          </cell>
          <cell r="S82">
            <v>31553</v>
          </cell>
          <cell r="T82">
            <v>55813</v>
          </cell>
          <cell r="U82">
            <v>79883</v>
          </cell>
          <cell r="V82">
            <v>103953</v>
          </cell>
          <cell r="W82">
            <v>120000</v>
          </cell>
          <cell r="X82">
            <v>120000</v>
          </cell>
          <cell r="Y82">
            <v>0</v>
          </cell>
          <cell r="Z82">
            <v>0</v>
          </cell>
          <cell r="AA82">
            <v>0</v>
          </cell>
          <cell r="AB82">
            <v>0</v>
          </cell>
          <cell r="AC82">
            <v>0</v>
          </cell>
          <cell r="AD82">
            <v>0</v>
          </cell>
          <cell r="AE82" t="str">
            <v>En cada mes se ha logrado establecer contacto con nuevas gobernaciones y alcaldías en departamentos como: Huila, Tolima, César, Atlántico, Caldas, norte de Santander y Boyacá. No obstante, también se ha reactivado el Teletrabajo en el sector privado, esto</v>
          </cell>
          <cell r="AF82">
            <v>42490.208333333299</v>
          </cell>
          <cell r="AG82">
            <v>42501.491813043998</v>
          </cell>
          <cell r="AH82" t="str">
            <v>Adriana Correa Velásquez</v>
          </cell>
          <cell r="AI82" t="str">
            <v>acorrea@mintic.gov.co</v>
          </cell>
          <cell r="AJ82">
            <v>20</v>
          </cell>
          <cell r="AK82">
            <v>0</v>
          </cell>
          <cell r="AL82">
            <v>0</v>
          </cell>
        </row>
        <row r="83">
          <cell r="A83">
            <v>4836</v>
          </cell>
          <cell r="B83" t="str">
            <v>Todos por un Nuevo País</v>
          </cell>
          <cell r="C83" t="str">
            <v>Competitividad e infraestructura estratégica</v>
          </cell>
          <cell r="D83" t="str">
            <v>Promover las TIC como plataforma para la equidad, la educación y la competitividad</v>
          </cell>
          <cell r="E83" t="str">
            <v>TIC</v>
          </cell>
          <cell r="F83" t="str">
            <v>MINTIC</v>
          </cell>
          <cell r="G83" t="str">
            <v>Apropiación  de las Tecnologías de la Información y las Comunicaciones</v>
          </cell>
          <cell r="H83">
            <v>4836</v>
          </cell>
          <cell r="I83" t="str">
            <v>Conexiones a internet de banda ancha</v>
          </cell>
          <cell r="J83" t="str">
            <v>Resultado</v>
          </cell>
          <cell r="K83" t="str">
            <v>Sectorial</v>
          </cell>
          <cell r="L83" t="str">
            <v>SI</v>
          </cell>
          <cell r="M83" t="str">
            <v>NO</v>
          </cell>
          <cell r="N83" t="str">
            <v>NO</v>
          </cell>
          <cell r="O83" t="str">
            <v>SI</v>
          </cell>
          <cell r="P83" t="str">
            <v>Millones de conexiones</v>
          </cell>
          <cell r="Q83" t="str">
            <v>Trimestral</v>
          </cell>
          <cell r="R83" t="str">
            <v>Capacidad</v>
          </cell>
          <cell r="S83">
            <v>9.6999999999999993</v>
          </cell>
          <cell r="T83">
            <v>12</v>
          </cell>
          <cell r="U83">
            <v>15</v>
          </cell>
          <cell r="V83">
            <v>19</v>
          </cell>
          <cell r="W83">
            <v>27</v>
          </cell>
          <cell r="X83">
            <v>27</v>
          </cell>
          <cell r="Y83">
            <v>0</v>
          </cell>
          <cell r="Z83">
            <v>0</v>
          </cell>
          <cell r="AA83">
            <v>0</v>
          </cell>
          <cell r="AB83">
            <v>0</v>
          </cell>
          <cell r="AC83">
            <v>0</v>
          </cell>
          <cell r="AD83">
            <v>0</v>
          </cell>
          <cell r="AE83" t="str">
            <v>El Boletín Trimestral de las TIC del cuarto trimestre de 2015 publicado en abril de 2016, da cuenta que en Colombia finalizó el año 2015 con 12,4 Millones de Conexiones a Internet Banda Ancha y un índice de penetración del 25,8%. Por otro lado, durante el</v>
          </cell>
          <cell r="AF83">
            <v>42490.208333333299</v>
          </cell>
          <cell r="AG83">
            <v>42501.471533715303</v>
          </cell>
          <cell r="AH83" t="str">
            <v>Marianella Bernal Parada</v>
          </cell>
          <cell r="AI83" t="str">
            <v>marianella.bernal@cormagdalena.gov.co</v>
          </cell>
          <cell r="AJ83">
            <v>60</v>
          </cell>
          <cell r="AK83">
            <v>0</v>
          </cell>
          <cell r="AL83">
            <v>0</v>
          </cell>
        </row>
        <row r="84">
          <cell r="A84">
            <v>5130</v>
          </cell>
          <cell r="B84" t="str">
            <v>Todos por un Nuevo País</v>
          </cell>
          <cell r="C84" t="str">
            <v>Competitividad e infraestructura estratégica</v>
          </cell>
          <cell r="D84" t="str">
            <v>Promover las TIC como plataforma para la equidad, la educación y la competitividad</v>
          </cell>
          <cell r="E84" t="str">
            <v>TIC</v>
          </cell>
          <cell r="F84" t="str">
            <v>MINTIC</v>
          </cell>
          <cell r="G84" t="str">
            <v>Apropiación  de las Tecnologías de la Información y las Comunicaciones</v>
          </cell>
          <cell r="H84">
            <v>5130</v>
          </cell>
          <cell r="I84" t="str">
            <v>Hogares de estrato 1 y 2 beneficiarios de Conexiones digitales (millones)</v>
          </cell>
          <cell r="J84" t="str">
            <v>Resultado</v>
          </cell>
          <cell r="K84" t="str">
            <v>Sectorial</v>
          </cell>
          <cell r="L84" t="str">
            <v>SI</v>
          </cell>
          <cell r="M84" t="str">
            <v>SI</v>
          </cell>
          <cell r="N84" t="str">
            <v>NO</v>
          </cell>
          <cell r="O84" t="str">
            <v>SI</v>
          </cell>
          <cell r="P84" t="str">
            <v>Conexiones a Internet</v>
          </cell>
          <cell r="Q84" t="str">
            <v>Semestral</v>
          </cell>
          <cell r="R84" t="str">
            <v>Capacidad</v>
          </cell>
          <cell r="S84">
            <v>2.1</v>
          </cell>
          <cell r="T84">
            <v>2.1</v>
          </cell>
          <cell r="U84">
            <v>2.13</v>
          </cell>
          <cell r="V84">
            <v>2.4300000000000002</v>
          </cell>
          <cell r="W84">
            <v>2.7</v>
          </cell>
          <cell r="X84">
            <v>2.7</v>
          </cell>
          <cell r="Y84">
            <v>0</v>
          </cell>
          <cell r="Z84">
            <v>0</v>
          </cell>
          <cell r="AA84">
            <v>0</v>
          </cell>
          <cell r="AB84">
            <v>0</v>
          </cell>
          <cell r="AC84">
            <v>0</v>
          </cell>
          <cell r="AD84">
            <v>0</v>
          </cell>
          <cell r="AE84" t="str">
            <v>Para el proyecto Conexiones Digitales II, de acuerdo con lo establecido como meta 3 del Anexo Técnico, tanto de la Licitación Pública como de la Selección Abreviada, los contratistas presentaron para revisión por parte de la interventoría los siguientes d</v>
          </cell>
          <cell r="AF84">
            <v>42490.208333333299</v>
          </cell>
          <cell r="AG84">
            <v>42501.428956909702</v>
          </cell>
          <cell r="AH84" t="str">
            <v>Luis Fernando Lozano Mier</v>
          </cell>
          <cell r="AI84" t="str">
            <v>lflozano@mintic.gov.co</v>
          </cell>
          <cell r="AJ84">
            <v>90</v>
          </cell>
          <cell r="AK84">
            <v>0</v>
          </cell>
          <cell r="AL84">
            <v>0</v>
          </cell>
        </row>
        <row r="85">
          <cell r="A85">
            <v>4843</v>
          </cell>
          <cell r="B85" t="str">
            <v>Todos por un Nuevo País</v>
          </cell>
          <cell r="C85" t="str">
            <v>Competitividad e infraestructura estratégica</v>
          </cell>
          <cell r="D85" t="str">
            <v>Promover las TIC como plataforma para la equidad, la educación y la competitividad</v>
          </cell>
          <cell r="E85" t="str">
            <v>TIC</v>
          </cell>
          <cell r="F85" t="str">
            <v>MINTIC</v>
          </cell>
          <cell r="G85" t="str">
            <v>Apropiación  de las Tecnologías de la Información y las Comunicaciones</v>
          </cell>
          <cell r="H85">
            <v>4843</v>
          </cell>
          <cell r="I85" t="str">
            <v>Cobertura nacional de televisión digital (terrestre y DTH)</v>
          </cell>
          <cell r="J85" t="str">
            <v>Gestión</v>
          </cell>
          <cell r="K85" t="str">
            <v>Sectorial</v>
          </cell>
          <cell r="L85" t="str">
            <v>SI</v>
          </cell>
          <cell r="M85" t="str">
            <v>NO</v>
          </cell>
          <cell r="N85" t="str">
            <v>NO</v>
          </cell>
          <cell r="O85" t="str">
            <v>SI</v>
          </cell>
          <cell r="P85" t="str">
            <v>Porcentaje</v>
          </cell>
          <cell r="Q85" t="str">
            <v>Anual</v>
          </cell>
          <cell r="R85" t="str">
            <v>Capacidad</v>
          </cell>
          <cell r="S85">
            <v>62.5</v>
          </cell>
          <cell r="T85">
            <v>70.3</v>
          </cell>
          <cell r="U85">
            <v>86.9</v>
          </cell>
          <cell r="V85">
            <v>86.9</v>
          </cell>
          <cell r="W85">
            <v>100</v>
          </cell>
          <cell r="X85">
            <v>100</v>
          </cell>
          <cell r="Y85">
            <v>0</v>
          </cell>
          <cell r="Z85">
            <v>0</v>
          </cell>
          <cell r="AA85">
            <v>0</v>
          </cell>
          <cell r="AB85">
            <v>0</v>
          </cell>
          <cell r="AC85">
            <v>0</v>
          </cell>
          <cell r="AD85">
            <v>0</v>
          </cell>
          <cell r="AE85" t="str">
            <v>RTVC definió el nuevo cronograma de ejecución de la fase de implementación de TDT, denominada Fase III con la cual se dará cobertura a la población del municipio de Buenaventura. Con base en dicho cronograma la ANTV definirá el plan de acción para el cump</v>
          </cell>
          <cell r="AF85">
            <v>42490.208333333299</v>
          </cell>
          <cell r="AG85">
            <v>42500.419543784701</v>
          </cell>
          <cell r="AH85" t="str">
            <v>Angela Mora Soto</v>
          </cell>
          <cell r="AI85" t="str">
            <v>angela.mora@antv.gov.co</v>
          </cell>
          <cell r="AJ85">
            <v>30</v>
          </cell>
          <cell r="AK85">
            <v>0</v>
          </cell>
          <cell r="AL85">
            <v>0</v>
          </cell>
        </row>
        <row r="86">
          <cell r="A86">
            <v>4844</v>
          </cell>
          <cell r="B86" t="str">
            <v>Todos por un Nuevo País</v>
          </cell>
          <cell r="C86" t="str">
            <v>Competitividad e infraestructura estratégica</v>
          </cell>
          <cell r="D86" t="str">
            <v>Promover las TIC como plataforma para la equidad, la educación y la competitividad</v>
          </cell>
          <cell r="E86" t="str">
            <v>TIC</v>
          </cell>
          <cell r="F86" t="str">
            <v>MINTIC</v>
          </cell>
          <cell r="G86" t="str">
            <v>Apropiación  de las Tecnologías de la Información y las Comunicaciones</v>
          </cell>
          <cell r="H86">
            <v>4844</v>
          </cell>
          <cell r="I86" t="str">
            <v>Profesores y estudiantes con acceso a un equipo terminal</v>
          </cell>
          <cell r="J86" t="str">
            <v>Producto</v>
          </cell>
          <cell r="K86" t="str">
            <v>Sectorial</v>
          </cell>
          <cell r="L86" t="str">
            <v>SI</v>
          </cell>
          <cell r="M86" t="str">
            <v>NO</v>
          </cell>
          <cell r="N86" t="str">
            <v>NO</v>
          </cell>
          <cell r="O86" t="str">
            <v>SI</v>
          </cell>
          <cell r="P86" t="str">
            <v>Docentes y estudiantes</v>
          </cell>
          <cell r="Q86" t="str">
            <v>Mensual</v>
          </cell>
          <cell r="R86" t="str">
            <v>Acumulado</v>
          </cell>
          <cell r="S86">
            <v>8215351</v>
          </cell>
          <cell r="T86">
            <v>865000</v>
          </cell>
          <cell r="U86">
            <v>2595000</v>
          </cell>
          <cell r="V86">
            <v>3460000</v>
          </cell>
          <cell r="W86">
            <v>1730000</v>
          </cell>
          <cell r="X86">
            <v>8650000</v>
          </cell>
          <cell r="Y86">
            <v>7396</v>
          </cell>
          <cell r="Z86">
            <v>0.28499999999999998</v>
          </cell>
          <cell r="AA86">
            <v>3375106</v>
          </cell>
          <cell r="AB86">
            <v>39.018999999999998</v>
          </cell>
          <cell r="AC86">
            <v>42490.208333333299</v>
          </cell>
          <cell r="AD86">
            <v>42500.4386190972</v>
          </cell>
          <cell r="AE86" t="str">
            <v>Durante el año 2016 se han beneficiado 7.396 estudiantes y docentes con la entrega de terminales en sedes educativas, bibliotecas y casas de la cultura de los cuales 1.592 fueron beneficiados durante el mes de abril de 2016 en los departamentos de Antioqu</v>
          </cell>
          <cell r="AF86">
            <v>42490.208333333299</v>
          </cell>
          <cell r="AG86">
            <v>42500.438618946799</v>
          </cell>
          <cell r="AH86" t="str">
            <v>Reynel Fernando Bedoya</v>
          </cell>
          <cell r="AI86" t="str">
            <v>rfbedoya@cpe.gov.co</v>
          </cell>
          <cell r="AJ86">
            <v>0</v>
          </cell>
          <cell r="AK86">
            <v>42520.208333333299</v>
          </cell>
          <cell r="AL86">
            <v>-13</v>
          </cell>
        </row>
        <row r="87">
          <cell r="A87">
            <v>4845</v>
          </cell>
          <cell r="B87" t="str">
            <v>Todos por un Nuevo País</v>
          </cell>
          <cell r="C87" t="str">
            <v>Competitividad e infraestructura estratégica</v>
          </cell>
          <cell r="D87" t="str">
            <v>Promover las TIC como plataforma para la equidad, la educación y la competitividad</v>
          </cell>
          <cell r="E87" t="str">
            <v>TIC</v>
          </cell>
          <cell r="F87" t="str">
            <v>MINTIC</v>
          </cell>
          <cell r="G87" t="str">
            <v>Apropiación  de las Tecnologías de la Información y las Comunicaciones</v>
          </cell>
          <cell r="H87">
            <v>4845</v>
          </cell>
          <cell r="I87" t="str">
            <v>Terminales comprados y subsidiados para escuelas, estudiantes y doncentes</v>
          </cell>
          <cell r="J87" t="str">
            <v>Gestión</v>
          </cell>
          <cell r="K87" t="str">
            <v>Sectorial</v>
          </cell>
          <cell r="L87" t="str">
            <v>SI</v>
          </cell>
          <cell r="M87" t="str">
            <v>NO</v>
          </cell>
          <cell r="N87" t="str">
            <v>NO</v>
          </cell>
          <cell r="O87" t="str">
            <v>SI</v>
          </cell>
          <cell r="P87" t="str">
            <v>Terminales</v>
          </cell>
          <cell r="Q87" t="str">
            <v>Mensual</v>
          </cell>
          <cell r="R87" t="str">
            <v>Acumulado</v>
          </cell>
          <cell r="S87">
            <v>841435</v>
          </cell>
          <cell r="T87">
            <v>560000</v>
          </cell>
          <cell r="U87">
            <v>403000</v>
          </cell>
          <cell r="V87">
            <v>514000</v>
          </cell>
          <cell r="W87">
            <v>523000</v>
          </cell>
          <cell r="X87">
            <v>2000000</v>
          </cell>
          <cell r="Y87">
            <v>8875</v>
          </cell>
          <cell r="Z87">
            <v>2.202</v>
          </cell>
          <cell r="AA87">
            <v>623926</v>
          </cell>
          <cell r="AB87">
            <v>31.196000000000002</v>
          </cell>
          <cell r="AC87">
            <v>42490.208333333299</v>
          </cell>
          <cell r="AD87">
            <v>42500.4298164352</v>
          </cell>
          <cell r="AE87" t="str">
            <v>Durante el año 2016 se han entregado 8.875 terminales en sedes educativas, casas de la cultura y bibliotecas para uso de estudiantes y docentes distribuidas de la siguiente forma: 2.250 en sedes educativas para uso de estudiantes, 50 en bibliotecas y casa</v>
          </cell>
          <cell r="AF87">
            <v>42490.208333333299</v>
          </cell>
          <cell r="AG87">
            <v>42500.429816319403</v>
          </cell>
          <cell r="AH87" t="str">
            <v>Reynel Fernando Bedoya</v>
          </cell>
          <cell r="AI87" t="str">
            <v>rfbedoya@cpe.gov.co</v>
          </cell>
          <cell r="AJ87">
            <v>0</v>
          </cell>
          <cell r="AK87">
            <v>42520.208333333299</v>
          </cell>
          <cell r="AL87">
            <v>-13</v>
          </cell>
        </row>
        <row r="88">
          <cell r="A88">
            <v>4846</v>
          </cell>
          <cell r="B88" t="str">
            <v>Todos por un Nuevo País</v>
          </cell>
          <cell r="C88" t="str">
            <v>Competitividad e infraestructura estratégica</v>
          </cell>
          <cell r="D88" t="str">
            <v>Promover las TIC como plataforma para la equidad, la educación y la competitividad</v>
          </cell>
          <cell r="E88" t="str">
            <v>TIC</v>
          </cell>
          <cell r="F88" t="str">
            <v>MINTIC</v>
          </cell>
          <cell r="G88" t="str">
            <v>Apropiación  de las Tecnologías de la Información y las Comunicaciones</v>
          </cell>
          <cell r="H88">
            <v>4846</v>
          </cell>
          <cell r="I88" t="str">
            <v>Docentes formados en TIC</v>
          </cell>
          <cell r="J88" t="str">
            <v>Producto</v>
          </cell>
          <cell r="K88" t="str">
            <v>Sectorial</v>
          </cell>
          <cell r="L88" t="str">
            <v>SI</v>
          </cell>
          <cell r="M88" t="str">
            <v>NO</v>
          </cell>
          <cell r="N88" t="str">
            <v>NO</v>
          </cell>
          <cell r="O88" t="str">
            <v>SI</v>
          </cell>
          <cell r="P88" t="str">
            <v>Docentes</v>
          </cell>
          <cell r="Q88" t="str">
            <v>Anual</v>
          </cell>
          <cell r="R88" t="str">
            <v>Acumulado</v>
          </cell>
          <cell r="S88">
            <v>73060</v>
          </cell>
          <cell r="T88">
            <v>44200</v>
          </cell>
          <cell r="U88">
            <v>98400</v>
          </cell>
          <cell r="V88">
            <v>126200</v>
          </cell>
          <cell r="W88">
            <v>49200</v>
          </cell>
          <cell r="X88">
            <v>318000</v>
          </cell>
          <cell r="Y88">
            <v>0</v>
          </cell>
          <cell r="Z88">
            <v>0</v>
          </cell>
          <cell r="AA88">
            <v>0</v>
          </cell>
          <cell r="AB88">
            <v>0</v>
          </cell>
          <cell r="AC88">
            <v>0</v>
          </cell>
          <cell r="AD88">
            <v>0</v>
          </cell>
          <cell r="AE88" t="str">
            <v>Durante el mes de abril se diplomaron 6.150 docentes en el diplomado de competencias TIC correspondientes al rezago de la meta del año 2015. Con este avance se cumple con la meta rezagada llegando a un total de 25.258 docentes diplomados que cumplieron co</v>
          </cell>
          <cell r="AF88">
            <v>42490.208333333299</v>
          </cell>
          <cell r="AG88">
            <v>42500.4360354167</v>
          </cell>
          <cell r="AH88" t="str">
            <v>Reynel Fernando Bedoya</v>
          </cell>
          <cell r="AI88" t="str">
            <v>rfbedoya@cpe.gov.co</v>
          </cell>
          <cell r="AJ88">
            <v>0</v>
          </cell>
          <cell r="AK88">
            <v>0</v>
          </cell>
          <cell r="AL88">
            <v>0</v>
          </cell>
        </row>
        <row r="89">
          <cell r="A89">
            <v>4847</v>
          </cell>
          <cell r="B89" t="str">
            <v>Todos por un Nuevo País</v>
          </cell>
          <cell r="C89" t="str">
            <v>Competitividad e infraestructura estratégica</v>
          </cell>
          <cell r="D89" t="str">
            <v>Promover las TIC como plataforma para la equidad, la educación y la competitividad</v>
          </cell>
          <cell r="E89" t="str">
            <v>TIC</v>
          </cell>
          <cell r="F89" t="str">
            <v>MINTIC</v>
          </cell>
          <cell r="G89" t="str">
            <v>Apropiación  de las Tecnologías de la Información y las Comunicaciones</v>
          </cell>
          <cell r="H89">
            <v>4847</v>
          </cell>
          <cell r="I89" t="str">
            <v>Toneladas de equipos demanufacturados</v>
          </cell>
          <cell r="J89" t="str">
            <v>Producto</v>
          </cell>
          <cell r="K89" t="str">
            <v>Sectorial</v>
          </cell>
          <cell r="L89" t="str">
            <v>SI</v>
          </cell>
          <cell r="M89" t="str">
            <v>NO</v>
          </cell>
          <cell r="N89" t="str">
            <v>NO</v>
          </cell>
          <cell r="O89" t="str">
            <v>SI</v>
          </cell>
          <cell r="P89" t="str">
            <v>Pendiente</v>
          </cell>
          <cell r="Q89" t="str">
            <v>Mensual</v>
          </cell>
          <cell r="R89" t="str">
            <v>Acumulado</v>
          </cell>
          <cell r="S89">
            <v>2307</v>
          </cell>
          <cell r="T89">
            <v>246</v>
          </cell>
          <cell r="U89">
            <v>656</v>
          </cell>
          <cell r="V89">
            <v>656</v>
          </cell>
          <cell r="W89">
            <v>492</v>
          </cell>
          <cell r="X89">
            <v>2050</v>
          </cell>
          <cell r="Y89">
            <v>138.78</v>
          </cell>
          <cell r="Z89">
            <v>21.155000000000001</v>
          </cell>
          <cell r="AA89">
            <v>460.22</v>
          </cell>
          <cell r="AB89">
            <v>22.45</v>
          </cell>
          <cell r="AC89">
            <v>42490.208333333299</v>
          </cell>
          <cell r="AD89">
            <v>42500.435026655097</v>
          </cell>
          <cell r="AE89" t="str">
            <v>Durante el año 2016 se han demanufacturado 138,78 toneladas de residuos electrónicos equivalentes a 6.770 equipos obsoletos. Durante el mes de abril de 2016 se demanufacturaron 64,69 toneladas de residuos electrónicos correspondientes a 3.155 equipos obso</v>
          </cell>
          <cell r="AF89">
            <v>42490.208333333299</v>
          </cell>
          <cell r="AG89">
            <v>42500.435026504601</v>
          </cell>
          <cell r="AH89" t="str">
            <v>Reynel Fernando Bedoya</v>
          </cell>
          <cell r="AI89" t="str">
            <v>rfbedoya@cpe.gov.co</v>
          </cell>
          <cell r="AJ89">
            <v>0</v>
          </cell>
          <cell r="AK89">
            <v>42520.208333333299</v>
          </cell>
          <cell r="AL89">
            <v>-13</v>
          </cell>
        </row>
        <row r="90">
          <cell r="A90">
            <v>4848</v>
          </cell>
          <cell r="B90" t="str">
            <v>Todos por un Nuevo País</v>
          </cell>
          <cell r="C90" t="str">
            <v>Competitividad e infraestructura estratégica</v>
          </cell>
          <cell r="D90" t="str">
            <v>Promover las TIC como plataforma para la equidad, la educación y la competitividad</v>
          </cell>
          <cell r="E90" t="str">
            <v>TIC</v>
          </cell>
          <cell r="F90" t="str">
            <v>MINTIC</v>
          </cell>
          <cell r="G90" t="str">
            <v>Apropiación  de las Tecnologías de la Información y las Comunicaciones</v>
          </cell>
          <cell r="H90">
            <v>4848</v>
          </cell>
          <cell r="I90" t="str">
            <v>Terminales por cada 100 habitantes</v>
          </cell>
          <cell r="J90" t="str">
            <v>Resultado</v>
          </cell>
          <cell r="K90" t="str">
            <v>Sectorial</v>
          </cell>
          <cell r="L90" t="str">
            <v>SI</v>
          </cell>
          <cell r="M90" t="str">
            <v>NO</v>
          </cell>
          <cell r="N90" t="str">
            <v>NO</v>
          </cell>
          <cell r="O90" t="str">
            <v>SI</v>
          </cell>
          <cell r="P90" t="str">
            <v>Porcentaje</v>
          </cell>
          <cell r="Q90" t="str">
            <v>Anual</v>
          </cell>
          <cell r="R90" t="str">
            <v>Capacidad</v>
          </cell>
          <cell r="S90">
            <v>34</v>
          </cell>
          <cell r="T90">
            <v>38</v>
          </cell>
          <cell r="U90">
            <v>42</v>
          </cell>
          <cell r="V90">
            <v>46</v>
          </cell>
          <cell r="W90">
            <v>50</v>
          </cell>
          <cell r="X90">
            <v>50</v>
          </cell>
          <cell r="Y90">
            <v>0</v>
          </cell>
          <cell r="Z90">
            <v>0</v>
          </cell>
          <cell r="AA90">
            <v>0</v>
          </cell>
          <cell r="AB90">
            <v>0</v>
          </cell>
          <cell r="AC90">
            <v>0</v>
          </cell>
          <cell r="AD90">
            <v>0</v>
          </cell>
          <cell r="AE90" t="str">
            <v>Se realizaron reuniones con actores del sector privado (específicamente con empresas del sector REAL) en one to one para incentivar la demanda de soluciones tecnológicas, con el fin de potenciar la demanda y generar una dinámica de adquisición masiva de t</v>
          </cell>
          <cell r="AF90">
            <v>42400.208333333299</v>
          </cell>
          <cell r="AG90">
            <v>42409.521291782403</v>
          </cell>
          <cell r="AH90" t="str">
            <v>Marianella Bernal Parada</v>
          </cell>
          <cell r="AI90" t="str">
            <v>marianella.bernal@cormagdalena.gov.co</v>
          </cell>
          <cell r="AJ90">
            <v>60</v>
          </cell>
          <cell r="AK90">
            <v>0</v>
          </cell>
          <cell r="AL90">
            <v>0</v>
          </cell>
        </row>
        <row r="91">
          <cell r="A91">
            <v>4837</v>
          </cell>
          <cell r="B91" t="str">
            <v>Todos por un Nuevo País</v>
          </cell>
          <cell r="C91" t="str">
            <v>Competitividad e infraestructura estratégica</v>
          </cell>
          <cell r="D91" t="str">
            <v>Promover las TIC como plataforma para la equidad, la educación y la competitividad</v>
          </cell>
          <cell r="E91" t="str">
            <v>TIC</v>
          </cell>
          <cell r="F91" t="str">
            <v>MINTIC</v>
          </cell>
          <cell r="G91" t="str">
            <v>Apropiación  de las Tecnologías de la Información y las Comunicaciones</v>
          </cell>
          <cell r="H91">
            <v>4837</v>
          </cell>
          <cell r="I91" t="str">
            <v>Acceso a internet en hogares</v>
          </cell>
          <cell r="J91" t="str">
            <v>Resultado</v>
          </cell>
          <cell r="K91" t="str">
            <v>Sectorial</v>
          </cell>
          <cell r="L91" t="str">
            <v>SI</v>
          </cell>
          <cell r="M91" t="str">
            <v>NO</v>
          </cell>
          <cell r="N91" t="str">
            <v>NO</v>
          </cell>
          <cell r="O91" t="str">
            <v>SI</v>
          </cell>
          <cell r="P91" t="str">
            <v>Porcentaje</v>
          </cell>
          <cell r="Q91" t="str">
            <v>Anual</v>
          </cell>
          <cell r="R91" t="str">
            <v>Capacidad</v>
          </cell>
          <cell r="S91">
            <v>46.3</v>
          </cell>
          <cell r="T91">
            <v>51</v>
          </cell>
          <cell r="U91">
            <v>56</v>
          </cell>
          <cell r="V91">
            <v>59</v>
          </cell>
          <cell r="W91">
            <v>63</v>
          </cell>
          <cell r="X91">
            <v>63</v>
          </cell>
          <cell r="Y91">
            <v>0</v>
          </cell>
          <cell r="Z91">
            <v>0</v>
          </cell>
          <cell r="AA91">
            <v>0</v>
          </cell>
          <cell r="AB91">
            <v>0</v>
          </cell>
          <cell r="AC91">
            <v>0</v>
          </cell>
          <cell r="AD91">
            <v>0</v>
          </cell>
          <cell r="AE91" t="str">
            <v>De acuerdo con los resultados del módulo TIC de la Encuesta de Calidad de Vida (ECV) del Departamento Administrativo Nacional de Estadística (DANE), para el año 2015 el 50,5% de los hogares colombianos en cabeceras municipales tenia conexión a Internet, v</v>
          </cell>
          <cell r="AF91">
            <v>42460.208333333299</v>
          </cell>
          <cell r="AG91">
            <v>42501.470424224499</v>
          </cell>
          <cell r="AH91" t="str">
            <v>Marianella Bernal Parada</v>
          </cell>
          <cell r="AI91" t="str">
            <v>marianella.bernal@cormagdalena.gov.co</v>
          </cell>
          <cell r="AJ91">
            <v>90</v>
          </cell>
          <cell r="AK91">
            <v>0</v>
          </cell>
          <cell r="AL91">
            <v>0</v>
          </cell>
        </row>
        <row r="92">
          <cell r="A92">
            <v>4838</v>
          </cell>
          <cell r="B92" t="str">
            <v>Todos por un Nuevo País</v>
          </cell>
          <cell r="C92" t="str">
            <v>Competitividad e infraestructura estratégica</v>
          </cell>
          <cell r="D92" t="str">
            <v>Promover las TIC como plataforma para la equidad, la educación y la competitividad</v>
          </cell>
          <cell r="E92" t="str">
            <v>TIC</v>
          </cell>
          <cell r="F92" t="str">
            <v>MINTIC</v>
          </cell>
          <cell r="G92" t="str">
            <v>Apropiación  de las Tecnologías de la Información y las Comunicaciones</v>
          </cell>
          <cell r="H92">
            <v>4838</v>
          </cell>
          <cell r="I92" t="str">
            <v>MiPyme conectadas a internet</v>
          </cell>
          <cell r="J92" t="str">
            <v>Resultado</v>
          </cell>
          <cell r="K92" t="str">
            <v>Sectorial</v>
          </cell>
          <cell r="L92" t="str">
            <v>SI</v>
          </cell>
          <cell r="M92" t="str">
            <v>NO</v>
          </cell>
          <cell r="N92" t="str">
            <v>NO</v>
          </cell>
          <cell r="O92" t="str">
            <v>SI</v>
          </cell>
          <cell r="P92" t="str">
            <v>Porcentaje</v>
          </cell>
          <cell r="Q92" t="str">
            <v>Anual</v>
          </cell>
          <cell r="R92" t="str">
            <v>Capacidad</v>
          </cell>
          <cell r="S92">
            <v>60.6</v>
          </cell>
          <cell r="T92">
            <v>63</v>
          </cell>
          <cell r="U92">
            <v>65.5</v>
          </cell>
          <cell r="V92">
            <v>68</v>
          </cell>
          <cell r="W92">
            <v>70</v>
          </cell>
          <cell r="X92">
            <v>70</v>
          </cell>
          <cell r="Y92">
            <v>0</v>
          </cell>
          <cell r="Z92">
            <v>0</v>
          </cell>
          <cell r="AA92">
            <v>0</v>
          </cell>
          <cell r="AB92">
            <v>0</v>
          </cell>
          <cell r="AC92">
            <v>0</v>
          </cell>
          <cell r="AD92">
            <v>0</v>
          </cell>
          <cell r="AE92" t="str">
            <v xml:space="preserve">Se continuó promocionando nuestras convocatorias en alianza con Innpulsa Colombia para la implementación de proyectos TIC en las cadenas productivas del país. A la fecha se cuenta con 8 proyectos viables para ser financiados. </v>
          </cell>
          <cell r="AF92">
            <v>42429.208333333299</v>
          </cell>
          <cell r="AG92">
            <v>42440.368115277801</v>
          </cell>
          <cell r="AH92" t="str">
            <v>Rivier Hernando Gomez Cuevas</v>
          </cell>
          <cell r="AI92" t="str">
            <v>rgomez@mintic.gov.co</v>
          </cell>
          <cell r="AJ92">
            <v>60</v>
          </cell>
          <cell r="AK92">
            <v>0</v>
          </cell>
          <cell r="AL92">
            <v>0</v>
          </cell>
        </row>
        <row r="93">
          <cell r="A93">
            <v>4839</v>
          </cell>
          <cell r="B93" t="str">
            <v>Todos por un Nuevo País</v>
          </cell>
          <cell r="C93" t="str">
            <v>Competitividad e infraestructura estratégica</v>
          </cell>
          <cell r="D93" t="str">
            <v>Promover las TIC como plataforma para la equidad, la educación y la competitividad</v>
          </cell>
          <cell r="E93" t="str">
            <v>TIC</v>
          </cell>
          <cell r="F93" t="str">
            <v>MINTIC</v>
          </cell>
          <cell r="G93" t="str">
            <v>Apropiación  de las Tecnologías de la Información y las Comunicaciones</v>
          </cell>
          <cell r="H93">
            <v>4839</v>
          </cell>
          <cell r="I93" t="str">
            <v>Municipios con cobertura tecnología 4G (alta velocidad inalámbrica)</v>
          </cell>
          <cell r="J93" t="str">
            <v>Resultado</v>
          </cell>
          <cell r="K93" t="str">
            <v>Sectorial</v>
          </cell>
          <cell r="L93" t="str">
            <v>SI</v>
          </cell>
          <cell r="M93" t="str">
            <v>NO</v>
          </cell>
          <cell r="N93" t="str">
            <v>NO</v>
          </cell>
          <cell r="O93" t="str">
            <v>SI</v>
          </cell>
          <cell r="P93" t="str">
            <v>Municipios</v>
          </cell>
          <cell r="Q93" t="str">
            <v>Anual</v>
          </cell>
          <cell r="R93" t="str">
            <v>Capacidad</v>
          </cell>
          <cell r="S93">
            <v>51</v>
          </cell>
          <cell r="T93">
            <v>444</v>
          </cell>
          <cell r="U93">
            <v>670</v>
          </cell>
          <cell r="V93">
            <v>894</v>
          </cell>
          <cell r="W93">
            <v>1115</v>
          </cell>
          <cell r="X93">
            <v>1115</v>
          </cell>
          <cell r="Y93">
            <v>0</v>
          </cell>
          <cell r="Z93">
            <v>0</v>
          </cell>
          <cell r="AA93">
            <v>0</v>
          </cell>
          <cell r="AB93">
            <v>0</v>
          </cell>
          <cell r="AC93">
            <v>0</v>
          </cell>
          <cell r="AD93">
            <v>0</v>
          </cell>
          <cell r="AE93" t="str">
            <v>Al finalizar abril de 2016, los asignatarios reportaron 588 cabeceras municipales con cobertura 4G. La cifra se reconfirmó con los reportes.</v>
          </cell>
          <cell r="AF93">
            <v>42490.208333333299</v>
          </cell>
          <cell r="AG93">
            <v>42500.774105902798</v>
          </cell>
          <cell r="AH93" t="str">
            <v>GLORIA PATRICIA PERDOMO RANGEL</v>
          </cell>
          <cell r="AI93" t="str">
            <v>gperdomo@mintic.gov.co</v>
          </cell>
          <cell r="AJ93">
            <v>60</v>
          </cell>
          <cell r="AK93">
            <v>0</v>
          </cell>
          <cell r="AL93">
            <v>0</v>
          </cell>
        </row>
        <row r="94">
          <cell r="A94">
            <v>4840</v>
          </cell>
          <cell r="B94" t="str">
            <v>Todos por un Nuevo País</v>
          </cell>
          <cell r="C94" t="str">
            <v>Competitividad e infraestructura estratégica</v>
          </cell>
          <cell r="D94" t="str">
            <v>Promover las TIC como plataforma para la equidad, la educación y la competitividad</v>
          </cell>
          <cell r="E94" t="str">
            <v>TIC</v>
          </cell>
          <cell r="F94" t="str">
            <v>MINTIC</v>
          </cell>
          <cell r="G94" t="str">
            <v>Apropiación  de las Tecnologías de la Información y las Comunicaciones</v>
          </cell>
          <cell r="H94">
            <v>4840</v>
          </cell>
          <cell r="I94" t="str">
            <v>Zonas Wi-fi públicas en el territorio nacional</v>
          </cell>
          <cell r="J94" t="str">
            <v>Producto</v>
          </cell>
          <cell r="K94" t="str">
            <v>Sectorial</v>
          </cell>
          <cell r="L94" t="str">
            <v>SI</v>
          </cell>
          <cell r="M94" t="str">
            <v>NO</v>
          </cell>
          <cell r="N94" t="str">
            <v>NO</v>
          </cell>
          <cell r="O94" t="str">
            <v>SI</v>
          </cell>
          <cell r="P94" t="str">
            <v>Zonas wifi</v>
          </cell>
          <cell r="Q94" t="str">
            <v>Trimestral</v>
          </cell>
          <cell r="R94" t="str">
            <v>Acumulado</v>
          </cell>
          <cell r="S94">
            <v>0</v>
          </cell>
          <cell r="T94">
            <v>60</v>
          </cell>
          <cell r="U94">
            <v>250</v>
          </cell>
          <cell r="V94">
            <v>300</v>
          </cell>
          <cell r="W94">
            <v>390</v>
          </cell>
          <cell r="X94">
            <v>1000</v>
          </cell>
          <cell r="Y94">
            <v>0</v>
          </cell>
          <cell r="Z94">
            <v>0</v>
          </cell>
          <cell r="AA94">
            <v>0</v>
          </cell>
          <cell r="AB94">
            <v>0</v>
          </cell>
          <cell r="AC94">
            <v>0</v>
          </cell>
          <cell r="AD94">
            <v>0</v>
          </cell>
          <cell r="AE94" t="str">
            <v>El avance cualitativo (logros) a cierre del mes de abril es el siguiente:: 1) Proyecto Pereira: 100 Zonas WiFi. : Convenio Firmado por las partes.2) Proyecto de Capitales y ciudades principales: 51 Zonas WiFi. Se invitaron a cotizar los Operadores público</v>
          </cell>
          <cell r="AF94">
            <v>42490.208333333299</v>
          </cell>
          <cell r="AG94">
            <v>42496.400976932899</v>
          </cell>
          <cell r="AH94" t="str">
            <v>Camilo Martinez Puentes</v>
          </cell>
          <cell r="AI94" t="str">
            <v>cmartinezp@mintic.gov.co</v>
          </cell>
          <cell r="AJ94">
            <v>45</v>
          </cell>
          <cell r="AK94">
            <v>0</v>
          </cell>
          <cell r="AL94">
            <v>0</v>
          </cell>
        </row>
        <row r="95">
          <cell r="A95">
            <v>4841</v>
          </cell>
          <cell r="B95" t="str">
            <v>Todos por un Nuevo País</v>
          </cell>
          <cell r="C95" t="str">
            <v>Competitividad e infraestructura estratégica</v>
          </cell>
          <cell r="D95" t="str">
            <v>Promover las TIC como plataforma para la equidad, la educación y la competitividad</v>
          </cell>
          <cell r="E95" t="str">
            <v>TIC</v>
          </cell>
          <cell r="F95" t="str">
            <v>MINTIC</v>
          </cell>
          <cell r="G95" t="str">
            <v>Apropiación  de las Tecnologías de la Información y las Comunicaciones</v>
          </cell>
          <cell r="H95">
            <v>4841</v>
          </cell>
          <cell r="I95" t="str">
            <v>Kioscos Vive Digital instalados</v>
          </cell>
          <cell r="J95" t="str">
            <v>Producto</v>
          </cell>
          <cell r="K95" t="str">
            <v>Sectorial</v>
          </cell>
          <cell r="L95" t="str">
            <v>SI</v>
          </cell>
          <cell r="M95" t="str">
            <v>NO</v>
          </cell>
          <cell r="N95" t="str">
            <v>NO</v>
          </cell>
          <cell r="O95" t="str">
            <v>SI</v>
          </cell>
          <cell r="P95" t="str">
            <v>Kioscos</v>
          </cell>
          <cell r="Q95" t="str">
            <v>Semestral</v>
          </cell>
          <cell r="R95" t="str">
            <v>Capacidad</v>
          </cell>
          <cell r="S95">
            <v>6548</v>
          </cell>
          <cell r="T95">
            <v>7501</v>
          </cell>
          <cell r="U95">
            <v>7621</v>
          </cell>
          <cell r="V95">
            <v>7621</v>
          </cell>
          <cell r="W95">
            <v>7621</v>
          </cell>
          <cell r="X95">
            <v>7621</v>
          </cell>
          <cell r="Y95">
            <v>0</v>
          </cell>
          <cell r="Z95">
            <v>0</v>
          </cell>
          <cell r="AA95">
            <v>0</v>
          </cell>
          <cell r="AB95">
            <v>0</v>
          </cell>
          <cell r="AC95">
            <v>0</v>
          </cell>
          <cell r="AD95">
            <v>0</v>
          </cell>
          <cell r="AE95" t="str">
            <v xml:space="preserve">Se encuentran instalados 5.524 Kioscos Vive Digital de la Fase II, que brindan los servicios de internet, telefonía y capacitaciones. En el proyecto Kioscos Vive Digital Fase III los operadores entregaron los estudios de campo del 60% restante de los KVD </v>
          </cell>
          <cell r="AF95">
            <v>42490.208333333299</v>
          </cell>
          <cell r="AG95">
            <v>42500.782962071797</v>
          </cell>
          <cell r="AH95" t="str">
            <v>Luis Fernando Lozano Mier</v>
          </cell>
          <cell r="AI95" t="str">
            <v>lflozano@mintic.gov.co</v>
          </cell>
          <cell r="AJ95">
            <v>30</v>
          </cell>
          <cell r="AK95">
            <v>0</v>
          </cell>
          <cell r="AL95">
            <v>0</v>
          </cell>
        </row>
        <row r="96">
          <cell r="A96">
            <v>4842</v>
          </cell>
          <cell r="B96" t="str">
            <v>Todos por un Nuevo País</v>
          </cell>
          <cell r="C96" t="str">
            <v>Competitividad e infraestructura estratégica</v>
          </cell>
          <cell r="D96" t="str">
            <v>Promover las TIC como plataforma para la equidad, la educación y la competitividad</v>
          </cell>
          <cell r="E96" t="str">
            <v>TIC</v>
          </cell>
          <cell r="F96" t="str">
            <v>MINTIC</v>
          </cell>
          <cell r="G96" t="str">
            <v>Apropiación  de las Tecnologías de la Información y las Comunicaciones</v>
          </cell>
          <cell r="H96">
            <v>4842</v>
          </cell>
          <cell r="I96" t="str">
            <v>Municipios y áreas no municipalizadas conectados a la red de alta velocidad</v>
          </cell>
          <cell r="J96" t="str">
            <v>Resultado</v>
          </cell>
          <cell r="K96" t="str">
            <v>Sectorial</v>
          </cell>
          <cell r="L96" t="str">
            <v>SI</v>
          </cell>
          <cell r="M96" t="str">
            <v>NO</v>
          </cell>
          <cell r="N96" t="str">
            <v>NO</v>
          </cell>
          <cell r="O96" t="str">
            <v>SI</v>
          </cell>
          <cell r="P96" t="str">
            <v>Municipios y áreas no municipalizadas</v>
          </cell>
          <cell r="Q96" t="str">
            <v>Semestral</v>
          </cell>
          <cell r="R96" t="str">
            <v>Acumulado</v>
          </cell>
          <cell r="S96">
            <v>0</v>
          </cell>
          <cell r="T96">
            <v>47</v>
          </cell>
          <cell r="U96">
            <v>0</v>
          </cell>
          <cell r="V96">
            <v>0</v>
          </cell>
          <cell r="W96">
            <v>0</v>
          </cell>
          <cell r="X96">
            <v>47</v>
          </cell>
          <cell r="Y96">
            <v>0</v>
          </cell>
          <cell r="Z96">
            <v>0</v>
          </cell>
          <cell r="AA96">
            <v>0</v>
          </cell>
          <cell r="AB96">
            <v>0</v>
          </cell>
          <cell r="AC96">
            <v>0</v>
          </cell>
          <cell r="AD96">
            <v>0</v>
          </cell>
          <cell r="AE96" t="str">
            <v>El PNCAV se encuentra en fase de instalación. - Por cambios presentados en la Red de Transporte, se proyectan 143 Torres de las cuales 9 ya se instalaron y 28 están en obras de Instalación. - El Operador solicitó prórroga de la fase de Instalación y Puest</v>
          </cell>
          <cell r="AF96">
            <v>42490.208333333299</v>
          </cell>
          <cell r="AG96">
            <v>42500.780486539399</v>
          </cell>
          <cell r="AH96" t="str">
            <v>Luis Fernando Lozano Mier</v>
          </cell>
          <cell r="AI96" t="str">
            <v>lflozano@mintic.gov.co</v>
          </cell>
          <cell r="AJ96">
            <v>30</v>
          </cell>
          <cell r="AK96">
            <v>0</v>
          </cell>
          <cell r="AL96">
            <v>0</v>
          </cell>
        </row>
        <row r="97">
          <cell r="A97">
            <v>4826</v>
          </cell>
          <cell r="B97" t="str">
            <v>Todos por un Nuevo País</v>
          </cell>
          <cell r="C97" t="str">
            <v>Competitividad e infraestructura estratégica</v>
          </cell>
          <cell r="D97" t="str">
            <v>Promover las TIC como plataforma para la equidad, la educación y la competitividad</v>
          </cell>
          <cell r="E97" t="str">
            <v>TIC</v>
          </cell>
          <cell r="F97" t="str">
            <v>MINTIC</v>
          </cell>
          <cell r="G97" t="str">
            <v>Infraestructura en Tecnologías de la Información y las Comunicaciones</v>
          </cell>
          <cell r="H97">
            <v>4826</v>
          </cell>
          <cell r="I97" t="str">
            <v>Sectores de la administración pública del orden nacional que adoptan el marco de referencia de arquitectura empresarial para la gestión de las TIC</v>
          </cell>
          <cell r="J97" t="str">
            <v>Producto</v>
          </cell>
          <cell r="K97" t="str">
            <v>Sectorial</v>
          </cell>
          <cell r="L97" t="str">
            <v>SI</v>
          </cell>
          <cell r="M97" t="str">
            <v>NO</v>
          </cell>
          <cell r="N97" t="str">
            <v>NO</v>
          </cell>
          <cell r="O97" t="str">
            <v>SI</v>
          </cell>
          <cell r="P97" t="str">
            <v>Sectores</v>
          </cell>
          <cell r="Q97" t="str">
            <v>Anual</v>
          </cell>
          <cell r="R97" t="str">
            <v>Capacidad</v>
          </cell>
          <cell r="S97">
            <v>0</v>
          </cell>
          <cell r="T97">
            <v>4</v>
          </cell>
          <cell r="U97">
            <v>8</v>
          </cell>
          <cell r="V97">
            <v>16</v>
          </cell>
          <cell r="W97">
            <v>24</v>
          </cell>
          <cell r="X97">
            <v>24</v>
          </cell>
          <cell r="Y97">
            <v>0</v>
          </cell>
          <cell r="Z97">
            <v>0</v>
          </cell>
          <cell r="AA97">
            <v>0</v>
          </cell>
          <cell r="AB97">
            <v>0</v>
          </cell>
          <cell r="AC97">
            <v>0</v>
          </cell>
          <cell r="AD97">
            <v>0</v>
          </cell>
          <cell r="AE97" t="str">
            <v>Inició la estrategia de acompañamiento especializado, con la ejecución de talleres específicos con relación al componente de TIC para la gestión y Marco de Referencia de Arquitectura Empresarial (AE) a entidades del nivel Nacional. Se atendieron las Entid</v>
          </cell>
          <cell r="AF97">
            <v>42490.208333333299</v>
          </cell>
          <cell r="AG97">
            <v>42500.417221678203</v>
          </cell>
          <cell r="AH97" t="str">
            <v>Jorge Fernando Bejarano Lobo</v>
          </cell>
          <cell r="AI97" t="str">
            <v>jbejarano@mintic.gov.co</v>
          </cell>
          <cell r="AJ97">
            <v>10</v>
          </cell>
          <cell r="AK97">
            <v>0</v>
          </cell>
          <cell r="AL97">
            <v>0</v>
          </cell>
        </row>
        <row r="98">
          <cell r="A98">
            <v>4827</v>
          </cell>
          <cell r="B98" t="str">
            <v>Todos por un Nuevo País</v>
          </cell>
          <cell r="C98" t="str">
            <v>Competitividad e infraestructura estratégica</v>
          </cell>
          <cell r="D98" t="str">
            <v>Promover las TIC como plataforma para la equidad, la educación y la competitividad</v>
          </cell>
          <cell r="E98" t="str">
            <v>TIC</v>
          </cell>
          <cell r="F98" t="str">
            <v>MINTIC</v>
          </cell>
          <cell r="G98" t="str">
            <v>Infraestructura en Tecnologías de la Información y las Comunicaciones</v>
          </cell>
          <cell r="H98">
            <v>4827</v>
          </cell>
          <cell r="I98" t="str">
            <v>Servidores del gobierno capacitados para fortalecer la gestión de TIC en el Estado</v>
          </cell>
          <cell r="J98" t="str">
            <v>Producto</v>
          </cell>
          <cell r="K98" t="str">
            <v>Sectorial</v>
          </cell>
          <cell r="L98" t="str">
            <v>SI</v>
          </cell>
          <cell r="M98" t="str">
            <v>NO</v>
          </cell>
          <cell r="N98" t="str">
            <v>NO</v>
          </cell>
          <cell r="O98" t="str">
            <v>SI</v>
          </cell>
          <cell r="P98" t="str">
            <v>Servidores públicos</v>
          </cell>
          <cell r="Q98" t="str">
            <v>Anual</v>
          </cell>
          <cell r="R98" t="str">
            <v>Capacidad</v>
          </cell>
          <cell r="S98">
            <v>406</v>
          </cell>
          <cell r="T98">
            <v>1200</v>
          </cell>
          <cell r="U98">
            <v>2000</v>
          </cell>
          <cell r="V98">
            <v>3000</v>
          </cell>
          <cell r="W98">
            <v>4000</v>
          </cell>
          <cell r="X98">
            <v>4000</v>
          </cell>
          <cell r="Y98">
            <v>0</v>
          </cell>
          <cell r="Z98">
            <v>0</v>
          </cell>
          <cell r="AA98">
            <v>0</v>
          </cell>
          <cell r="AB98">
            <v>0</v>
          </cell>
          <cell r="AC98">
            <v>0</v>
          </cell>
          <cell r="AD98">
            <v>0</v>
          </cell>
          <cell r="AE98" t="str">
            <v>Conv. 002-15 ESDEGUE, 30 estudiantes están cursando la Maestría de Ciberseguridad y Ciberdefensa. Conv. 443-15 PNUD, 103 estudiantes aprobaron el curso “Compras Públicas” y 180 están tomando el curso “Estrategia GEL. Conv. 432-14 ICETEX (Educa. no formal)</v>
          </cell>
          <cell r="AF98">
            <v>42490.208333333299</v>
          </cell>
          <cell r="AG98">
            <v>42500.416746493102</v>
          </cell>
          <cell r="AH98" t="str">
            <v>Jorge Fernando Bejarano Lobo</v>
          </cell>
          <cell r="AI98" t="str">
            <v>jbejarano@mintic.gov.co</v>
          </cell>
          <cell r="AJ98">
            <v>10</v>
          </cell>
          <cell r="AK98">
            <v>0</v>
          </cell>
          <cell r="AL98">
            <v>0</v>
          </cell>
        </row>
        <row r="99">
          <cell r="A99">
            <v>4828</v>
          </cell>
          <cell r="B99" t="str">
            <v>Todos por un Nuevo País</v>
          </cell>
          <cell r="C99" t="str">
            <v>Competitividad e infraestructura estratégica</v>
          </cell>
          <cell r="D99" t="str">
            <v>Promover las TIC como plataforma para la equidad, la educación y la competitividad</v>
          </cell>
          <cell r="E99" t="str">
            <v>TIC</v>
          </cell>
          <cell r="F99" t="str">
            <v>MINTIC</v>
          </cell>
          <cell r="G99" t="str">
            <v>Infraestructura en Tecnologías de la Información y las Comunicaciones</v>
          </cell>
          <cell r="H99">
            <v>4828</v>
          </cell>
          <cell r="I99" t="str">
            <v>Entidades Públicas del orden nacional que se benefician de acuerdos marco de precio para la contratación de bienes y servicios de TIC</v>
          </cell>
          <cell r="J99" t="str">
            <v>Producto</v>
          </cell>
          <cell r="K99" t="str">
            <v>Sectorial</v>
          </cell>
          <cell r="L99" t="str">
            <v>SI</v>
          </cell>
          <cell r="M99" t="str">
            <v>NO</v>
          </cell>
          <cell r="N99" t="str">
            <v>NO</v>
          </cell>
          <cell r="O99" t="str">
            <v>SI</v>
          </cell>
          <cell r="P99" t="str">
            <v>Entidades públicas del orden nacional y territorial</v>
          </cell>
          <cell r="Q99" t="str">
            <v>Semestral</v>
          </cell>
          <cell r="R99" t="str">
            <v>Capacidad</v>
          </cell>
          <cell r="S99">
            <v>0</v>
          </cell>
          <cell r="T99">
            <v>30</v>
          </cell>
          <cell r="U99">
            <v>60</v>
          </cell>
          <cell r="V99">
            <v>90</v>
          </cell>
          <cell r="W99">
            <v>120</v>
          </cell>
          <cell r="X99">
            <v>120</v>
          </cell>
          <cell r="Y99">
            <v>0</v>
          </cell>
          <cell r="Z99">
            <v>0</v>
          </cell>
          <cell r="AA99">
            <v>0</v>
          </cell>
          <cell r="AB99">
            <v>0</v>
          </cell>
          <cell r="AC99">
            <v>0</v>
          </cell>
          <cell r="AD99">
            <v>0</v>
          </cell>
          <cell r="AE99" t="str">
            <v xml:space="preserve">La Autoridad Nacional de Licencias Ambientales se benefició del AMP Microsoft. Al igual otras se beneficiaron de los AMP, dado que por primera vez realizaron compras, así: Agencia para la Gestión del Paisaje; El Patrimonio y las Alianzas Público Privadas </v>
          </cell>
          <cell r="AF99">
            <v>42490.208333333299</v>
          </cell>
          <cell r="AG99">
            <v>42500.414614236099</v>
          </cell>
          <cell r="AH99" t="str">
            <v>Jorge Fernando Bejarano Lobo</v>
          </cell>
          <cell r="AI99" t="str">
            <v>jbejarano@mintic.gov.co</v>
          </cell>
          <cell r="AJ99">
            <v>10</v>
          </cell>
          <cell r="AK99">
            <v>0</v>
          </cell>
          <cell r="AL99">
            <v>0</v>
          </cell>
        </row>
        <row r="100">
          <cell r="A100">
            <v>4829</v>
          </cell>
          <cell r="B100" t="str">
            <v>Todos por un Nuevo País</v>
          </cell>
          <cell r="C100" t="str">
            <v>Competitividad e infraestructura estratégica</v>
          </cell>
          <cell r="D100" t="str">
            <v>Promover las TIC como plataforma para la equidad, la educación y la competitividad</v>
          </cell>
          <cell r="E100" t="str">
            <v>TIC</v>
          </cell>
          <cell r="F100" t="str">
            <v>MINTIC</v>
          </cell>
          <cell r="G100" t="str">
            <v>Infraestructura en Tecnologías de la Información y las Comunicaciones</v>
          </cell>
          <cell r="H100">
            <v>4829</v>
          </cell>
          <cell r="I100" t="str">
            <v>Entidades de la administración pública del orden nacional y territorial que adoptan instrumentos del modelo de gestión de TIC</v>
          </cell>
          <cell r="J100" t="str">
            <v>Producto</v>
          </cell>
          <cell r="K100" t="str">
            <v>Sectorial</v>
          </cell>
          <cell r="L100" t="str">
            <v>SI</v>
          </cell>
          <cell r="M100" t="str">
            <v>NO</v>
          </cell>
          <cell r="N100" t="str">
            <v>NO</v>
          </cell>
          <cell r="O100" t="str">
            <v>SI</v>
          </cell>
          <cell r="P100" t="str">
            <v>Entidades públicas del orden nacional y territorial</v>
          </cell>
          <cell r="Q100" t="str">
            <v>Semestral</v>
          </cell>
          <cell r="R100" t="str">
            <v>Capacidad</v>
          </cell>
          <cell r="S100">
            <v>0</v>
          </cell>
          <cell r="T100">
            <v>20</v>
          </cell>
          <cell r="U100">
            <v>70</v>
          </cell>
          <cell r="V100">
            <v>145</v>
          </cell>
          <cell r="W100">
            <v>210</v>
          </cell>
          <cell r="X100">
            <v>210</v>
          </cell>
          <cell r="Y100">
            <v>0</v>
          </cell>
          <cell r="Z100">
            <v>0</v>
          </cell>
          <cell r="AA100">
            <v>0</v>
          </cell>
          <cell r="AB100">
            <v>0</v>
          </cell>
          <cell r="AC100">
            <v>0</v>
          </cell>
          <cell r="AD100">
            <v>0</v>
          </cell>
          <cell r="AE100" t="str">
            <v>Culminó la prueba de funcionalidad de la herramienta online para apoyar el acompañamiento a las Entidades. Se unificó criterios para abordar articuladamente con una oferta de la DEATI a las Entidades. Para tener un 1er acercamiento con ellas, se estructur</v>
          </cell>
          <cell r="AF100">
            <v>42490.208333333299</v>
          </cell>
          <cell r="AG100">
            <v>42500.411133182897</v>
          </cell>
          <cell r="AH100" t="str">
            <v>Jorge Fernando Bejarano Lobo</v>
          </cell>
          <cell r="AI100" t="str">
            <v>jbejarano@mintic.gov.co</v>
          </cell>
          <cell r="AJ100">
            <v>10</v>
          </cell>
          <cell r="AK100">
            <v>0</v>
          </cell>
          <cell r="AL100">
            <v>0</v>
          </cell>
        </row>
        <row r="101">
          <cell r="A101">
            <v>4830</v>
          </cell>
          <cell r="B101" t="str">
            <v>Todos por un Nuevo País</v>
          </cell>
          <cell r="C101" t="str">
            <v>Competitividad e infraestructura estratégica</v>
          </cell>
          <cell r="D101" t="str">
            <v>Promover las TIC como plataforma para la equidad, la educación y la competitividad</v>
          </cell>
          <cell r="E101" t="str">
            <v>TIC</v>
          </cell>
          <cell r="F101" t="str">
            <v>MINTIC</v>
          </cell>
          <cell r="G101" t="str">
            <v>Infraestructura en Tecnologías de la Información y las Comunicaciones</v>
          </cell>
          <cell r="H101">
            <v>4830</v>
          </cell>
          <cell r="I101" t="str">
            <v>Entidades de la administración pública del orden nacional y territorial que publican servicios interoperables en la plataforma del Estado</v>
          </cell>
          <cell r="J101" t="str">
            <v>Producto</v>
          </cell>
          <cell r="K101" t="str">
            <v>Sectorial</v>
          </cell>
          <cell r="L101" t="str">
            <v>SI</v>
          </cell>
          <cell r="M101" t="str">
            <v>NO</v>
          </cell>
          <cell r="N101" t="str">
            <v>NO</v>
          </cell>
          <cell r="O101" t="str">
            <v>SI</v>
          </cell>
          <cell r="P101" t="str">
            <v>Entidades del orden nacional y territorial</v>
          </cell>
          <cell r="Q101" t="str">
            <v>Semestral</v>
          </cell>
          <cell r="R101" t="str">
            <v>Capacidad</v>
          </cell>
          <cell r="S101">
            <v>6</v>
          </cell>
          <cell r="T101">
            <v>60</v>
          </cell>
          <cell r="U101">
            <v>96</v>
          </cell>
          <cell r="V101">
            <v>110</v>
          </cell>
          <cell r="W101">
            <v>120</v>
          </cell>
          <cell r="X101">
            <v>120</v>
          </cell>
          <cell r="Y101">
            <v>0</v>
          </cell>
          <cell r="Z101">
            <v>0</v>
          </cell>
          <cell r="AA101">
            <v>0</v>
          </cell>
          <cell r="AB101">
            <v>0</v>
          </cell>
          <cell r="AC101">
            <v>0</v>
          </cell>
          <cell r="AD101">
            <v>0</v>
          </cell>
          <cell r="AE101" t="str">
            <v>Como resultado de la capacitación realizada a 13 entidades, sobre el Marco de Interoperabilidad y el Lenguaje Común de Intercambio de Información, se logró generar 12 solicitudes para comenzar el proceso de estandarización y cumplimiento en los diferentes</v>
          </cell>
          <cell r="AF101">
            <v>42490.208333333299</v>
          </cell>
          <cell r="AG101">
            <v>42500.410153124998</v>
          </cell>
          <cell r="AH101" t="str">
            <v>Jorge Fernando Bejarano Lobo</v>
          </cell>
          <cell r="AI101" t="str">
            <v>jbejarano@mintic.gov.co</v>
          </cell>
          <cell r="AJ101">
            <v>10</v>
          </cell>
          <cell r="AK101">
            <v>0</v>
          </cell>
          <cell r="AL101">
            <v>0</v>
          </cell>
        </row>
        <row r="102">
          <cell r="A102">
            <v>4819</v>
          </cell>
          <cell r="B102" t="str">
            <v>Todos por un Nuevo País</v>
          </cell>
          <cell r="C102" t="str">
            <v>Competitividad e infraestructura estratégica</v>
          </cell>
          <cell r="D102" t="str">
            <v>Promover las TIC como plataforma para la equidad, la educación y la competitividad</v>
          </cell>
          <cell r="E102" t="str">
            <v>TIC</v>
          </cell>
          <cell r="F102" t="str">
            <v>MINTIC</v>
          </cell>
          <cell r="G102" t="str">
            <v>Fomento del desarrollo de Aplicaciones, software y contenidos</v>
          </cell>
          <cell r="H102">
            <v>4819</v>
          </cell>
          <cell r="I102" t="str">
            <v>Empresas de la industria TIC (Software, servicios asociados y conexos, Apps y Contenidos digitales, Telecomunicaciones e Infraestructura, ITO, Hardaware)</v>
          </cell>
          <cell r="J102" t="str">
            <v>Producto</v>
          </cell>
          <cell r="K102" t="str">
            <v>Sectorial</v>
          </cell>
          <cell r="L102" t="str">
            <v>SI</v>
          </cell>
          <cell r="M102" t="str">
            <v>NO</v>
          </cell>
          <cell r="N102" t="str">
            <v>NO</v>
          </cell>
          <cell r="O102" t="str">
            <v>SI</v>
          </cell>
          <cell r="P102" t="str">
            <v>Empresas del sector TIC</v>
          </cell>
          <cell r="Q102" t="str">
            <v>Anual</v>
          </cell>
          <cell r="R102" t="str">
            <v>Capacidad</v>
          </cell>
          <cell r="S102">
            <v>1800</v>
          </cell>
          <cell r="T102">
            <v>2500</v>
          </cell>
          <cell r="U102">
            <v>3200</v>
          </cell>
          <cell r="V102">
            <v>3900</v>
          </cell>
          <cell r="W102">
            <v>4600</v>
          </cell>
          <cell r="X102">
            <v>4600</v>
          </cell>
          <cell r="Y102">
            <v>0</v>
          </cell>
          <cell r="Z102">
            <v>0</v>
          </cell>
          <cell r="AA102">
            <v>0</v>
          </cell>
          <cell r="AB102">
            <v>0</v>
          </cell>
          <cell r="AC102">
            <v>0</v>
          </cell>
          <cell r="AD102">
            <v>0</v>
          </cell>
          <cell r="AE102" t="str">
            <v>En este momento se encuentra abierta la convocatoria 746 de Colciencias, la cual tiene como objetivo convertir ideas TIC en Negocios Sostenibles. Potenciar la creación de negocios TIC en etapa temprana a través de servicios de acompañamiento y entrenamien</v>
          </cell>
          <cell r="AF102">
            <v>42490.208333333299</v>
          </cell>
          <cell r="AG102">
            <v>42501.430855752304</v>
          </cell>
          <cell r="AH102" t="str">
            <v>Lina María Taborda Giraldo</v>
          </cell>
          <cell r="AI102" t="str">
            <v>ltaborda@mintic.gov.co</v>
          </cell>
          <cell r="AJ102">
            <v>180</v>
          </cell>
          <cell r="AK102">
            <v>0</v>
          </cell>
          <cell r="AL102">
            <v>0</v>
          </cell>
        </row>
        <row r="103">
          <cell r="A103">
            <v>4820</v>
          </cell>
          <cell r="B103" t="str">
            <v>Todos por un Nuevo País</v>
          </cell>
          <cell r="C103" t="str">
            <v>Competitividad e infraestructura estratégica</v>
          </cell>
          <cell r="D103" t="str">
            <v>Promover las TIC como plataforma para la equidad, la educación y la competitividad</v>
          </cell>
          <cell r="E103" t="str">
            <v>TIC</v>
          </cell>
          <cell r="F103" t="str">
            <v>MINTIC</v>
          </cell>
          <cell r="G103" t="str">
            <v>Fomento del desarrollo de Aplicaciones, software y contenidos</v>
          </cell>
          <cell r="H103">
            <v>4820</v>
          </cell>
          <cell r="I103" t="str">
            <v>Déficit de profesionales TI</v>
          </cell>
          <cell r="J103" t="str">
            <v>Resultado</v>
          </cell>
          <cell r="K103" t="str">
            <v>Sectorial</v>
          </cell>
          <cell r="L103" t="str">
            <v>SI</v>
          </cell>
          <cell r="M103" t="str">
            <v>NO</v>
          </cell>
          <cell r="N103" t="str">
            <v>NO</v>
          </cell>
          <cell r="O103" t="str">
            <v>SI</v>
          </cell>
          <cell r="P103" t="str">
            <v>Pendiente</v>
          </cell>
          <cell r="Q103" t="str">
            <v>Anual</v>
          </cell>
          <cell r="R103" t="str">
            <v>Reducción</v>
          </cell>
          <cell r="S103">
            <v>94431</v>
          </cell>
          <cell r="T103">
            <v>74745</v>
          </cell>
          <cell r="U103">
            <v>65402</v>
          </cell>
          <cell r="V103">
            <v>56059</v>
          </cell>
          <cell r="W103">
            <v>35504</v>
          </cell>
          <cell r="X103">
            <v>35504</v>
          </cell>
          <cell r="Y103">
            <v>0</v>
          </cell>
          <cell r="Z103">
            <v>0</v>
          </cell>
          <cell r="AA103">
            <v>0</v>
          </cell>
          <cell r="AB103">
            <v>0</v>
          </cell>
          <cell r="AC103">
            <v>0</v>
          </cell>
          <cell r="AD103">
            <v>0</v>
          </cell>
          <cell r="AE103" t="str">
            <v>Con el fin de disminuir el déficit de profesionales TI, venimos trabajando en varios frentes: 1. Créditos Condonables: Se adelantó un convenio con ICETEX para financiar estudios de educación superior en todos los niveles de formación entendidos como profe</v>
          </cell>
          <cell r="AF103">
            <v>42490.208333333299</v>
          </cell>
          <cell r="AG103">
            <v>42500.787355092602</v>
          </cell>
          <cell r="AH103" t="str">
            <v>Lina María Taborda Giraldo</v>
          </cell>
          <cell r="AI103" t="str">
            <v>ltaborda@mintic.gov.co</v>
          </cell>
          <cell r="AJ103">
            <v>30</v>
          </cell>
          <cell r="AK103">
            <v>0</v>
          </cell>
          <cell r="AL103">
            <v>0</v>
          </cell>
        </row>
        <row r="104">
          <cell r="A104">
            <v>4821</v>
          </cell>
          <cell r="B104" t="str">
            <v>Todos por un Nuevo País</v>
          </cell>
          <cell r="C104" t="str">
            <v>Competitividad e infraestructura estratégica</v>
          </cell>
          <cell r="D104" t="str">
            <v>Promover las TIC como plataforma para la equidad, la educación y la competitividad</v>
          </cell>
          <cell r="E104" t="str">
            <v>TIC</v>
          </cell>
          <cell r="F104" t="str">
            <v>MINTIC</v>
          </cell>
          <cell r="G104" t="str">
            <v>Fomento del desarrollo de Aplicaciones, software y contenidos</v>
          </cell>
          <cell r="H104">
            <v>4821</v>
          </cell>
          <cell r="I104" t="str">
            <v>Empresas beneficiadas en convocatorias nacionales para la generación de contenidos digitales</v>
          </cell>
          <cell r="J104" t="str">
            <v>Producto</v>
          </cell>
          <cell r="K104" t="str">
            <v>Sectorial</v>
          </cell>
          <cell r="L104" t="str">
            <v>SI</v>
          </cell>
          <cell r="M104" t="str">
            <v>NO</v>
          </cell>
          <cell r="N104" t="str">
            <v>NO</v>
          </cell>
          <cell r="O104" t="str">
            <v>SI</v>
          </cell>
          <cell r="P104" t="str">
            <v>Empresas</v>
          </cell>
          <cell r="Q104" t="str">
            <v>Anual</v>
          </cell>
          <cell r="R104" t="str">
            <v>Acumulado</v>
          </cell>
          <cell r="S104">
            <v>25</v>
          </cell>
          <cell r="T104">
            <v>37</v>
          </cell>
          <cell r="U104">
            <v>35</v>
          </cell>
          <cell r="V104">
            <v>110</v>
          </cell>
          <cell r="W104">
            <v>145</v>
          </cell>
          <cell r="X104">
            <v>350</v>
          </cell>
          <cell r="Y104">
            <v>0</v>
          </cell>
          <cell r="Z104">
            <v>0</v>
          </cell>
          <cell r="AA104">
            <v>0</v>
          </cell>
          <cell r="AB104">
            <v>0</v>
          </cell>
          <cell r="AC104">
            <v>0</v>
          </cell>
          <cell r="AD104">
            <v>0</v>
          </cell>
          <cell r="AE104" t="str">
            <v>Los estudios fueron revisados por la oficina contractual del Ministerio TIC. De la gestión realizada ya se encuentra la minuta de los términos de referencia de la convoctoria. Una vez firmados y numerados se procederá a publicar y realizar la convoacotira</v>
          </cell>
          <cell r="AF104">
            <v>42490.208333333299</v>
          </cell>
          <cell r="AG104">
            <v>42500.424279664403</v>
          </cell>
          <cell r="AH104" t="str">
            <v>Juanita Rodriguez Kattah</v>
          </cell>
          <cell r="AI104" t="str">
            <v>jrodriguezk@mintic.gov.co</v>
          </cell>
          <cell r="AJ104">
            <v>20</v>
          </cell>
          <cell r="AK104">
            <v>0</v>
          </cell>
          <cell r="AL104">
            <v>0</v>
          </cell>
        </row>
        <row r="105">
          <cell r="A105">
            <v>4822</v>
          </cell>
          <cell r="B105" t="str">
            <v>Todos por un Nuevo País</v>
          </cell>
          <cell r="C105" t="str">
            <v>Competitividad e infraestructura estratégica</v>
          </cell>
          <cell r="D105" t="str">
            <v>Promover las TIC como plataforma para la equidad, la educación y la competitividad</v>
          </cell>
          <cell r="E105" t="str">
            <v>TIC</v>
          </cell>
          <cell r="F105" t="str">
            <v>MINTIC</v>
          </cell>
          <cell r="G105" t="str">
            <v>Fomento del desarrollo de Aplicaciones, software y contenidos</v>
          </cell>
          <cell r="H105">
            <v>4822</v>
          </cell>
          <cell r="I105" t="str">
            <v>MIPYME con presencia web</v>
          </cell>
          <cell r="J105" t="str">
            <v>Resultado</v>
          </cell>
          <cell r="K105" t="str">
            <v>Sectorial</v>
          </cell>
          <cell r="L105" t="str">
            <v>SI</v>
          </cell>
          <cell r="M105" t="str">
            <v>NO</v>
          </cell>
          <cell r="N105" t="str">
            <v>NO</v>
          </cell>
          <cell r="O105" t="str">
            <v>SI</v>
          </cell>
          <cell r="P105" t="str">
            <v>Porcentaje</v>
          </cell>
          <cell r="Q105" t="str">
            <v>Anual</v>
          </cell>
          <cell r="R105" t="str">
            <v>Capacidad</v>
          </cell>
          <cell r="S105">
            <v>21</v>
          </cell>
          <cell r="T105">
            <v>29</v>
          </cell>
          <cell r="U105">
            <v>37</v>
          </cell>
          <cell r="V105">
            <v>44</v>
          </cell>
          <cell r="W105">
            <v>50</v>
          </cell>
          <cell r="X105">
            <v>50</v>
          </cell>
          <cell r="Y105">
            <v>0</v>
          </cell>
          <cell r="Z105">
            <v>0</v>
          </cell>
          <cell r="AA105">
            <v>0</v>
          </cell>
          <cell r="AB105">
            <v>0</v>
          </cell>
          <cell r="AC105">
            <v>0</v>
          </cell>
          <cell r="AD105">
            <v>0</v>
          </cell>
          <cell r="AE105" t="str">
            <v>Se realizó un acuerdo con la Revista Enter y dominio .CO para visitar seis principales ciudades del país y realizar evento que permitieran desarrollar páginas web a los empresarios que asistieran.</v>
          </cell>
          <cell r="AF105">
            <v>42429.208333333299</v>
          </cell>
          <cell r="AG105">
            <v>42440.369323958301</v>
          </cell>
          <cell r="AH105" t="str">
            <v>Rivier Hernando Gomez Cuevas</v>
          </cell>
          <cell r="AI105" t="str">
            <v>rgomez@mintic.gov.co</v>
          </cell>
          <cell r="AJ105">
            <v>60</v>
          </cell>
          <cell r="AK105">
            <v>0</v>
          </cell>
          <cell r="AL105">
            <v>0</v>
          </cell>
        </row>
        <row r="106">
          <cell r="A106">
            <v>4823</v>
          </cell>
          <cell r="B106" t="str">
            <v>Todos por un Nuevo País</v>
          </cell>
          <cell r="C106" t="str">
            <v>Competitividad e infraestructura estratégica</v>
          </cell>
          <cell r="D106" t="str">
            <v>Promover las TIC como plataforma para la equidad, la educación y la competitividad</v>
          </cell>
          <cell r="E106" t="str">
            <v>TIC</v>
          </cell>
          <cell r="F106" t="str">
            <v>MINTIC</v>
          </cell>
          <cell r="G106" t="str">
            <v>Fomento del desarrollo de Aplicaciones, software y contenidos</v>
          </cell>
          <cell r="H106">
            <v>4823</v>
          </cell>
          <cell r="I106" t="str">
            <v>Personas beneficiadas de la iniciativa Apps.co</v>
          </cell>
          <cell r="J106" t="str">
            <v>Producto</v>
          </cell>
          <cell r="K106" t="str">
            <v>Sectorial</v>
          </cell>
          <cell r="L106" t="str">
            <v>SI</v>
          </cell>
          <cell r="M106" t="str">
            <v>NO</v>
          </cell>
          <cell r="N106" t="str">
            <v>NO</v>
          </cell>
          <cell r="O106" t="str">
            <v>SI</v>
          </cell>
          <cell r="P106" t="str">
            <v>Personas</v>
          </cell>
          <cell r="Q106" t="str">
            <v>Mensual</v>
          </cell>
          <cell r="R106" t="str">
            <v>Capacidad</v>
          </cell>
          <cell r="S106">
            <v>50000</v>
          </cell>
          <cell r="T106">
            <v>60000</v>
          </cell>
          <cell r="U106">
            <v>70000</v>
          </cell>
          <cell r="V106">
            <v>80000</v>
          </cell>
          <cell r="W106">
            <v>90000</v>
          </cell>
          <cell r="X106">
            <v>90000</v>
          </cell>
          <cell r="Y106">
            <v>67134</v>
          </cell>
          <cell r="Z106">
            <v>85.67</v>
          </cell>
          <cell r="AA106">
            <v>67134</v>
          </cell>
          <cell r="AB106">
            <v>42.84</v>
          </cell>
          <cell r="AC106">
            <v>42490.208333333299</v>
          </cell>
          <cell r="AD106">
            <v>42496.475258333303</v>
          </cell>
          <cell r="AE106" t="str">
            <v>Para el mes de abril 424 participaron en los cursos ofrecidos en la plataforma de la Iniciativa Apps.co. llegando a una cifra acumulada de 67.134 personas en todo el país. Estas personas tomaron cursos en programación en lenguajes nativos Android e iOS, m</v>
          </cell>
          <cell r="AF106">
            <v>42490.208333333299</v>
          </cell>
          <cell r="AG106">
            <v>42496.475258182902</v>
          </cell>
          <cell r="AH106" t="str">
            <v>Juanita Rodriguez Kattah</v>
          </cell>
          <cell r="AI106" t="str">
            <v>jrodriguezk@mintic.gov.co</v>
          </cell>
          <cell r="AJ106">
            <v>20</v>
          </cell>
          <cell r="AK106">
            <v>42520.208333333299</v>
          </cell>
          <cell r="AL106">
            <v>-33</v>
          </cell>
        </row>
        <row r="107">
          <cell r="A107">
            <v>4824</v>
          </cell>
          <cell r="B107" t="str">
            <v>Todos por un Nuevo País</v>
          </cell>
          <cell r="C107" t="str">
            <v>Competitividad e infraestructura estratégica</v>
          </cell>
          <cell r="D107" t="str">
            <v>Promover las TIC como plataforma para la equidad, la educación y la competitividad</v>
          </cell>
          <cell r="E107" t="str">
            <v>TIC</v>
          </cell>
          <cell r="F107" t="str">
            <v>MINTIC</v>
          </cell>
          <cell r="G107" t="str">
            <v>Fomento del desarrollo de Aplicaciones, software y contenidos</v>
          </cell>
          <cell r="H107">
            <v>4824</v>
          </cell>
          <cell r="I107" t="str">
            <v>Empresas de TI adoptando modelos de calidad</v>
          </cell>
          <cell r="J107" t="str">
            <v>Producto</v>
          </cell>
          <cell r="K107" t="str">
            <v>Sectorial</v>
          </cell>
          <cell r="L107" t="str">
            <v>SI</v>
          </cell>
          <cell r="M107" t="str">
            <v>NO</v>
          </cell>
          <cell r="N107" t="str">
            <v>NO</v>
          </cell>
          <cell r="O107" t="str">
            <v>SI</v>
          </cell>
          <cell r="P107" t="str">
            <v>Empresas de TI</v>
          </cell>
          <cell r="Q107" t="str">
            <v>Semestral</v>
          </cell>
          <cell r="R107" t="str">
            <v>Capacidad</v>
          </cell>
          <cell r="S107">
            <v>120</v>
          </cell>
          <cell r="T107">
            <v>180</v>
          </cell>
          <cell r="U107">
            <v>228</v>
          </cell>
          <cell r="V107">
            <v>288</v>
          </cell>
          <cell r="W107">
            <v>360</v>
          </cell>
          <cell r="X107">
            <v>360</v>
          </cell>
          <cell r="Y107">
            <v>0</v>
          </cell>
          <cell r="Z107">
            <v>0</v>
          </cell>
          <cell r="AA107">
            <v>0</v>
          </cell>
          <cell r="AB107">
            <v>0</v>
          </cell>
          <cell r="AC107">
            <v>0</v>
          </cell>
          <cell r="AD107">
            <v>0</v>
          </cell>
          <cell r="AE107" t="str">
            <v>Convocatoria 707 * Las empresas beneficiarias del primer y segundo corte ya han pasado por el proceso de contratación y sus proyectos de adopción de modelos de calidad globales se encuentran en ejecución. * Nos encontramos en la fase de contratación de la</v>
          </cell>
          <cell r="AF107">
            <v>42490.208333333299</v>
          </cell>
          <cell r="AG107">
            <v>42500.7858809838</v>
          </cell>
          <cell r="AH107" t="str">
            <v>Lina María Taborda Giraldo</v>
          </cell>
          <cell r="AI107" t="str">
            <v>ltaborda@mintic.gov.co</v>
          </cell>
          <cell r="AJ107">
            <v>30</v>
          </cell>
          <cell r="AK107">
            <v>0</v>
          </cell>
          <cell r="AL107">
            <v>0</v>
          </cell>
        </row>
        <row r="108">
          <cell r="A108">
            <v>4825</v>
          </cell>
          <cell r="B108" t="str">
            <v>Todos por un Nuevo País</v>
          </cell>
          <cell r="C108" t="str">
            <v>Competitividad e infraestructura estratégica</v>
          </cell>
          <cell r="D108" t="str">
            <v>Promover las TIC como plataforma para la equidad, la educación y la competitividad</v>
          </cell>
          <cell r="E108" t="str">
            <v>TIC</v>
          </cell>
          <cell r="F108" t="str">
            <v>MINTIC</v>
          </cell>
          <cell r="G108" t="str">
            <v>Fomento del desarrollo de Aplicaciones, software y contenidos</v>
          </cell>
          <cell r="H108">
            <v>4825</v>
          </cell>
          <cell r="I108" t="str">
            <v>Ciudadanos y empresas haciendo uso de la carpeta ciudadana digital</v>
          </cell>
          <cell r="J108" t="str">
            <v>Producto</v>
          </cell>
          <cell r="K108" t="str">
            <v>Sectorial</v>
          </cell>
          <cell r="L108" t="str">
            <v>SI</v>
          </cell>
          <cell r="M108" t="str">
            <v>NO</v>
          </cell>
          <cell r="N108" t="str">
            <v>NO</v>
          </cell>
          <cell r="O108" t="str">
            <v>SI</v>
          </cell>
          <cell r="P108" t="str">
            <v>Personas y empresas</v>
          </cell>
          <cell r="Q108" t="str">
            <v>Semestral</v>
          </cell>
          <cell r="R108" t="str">
            <v>Acumulado</v>
          </cell>
          <cell r="S108">
            <v>0</v>
          </cell>
          <cell r="T108">
            <v>0</v>
          </cell>
          <cell r="U108">
            <v>50000</v>
          </cell>
          <cell r="V108">
            <v>250000</v>
          </cell>
          <cell r="W108">
            <v>500000</v>
          </cell>
          <cell r="X108">
            <v>800000</v>
          </cell>
          <cell r="Y108">
            <v>0</v>
          </cell>
          <cell r="Z108">
            <v>0</v>
          </cell>
          <cell r="AA108">
            <v>0</v>
          </cell>
          <cell r="AB108">
            <v>0</v>
          </cell>
          <cell r="AC108">
            <v>0</v>
          </cell>
          <cell r="AD108">
            <v>0</v>
          </cell>
          <cell r="AE108" t="str">
            <v>LOGROS: * Se adelantó el primer taller de identificación de riesgos de seguridad y privacidad de la información con juicio de expertos. * Se diseñó la estructura para la discusión participativa del modelo de carpeta ciudadana para realimentar y recibir co</v>
          </cell>
          <cell r="AF108">
            <v>42490.208333333299</v>
          </cell>
          <cell r="AG108">
            <v>42500.398303668997</v>
          </cell>
          <cell r="AH108" t="str">
            <v>Francy Johanna Pimiento Quintero</v>
          </cell>
          <cell r="AI108" t="str">
            <v>johanna.pimiento@gobiernoenlinea.gov.co</v>
          </cell>
          <cell r="AJ108">
            <v>30</v>
          </cell>
          <cell r="AK108">
            <v>0</v>
          </cell>
          <cell r="AL108">
            <v>0</v>
          </cell>
        </row>
        <row r="109">
          <cell r="A109">
            <v>4739</v>
          </cell>
          <cell r="B109" t="str">
            <v>Todos por un Nuevo País</v>
          </cell>
          <cell r="C109" t="str">
            <v>Competitividad e infraestructura estratégica</v>
          </cell>
          <cell r="D109" t="str">
            <v>Proveer la Infraestructura y servicios de logística y transporte para la integración territorial</v>
          </cell>
          <cell r="E109" t="str">
            <v>Transporte</v>
          </cell>
          <cell r="F109" t="str">
            <v>AEROCIVIL</v>
          </cell>
          <cell r="G109" t="str">
            <v>Infraestructura de transporte aéreo y aeroportuario</v>
          </cell>
          <cell r="H109">
            <v>4739</v>
          </cell>
          <cell r="I109" t="str">
            <v>Aeropuertos con obras de construcción y ampliación de aeropuertos terminados - Aerocivil</v>
          </cell>
          <cell r="J109" t="str">
            <v>Producto</v>
          </cell>
          <cell r="K109" t="str">
            <v>Sectorial</v>
          </cell>
          <cell r="L109" t="str">
            <v>SI</v>
          </cell>
          <cell r="M109" t="str">
            <v>SI</v>
          </cell>
          <cell r="N109" t="str">
            <v>NO</v>
          </cell>
          <cell r="O109" t="str">
            <v>SI</v>
          </cell>
          <cell r="P109" t="str">
            <v>Número</v>
          </cell>
          <cell r="Q109" t="str">
            <v>Mensual</v>
          </cell>
          <cell r="R109" t="str">
            <v>Acumulado</v>
          </cell>
          <cell r="S109">
            <v>16</v>
          </cell>
          <cell r="T109">
            <v>3</v>
          </cell>
          <cell r="U109">
            <v>8</v>
          </cell>
          <cell r="V109">
            <v>3</v>
          </cell>
          <cell r="W109">
            <v>3</v>
          </cell>
          <cell r="X109">
            <v>17</v>
          </cell>
          <cell r="Y109">
            <v>1</v>
          </cell>
          <cell r="Z109">
            <v>12.5</v>
          </cell>
          <cell r="AA109">
            <v>4</v>
          </cell>
          <cell r="AB109">
            <v>23.529</v>
          </cell>
          <cell r="AC109">
            <v>42490.208333333299</v>
          </cell>
          <cell r="AD109">
            <v>42500.426818553198</v>
          </cell>
          <cell r="AE109" t="str">
            <v>Para la vigencia 2016 esta programado terminar obras en 4 Aeropuertos: Aeropuerto de Aguachica (Construcción de Pista de Aterrizaje, Plataforma y Obras Complementarias. Aeropuerto de Cúcuta ( Construcción Calle de Rodaje, Ampliación Pista y Obras compleme</v>
          </cell>
          <cell r="AF109">
            <v>42490.208333333299</v>
          </cell>
          <cell r="AG109">
            <v>42500.426818437503</v>
          </cell>
          <cell r="AH109" t="str">
            <v>Jairo Suárez</v>
          </cell>
          <cell r="AI109" t="str">
            <v>jairo.suarez@aerocivil.gov.co</v>
          </cell>
          <cell r="AJ109">
            <v>0</v>
          </cell>
          <cell r="AK109">
            <v>42520.208333333299</v>
          </cell>
          <cell r="AL109">
            <v>-13</v>
          </cell>
        </row>
        <row r="110">
          <cell r="A110">
            <v>4740</v>
          </cell>
          <cell r="B110" t="str">
            <v>Todos por un Nuevo País</v>
          </cell>
          <cell r="C110" t="str">
            <v>Competitividad e infraestructura estratégica</v>
          </cell>
          <cell r="D110" t="str">
            <v>Proveer la Infraestructura y servicios de logística y transporte para la integración territorial</v>
          </cell>
          <cell r="E110" t="str">
            <v>Transporte</v>
          </cell>
          <cell r="F110" t="str">
            <v>AEROCIVIL</v>
          </cell>
          <cell r="G110" t="str">
            <v>Infraestructura de transporte aéreo y aeroportuario</v>
          </cell>
          <cell r="H110">
            <v>4740</v>
          </cell>
          <cell r="I110" t="str">
            <v>Intervenciones terminadas en mantenimiento de infraestructura aeroportuaria  (iguales o superiores a $800 millones)</v>
          </cell>
          <cell r="J110" t="str">
            <v>Producto</v>
          </cell>
          <cell r="K110" t="str">
            <v>Sectorial</v>
          </cell>
          <cell r="L110" t="str">
            <v>SI</v>
          </cell>
          <cell r="M110" t="str">
            <v>NO</v>
          </cell>
          <cell r="N110" t="str">
            <v>NO</v>
          </cell>
          <cell r="O110" t="str">
            <v>SI</v>
          </cell>
          <cell r="P110" t="str">
            <v>Número</v>
          </cell>
          <cell r="Q110" t="str">
            <v>Trimestral</v>
          </cell>
          <cell r="R110" t="str">
            <v>Capacidad</v>
          </cell>
          <cell r="S110">
            <v>82</v>
          </cell>
          <cell r="T110">
            <v>109</v>
          </cell>
          <cell r="U110">
            <v>122</v>
          </cell>
          <cell r="V110">
            <v>130</v>
          </cell>
          <cell r="W110">
            <v>137</v>
          </cell>
          <cell r="X110">
            <v>137</v>
          </cell>
          <cell r="Y110">
            <v>0</v>
          </cell>
          <cell r="Z110">
            <v>0</v>
          </cell>
          <cell r="AA110">
            <v>0</v>
          </cell>
          <cell r="AB110">
            <v>0</v>
          </cell>
          <cell r="AC110">
            <v>0</v>
          </cell>
          <cell r="AD110">
            <v>0</v>
          </cell>
          <cell r="AE110" t="str">
            <v>De lo pendiente en 2015: EN EJECUCIÓN: (Mantenimiento pista, plataforma y calles de rodaje en:Florencia), (Mantenimiento de pista y plataforma en San Vicente del Caguán). (Mantenimiento de pista y calles de rodaje en Guaymaral), (Mantenimiento pista en Vi</v>
          </cell>
          <cell r="AF110">
            <v>42460.208333333299</v>
          </cell>
          <cell r="AG110">
            <v>42471.442966898103</v>
          </cell>
          <cell r="AH110" t="str">
            <v>Jairo Suárez</v>
          </cell>
          <cell r="AI110" t="str">
            <v>jairo.suarez@aerocivil.gov.co</v>
          </cell>
          <cell r="AJ110">
            <v>0</v>
          </cell>
          <cell r="AK110">
            <v>0</v>
          </cell>
          <cell r="AL110">
            <v>0</v>
          </cell>
        </row>
        <row r="111">
          <cell r="A111">
            <v>4741</v>
          </cell>
          <cell r="B111" t="str">
            <v>Todos por un Nuevo País</v>
          </cell>
          <cell r="C111" t="str">
            <v>Competitividad e infraestructura estratégica</v>
          </cell>
          <cell r="D111" t="str">
            <v>Proveer la Infraestructura y servicios de logística y transporte para la integración territorial</v>
          </cell>
          <cell r="E111" t="str">
            <v>Transporte</v>
          </cell>
          <cell r="F111" t="str">
            <v>AEROCIVIL</v>
          </cell>
          <cell r="G111" t="str">
            <v>Infraestructura de transporte aéreo y aeroportuario</v>
          </cell>
          <cell r="H111">
            <v>4741</v>
          </cell>
          <cell r="I111" t="str">
            <v>Aeropuertos para la prosperidad intervenidos - Aerocivil</v>
          </cell>
          <cell r="J111" t="str">
            <v>Producto</v>
          </cell>
          <cell r="K111" t="str">
            <v>Sectorial</v>
          </cell>
          <cell r="L111" t="str">
            <v>SI</v>
          </cell>
          <cell r="M111" t="str">
            <v>SI</v>
          </cell>
          <cell r="N111" t="str">
            <v>NO</v>
          </cell>
          <cell r="O111" t="str">
            <v>SI</v>
          </cell>
          <cell r="P111" t="str">
            <v>Número</v>
          </cell>
          <cell r="Q111" t="str">
            <v>Mensual</v>
          </cell>
          <cell r="R111" t="str">
            <v>Acumulado</v>
          </cell>
          <cell r="S111">
            <v>32</v>
          </cell>
          <cell r="T111">
            <v>7</v>
          </cell>
          <cell r="U111">
            <v>6</v>
          </cell>
          <cell r="V111">
            <v>6</v>
          </cell>
          <cell r="W111">
            <v>15</v>
          </cell>
          <cell r="X111">
            <v>34</v>
          </cell>
          <cell r="Y111">
            <v>2</v>
          </cell>
          <cell r="Z111">
            <v>33.33</v>
          </cell>
          <cell r="AA111">
            <v>2</v>
          </cell>
          <cell r="AB111">
            <v>5.88</v>
          </cell>
          <cell r="AC111">
            <v>42490.208333333299</v>
          </cell>
          <cell r="AD111">
            <v>42500.426354166702</v>
          </cell>
          <cell r="AE111" t="str">
            <v>De lo pendiente en 2015: En ejecución de las obras para los aeropuertos: de (San José del Guaviare: REALIZAR ESTUDIO, DISEÑO Y MANTENIMIENTO DE PISTA, CALLES DE RODAJE Y PLATAFORMA), (Puerto Leguízamo: REALIZAR ESTUDIO, DISEÑO Y MANTENIMIENTO PISTA), (Pue</v>
          </cell>
          <cell r="AF111">
            <v>42490.208333333299</v>
          </cell>
          <cell r="AG111">
            <v>42500.426354016199</v>
          </cell>
          <cell r="AH111" t="str">
            <v>Jairo Suárez</v>
          </cell>
          <cell r="AI111" t="str">
            <v>jairo.suarez@aerocivil.gov.co</v>
          </cell>
          <cell r="AJ111">
            <v>0</v>
          </cell>
          <cell r="AK111">
            <v>42520.208333333299</v>
          </cell>
          <cell r="AL111">
            <v>-13</v>
          </cell>
        </row>
        <row r="112">
          <cell r="A112">
            <v>5176</v>
          </cell>
          <cell r="B112" t="str">
            <v>Todos por un Nuevo País</v>
          </cell>
          <cell r="C112" t="str">
            <v>Competitividad e infraestructura estratégica</v>
          </cell>
          <cell r="D112" t="str">
            <v>Proveer la Infraestructura y servicios de logística y transporte para la integración territorial</v>
          </cell>
          <cell r="E112" t="str">
            <v>Transporte</v>
          </cell>
          <cell r="F112" t="str">
            <v>AEROCIVIL</v>
          </cell>
          <cell r="G112" t="str">
            <v>Infraestructura de transporte aéreo y aeroportuario</v>
          </cell>
          <cell r="H112">
            <v>5176</v>
          </cell>
          <cell r="I112" t="str">
            <v>Aeropuertos intervenidos con obras de construcción (torres de control,  terminales, pistas, plataformas, calles de rodaje, cuartel de bomberos, cerramientos) y/o mantenimiento de infraestructura aeroportuaria</v>
          </cell>
          <cell r="J112" t="str">
            <v>Producto</v>
          </cell>
          <cell r="K112" t="str">
            <v>Sectorial</v>
          </cell>
          <cell r="L112" t="str">
            <v>NO</v>
          </cell>
          <cell r="M112" t="str">
            <v>SI</v>
          </cell>
          <cell r="N112" t="str">
            <v>NO</v>
          </cell>
          <cell r="O112" t="str">
            <v>SI</v>
          </cell>
          <cell r="P112" t="str">
            <v>Número</v>
          </cell>
          <cell r="Q112" t="str">
            <v>Mensual</v>
          </cell>
          <cell r="R112" t="str">
            <v>Acumulado</v>
          </cell>
          <cell r="S112">
            <v>11</v>
          </cell>
          <cell r="T112">
            <v>17</v>
          </cell>
          <cell r="U112">
            <v>16</v>
          </cell>
          <cell r="V112">
            <v>7</v>
          </cell>
          <cell r="W112">
            <v>8</v>
          </cell>
          <cell r="X112">
            <v>48</v>
          </cell>
          <cell r="Y112">
            <v>10</v>
          </cell>
          <cell r="Z112">
            <v>62.5</v>
          </cell>
          <cell r="AA112">
            <v>16</v>
          </cell>
          <cell r="AB112">
            <v>33.332999999999998</v>
          </cell>
          <cell r="AC112">
            <v>42429.208333333299</v>
          </cell>
          <cell r="AD112">
            <v>42500.442660763903</v>
          </cell>
          <cell r="AE112" t="str">
            <v>De lo pendiente de la Vigencia 2015: Se terminaron Arauca, Tame, Mantenimiento pista, plataforma y calles de rodaje, Aeropuerto Pto Carreño-Mantenimiento pista plataforma y zonas de seguridad, Aeropuerto Villavicencio-Mantenimiento pista. En ejecución Flo</v>
          </cell>
          <cell r="AF112">
            <v>42429.208333333299</v>
          </cell>
          <cell r="AG112">
            <v>42500.4426606134</v>
          </cell>
          <cell r="AH112" t="str">
            <v>Jairo Suárez</v>
          </cell>
          <cell r="AI112" t="str">
            <v>jairo.suarez@aerocivil.gov.co</v>
          </cell>
          <cell r="AJ112">
            <v>0</v>
          </cell>
          <cell r="AK112">
            <v>42458.208333333299</v>
          </cell>
          <cell r="AL112">
            <v>48</v>
          </cell>
        </row>
        <row r="113">
          <cell r="A113">
            <v>5225</v>
          </cell>
          <cell r="B113" t="str">
            <v>Todos por un Nuevo País</v>
          </cell>
          <cell r="C113" t="str">
            <v>Competitividad e infraestructura estratégica</v>
          </cell>
          <cell r="D113" t="str">
            <v>Proveer la Infraestructura y servicios de logística y transporte para la integración territorial</v>
          </cell>
          <cell r="E113" t="str">
            <v>Transporte</v>
          </cell>
          <cell r="F113" t="str">
            <v>AEROCIVIL</v>
          </cell>
          <cell r="G113" t="str">
            <v>Infraestructura de transporte aéreo y aeroportuario</v>
          </cell>
          <cell r="H113">
            <v>5225</v>
          </cell>
          <cell r="I113" t="str">
            <v>Pasajeros movilizados por años entre los aeropuertos del país (millones)</v>
          </cell>
          <cell r="J113" t="str">
            <v>Resultado</v>
          </cell>
          <cell r="K113" t="str">
            <v>Sectorial</v>
          </cell>
          <cell r="L113" t="str">
            <v>NO</v>
          </cell>
          <cell r="M113" t="str">
            <v>NO</v>
          </cell>
          <cell r="N113" t="str">
            <v>NO</v>
          </cell>
          <cell r="O113" t="str">
            <v>SI</v>
          </cell>
          <cell r="P113" t="str">
            <v>Pasajeros</v>
          </cell>
          <cell r="Q113" t="str">
            <v>Mensual</v>
          </cell>
          <cell r="R113" t="str">
            <v>Flujo</v>
          </cell>
          <cell r="S113">
            <v>31</v>
          </cell>
          <cell r="T113">
            <v>34.700000000000003</v>
          </cell>
          <cell r="U113">
            <v>38.700000000000003</v>
          </cell>
          <cell r="V113">
            <v>42.5</v>
          </cell>
          <cell r="W113">
            <v>46</v>
          </cell>
          <cell r="X113">
            <v>46</v>
          </cell>
          <cell r="Y113">
            <v>5.72</v>
          </cell>
          <cell r="Z113">
            <v>14.78</v>
          </cell>
          <cell r="AA113">
            <v>34.130000000000003</v>
          </cell>
          <cell r="AB113">
            <v>74.2</v>
          </cell>
          <cell r="AC113">
            <v>42429.208333333299</v>
          </cell>
          <cell r="AD113">
            <v>42473.716298148101</v>
          </cell>
          <cell r="AE113" t="str">
            <v>En el periodo enero-marzo de 2016, los pasajeros Origen-Destino se incrementaron en 9.45% con respecto a igual periodo del año anterior.</v>
          </cell>
          <cell r="AF113">
            <v>42460.208333333299</v>
          </cell>
          <cell r="AG113">
            <v>42494.468134340299</v>
          </cell>
          <cell r="AH113" t="str">
            <v>Eduardo Enrique Tovar Añez</v>
          </cell>
          <cell r="AI113" t="str">
            <v>eduardo.tovar@aerocivil.gov.co</v>
          </cell>
          <cell r="AJ113">
            <v>30</v>
          </cell>
          <cell r="AK113">
            <v>42458.208333333299</v>
          </cell>
          <cell r="AL113">
            <v>18</v>
          </cell>
        </row>
        <row r="114">
          <cell r="A114">
            <v>4729</v>
          </cell>
          <cell r="B114" t="str">
            <v>Todos por un Nuevo País</v>
          </cell>
          <cell r="C114" t="str">
            <v>Competitividad e infraestructura estratégica</v>
          </cell>
          <cell r="D114" t="str">
            <v>Proveer la Infraestructura y servicios de logística y transporte para la integración territorial</v>
          </cell>
          <cell r="E114" t="str">
            <v>Transporte</v>
          </cell>
          <cell r="F114" t="str">
            <v>ANI</v>
          </cell>
          <cell r="G114" t="str">
            <v>Infraestructura de transporte carretero</v>
          </cell>
          <cell r="H114">
            <v>4729</v>
          </cell>
          <cell r="I114" t="str">
            <v>Kilómetros de calzadas construidas a través de concesión</v>
          </cell>
          <cell r="J114" t="str">
            <v>Producto</v>
          </cell>
          <cell r="K114" t="str">
            <v>Sectorial</v>
          </cell>
          <cell r="L114" t="str">
            <v>SI</v>
          </cell>
          <cell r="M114" t="str">
            <v>NO</v>
          </cell>
          <cell r="N114" t="str">
            <v>NO</v>
          </cell>
          <cell r="O114" t="str">
            <v>SI</v>
          </cell>
          <cell r="P114" t="str">
            <v>Kilómetros</v>
          </cell>
          <cell r="Q114" t="str">
            <v>Mensual</v>
          </cell>
          <cell r="R114" t="str">
            <v>Capacidad</v>
          </cell>
          <cell r="S114">
            <v>1796</v>
          </cell>
          <cell r="T114">
            <v>2126</v>
          </cell>
          <cell r="U114">
            <v>2456</v>
          </cell>
          <cell r="V114">
            <v>2786</v>
          </cell>
          <cell r="W114">
            <v>3116</v>
          </cell>
          <cell r="X114">
            <v>3116</v>
          </cell>
          <cell r="Y114">
            <v>2083.94</v>
          </cell>
          <cell r="Z114">
            <v>43.63</v>
          </cell>
          <cell r="AA114">
            <v>2083.94</v>
          </cell>
          <cell r="AB114">
            <v>21.81</v>
          </cell>
          <cell r="AC114">
            <v>42460.208333333299</v>
          </cell>
          <cell r="AD114">
            <v>42496.445513969898</v>
          </cell>
          <cell r="AE114" t="str">
            <v>Se lleva el 9 % de la meta del año, de los cuales se lleva construcción de 31,16 km de doble calzada y 0 km en calzada sencilla en la red concesionada.</v>
          </cell>
          <cell r="AF114">
            <v>42460.208333333299</v>
          </cell>
          <cell r="AG114">
            <v>42496.445513854203</v>
          </cell>
          <cell r="AH114" t="str">
            <v>Poldy Paola Osorio</v>
          </cell>
          <cell r="AI114" t="str">
            <v>posorio@ani.gov.co</v>
          </cell>
          <cell r="AJ114">
            <v>30</v>
          </cell>
          <cell r="AK114">
            <v>42490.208333333299</v>
          </cell>
          <cell r="AL114">
            <v>-13</v>
          </cell>
        </row>
        <row r="115">
          <cell r="A115">
            <v>4730</v>
          </cell>
          <cell r="B115" t="str">
            <v>Todos por un Nuevo País</v>
          </cell>
          <cell r="C115" t="str">
            <v>Competitividad e infraestructura estratégica</v>
          </cell>
          <cell r="D115" t="str">
            <v>Proveer la Infraestructura y servicios de logística y transporte para la integración territorial</v>
          </cell>
          <cell r="E115" t="str">
            <v>Transporte</v>
          </cell>
          <cell r="F115" t="str">
            <v>ANI</v>
          </cell>
          <cell r="G115" t="str">
            <v>Infraestructura de transporte carretero</v>
          </cell>
          <cell r="H115">
            <v>4730</v>
          </cell>
          <cell r="I115" t="str">
            <v>Kilómetros de Vías intervenidas bajo esquema de APP</v>
          </cell>
          <cell r="J115" t="str">
            <v>Producto</v>
          </cell>
          <cell r="K115" t="str">
            <v>Sectorial</v>
          </cell>
          <cell r="L115" t="str">
            <v>SI</v>
          </cell>
          <cell r="M115" t="str">
            <v>NO</v>
          </cell>
          <cell r="N115" t="str">
            <v>NO</v>
          </cell>
          <cell r="O115" t="str">
            <v>SI</v>
          </cell>
          <cell r="P115" t="str">
            <v>Kilómetros</v>
          </cell>
          <cell r="Q115" t="str">
            <v>Mensual</v>
          </cell>
          <cell r="R115" t="str">
            <v>Capacidad</v>
          </cell>
          <cell r="S115">
            <v>6595</v>
          </cell>
          <cell r="T115">
            <v>8083</v>
          </cell>
          <cell r="U115">
            <v>10160</v>
          </cell>
          <cell r="V115">
            <v>10861</v>
          </cell>
          <cell r="W115">
            <v>11698</v>
          </cell>
          <cell r="X115">
            <v>11698</v>
          </cell>
          <cell r="Y115">
            <v>10335</v>
          </cell>
          <cell r="Z115">
            <v>100</v>
          </cell>
          <cell r="AA115">
            <v>10335</v>
          </cell>
          <cell r="AB115">
            <v>73.290000000000006</v>
          </cell>
          <cell r="AC115">
            <v>42460.208333333299</v>
          </cell>
          <cell r="AD115">
            <v>42500.421629594901</v>
          </cell>
          <cell r="AE115" t="str">
            <v>Se firma el acta de inicio del Proyecto IP Vía al Nus , el 8 de marzo de 2016</v>
          </cell>
          <cell r="AF115">
            <v>42460.208333333299</v>
          </cell>
          <cell r="AG115">
            <v>42500.421629432902</v>
          </cell>
          <cell r="AH115" t="str">
            <v>Poldy Paola Osorio</v>
          </cell>
          <cell r="AI115" t="str">
            <v>posorio@ani.gov.co</v>
          </cell>
          <cell r="AJ115">
            <v>30</v>
          </cell>
          <cell r="AK115">
            <v>42490.208333333299</v>
          </cell>
          <cell r="AL115">
            <v>-13</v>
          </cell>
        </row>
        <row r="116">
          <cell r="A116">
            <v>4731</v>
          </cell>
          <cell r="B116" t="str">
            <v>Todos por un Nuevo País</v>
          </cell>
          <cell r="C116" t="str">
            <v>Competitividad e infraestructura estratégica</v>
          </cell>
          <cell r="D116" t="str">
            <v>Proveer la Infraestructura y servicios de logística y transporte para la integración territorial</v>
          </cell>
          <cell r="E116" t="str">
            <v>Transporte</v>
          </cell>
          <cell r="F116" t="str">
            <v>ANI</v>
          </cell>
          <cell r="G116" t="str">
            <v>Infraestructura de transporte carretero</v>
          </cell>
          <cell r="H116">
            <v>4731</v>
          </cell>
          <cell r="I116" t="str">
            <v>Inversión privada en infraestructura de carretera (billones de $ acumulados en el cuatrienio) - ANI</v>
          </cell>
          <cell r="J116" t="str">
            <v>Resultado</v>
          </cell>
          <cell r="K116" t="str">
            <v>Sectorial</v>
          </cell>
          <cell r="L116" t="str">
            <v>SI</v>
          </cell>
          <cell r="M116" t="str">
            <v>NO</v>
          </cell>
          <cell r="N116" t="str">
            <v>NO</v>
          </cell>
          <cell r="O116" t="str">
            <v>SI</v>
          </cell>
          <cell r="P116" t="str">
            <v>Billones de pesos</v>
          </cell>
          <cell r="Q116" t="str">
            <v>Trimestral</v>
          </cell>
          <cell r="R116" t="str">
            <v>Acumulado</v>
          </cell>
          <cell r="S116">
            <v>11.4</v>
          </cell>
          <cell r="T116">
            <v>3.5</v>
          </cell>
          <cell r="U116">
            <v>5</v>
          </cell>
          <cell r="V116">
            <v>7</v>
          </cell>
          <cell r="W116">
            <v>8.5</v>
          </cell>
          <cell r="X116">
            <v>24</v>
          </cell>
          <cell r="Y116">
            <v>0.53</v>
          </cell>
          <cell r="Z116">
            <v>10.6</v>
          </cell>
          <cell r="AA116">
            <v>3.98</v>
          </cell>
          <cell r="AB116">
            <v>16.579999999999998</v>
          </cell>
          <cell r="AC116">
            <v>42460.208333333299</v>
          </cell>
          <cell r="AD116">
            <v>42500.418623923601</v>
          </cell>
          <cell r="AE116" t="str">
            <v>Con corte a 30 de marzo de 2016 se estima una inversión acumulada en lo corrido del año en carreteras concesionadas de $0,53 billones de pesos. Dicho monto representa el 11% de la meta programada, por lo cual se espera que aumente para el segundo semestre</v>
          </cell>
          <cell r="AF116">
            <v>42460.208333333299</v>
          </cell>
          <cell r="AG116">
            <v>42500.418623761601</v>
          </cell>
          <cell r="AH116" t="str">
            <v>Poldy Paola Osorio</v>
          </cell>
          <cell r="AI116" t="str">
            <v>posorio@ani.gov.co</v>
          </cell>
          <cell r="AJ116">
            <v>90</v>
          </cell>
          <cell r="AK116">
            <v>42551.208333333299</v>
          </cell>
          <cell r="AL116">
            <v>-133</v>
          </cell>
        </row>
        <row r="117">
          <cell r="A117">
            <v>4732</v>
          </cell>
          <cell r="B117" t="str">
            <v>Todos por un Nuevo País</v>
          </cell>
          <cell r="C117" t="str">
            <v>Competitividad e infraestructura estratégica</v>
          </cell>
          <cell r="D117" t="str">
            <v>Proveer la Infraestructura y servicios de logística y transporte para la integración territorial</v>
          </cell>
          <cell r="E117" t="str">
            <v>Transporte</v>
          </cell>
          <cell r="F117" t="str">
            <v>ANI</v>
          </cell>
          <cell r="G117" t="str">
            <v>Infraestructura de transporte carretero</v>
          </cell>
          <cell r="H117">
            <v>4732</v>
          </cell>
          <cell r="I117" t="str">
            <v>Inversión privada en infraestructura férrea, aeroportuaria y portuaria  (billones de $ acumulados en el cuatrienio) - ANI</v>
          </cell>
          <cell r="J117" t="str">
            <v>Resultado</v>
          </cell>
          <cell r="K117" t="str">
            <v>Sectorial</v>
          </cell>
          <cell r="L117" t="str">
            <v>SI</v>
          </cell>
          <cell r="M117" t="str">
            <v>NO</v>
          </cell>
          <cell r="N117" t="str">
            <v>NO</v>
          </cell>
          <cell r="O117" t="str">
            <v>SI</v>
          </cell>
          <cell r="P117" t="str">
            <v>Billones de pesos</v>
          </cell>
          <cell r="Q117" t="str">
            <v>Trimestral</v>
          </cell>
          <cell r="R117" t="str">
            <v>Acumulado</v>
          </cell>
          <cell r="S117">
            <v>4.18</v>
          </cell>
          <cell r="T117">
            <v>1.05</v>
          </cell>
          <cell r="U117">
            <v>1.08</v>
          </cell>
          <cell r="V117">
            <v>1.1399999999999999</v>
          </cell>
          <cell r="W117">
            <v>1.5</v>
          </cell>
          <cell r="X117">
            <v>4.7699999999999996</v>
          </cell>
          <cell r="Y117">
            <v>0.23</v>
          </cell>
          <cell r="Z117">
            <v>21.3</v>
          </cell>
          <cell r="AA117">
            <v>1.63</v>
          </cell>
          <cell r="AB117">
            <v>34.17</v>
          </cell>
          <cell r="AC117">
            <v>42460.208333333299</v>
          </cell>
          <cell r="AD117">
            <v>42500.418426388896</v>
          </cell>
          <cell r="AE117" t="str">
            <v>Con corte a 30 de marzo de 2016 se estima una inversión acumulada en lo corrido del año en carreteras concesionadas de $0,23 billones de pesos. Dicho monto representa el 21,3% de la meta programada, cumpliendo con la estimación para el primer trimestre.</v>
          </cell>
          <cell r="AF117">
            <v>42460.208333333299</v>
          </cell>
          <cell r="AG117">
            <v>42500.418426273201</v>
          </cell>
          <cell r="AH117" t="str">
            <v>Poldy Paola Osorio</v>
          </cell>
          <cell r="AI117" t="str">
            <v>posorio@ani.gov.co</v>
          </cell>
          <cell r="AJ117">
            <v>90</v>
          </cell>
          <cell r="AK117">
            <v>42551.208333333299</v>
          </cell>
          <cell r="AL117">
            <v>-133</v>
          </cell>
        </row>
        <row r="118">
          <cell r="A118">
            <v>5177</v>
          </cell>
          <cell r="B118" t="str">
            <v>Todos por un Nuevo País</v>
          </cell>
          <cell r="C118" t="str">
            <v>Competitividad e infraestructura estratégica</v>
          </cell>
          <cell r="D118" t="str">
            <v>Proveer la Infraestructura y servicios de logística y transporte para la integración territorial</v>
          </cell>
          <cell r="E118" t="str">
            <v>Transporte</v>
          </cell>
          <cell r="F118" t="str">
            <v>ANI</v>
          </cell>
          <cell r="G118" t="str">
            <v>Infraestructura de transporte carretero</v>
          </cell>
          <cell r="H118">
            <v>5177</v>
          </cell>
          <cell r="I118" t="str">
            <v>Número de proyectos en ejecución Programa 4G</v>
          </cell>
          <cell r="J118" t="str">
            <v>Producto</v>
          </cell>
          <cell r="K118" t="str">
            <v>Sectorial</v>
          </cell>
          <cell r="L118" t="str">
            <v>NO</v>
          </cell>
          <cell r="M118" t="str">
            <v>NO</v>
          </cell>
          <cell r="N118" t="str">
            <v>NO</v>
          </cell>
          <cell r="O118" t="str">
            <v>SI</v>
          </cell>
          <cell r="P118" t="str">
            <v>Número</v>
          </cell>
          <cell r="Q118" t="str">
            <v>Mensual</v>
          </cell>
          <cell r="R118" t="str">
            <v>Capacidad</v>
          </cell>
          <cell r="S118">
            <v>6</v>
          </cell>
          <cell r="T118">
            <v>20</v>
          </cell>
          <cell r="U118">
            <v>36</v>
          </cell>
          <cell r="V118">
            <v>0</v>
          </cell>
          <cell r="W118">
            <v>0</v>
          </cell>
          <cell r="X118">
            <v>36</v>
          </cell>
          <cell r="Y118">
            <v>26</v>
          </cell>
          <cell r="Z118">
            <v>66.667000000000002</v>
          </cell>
          <cell r="AA118">
            <v>26</v>
          </cell>
          <cell r="AB118">
            <v>66.667000000000002</v>
          </cell>
          <cell r="AC118">
            <v>42460.208333333299</v>
          </cell>
          <cell r="AD118">
            <v>42500.420405173601</v>
          </cell>
          <cell r="AE118" t="str">
            <v>Se firma el acta de inicio del Proyecto IP Via al Nus , el 08-03-2016.</v>
          </cell>
          <cell r="AF118">
            <v>42460.208333333299</v>
          </cell>
          <cell r="AG118">
            <v>42500.420405011602</v>
          </cell>
          <cell r="AH118" t="str">
            <v>Poldy Paola Osorio</v>
          </cell>
          <cell r="AI118" t="str">
            <v>posorio@ani.gov.co</v>
          </cell>
          <cell r="AJ118">
            <v>30</v>
          </cell>
          <cell r="AK118">
            <v>42490.208333333299</v>
          </cell>
          <cell r="AL118">
            <v>-13</v>
          </cell>
        </row>
        <row r="119">
          <cell r="A119">
            <v>5178</v>
          </cell>
          <cell r="B119" t="str">
            <v>Todos por un Nuevo País</v>
          </cell>
          <cell r="C119" t="str">
            <v>Competitividad e infraestructura estratégica</v>
          </cell>
          <cell r="D119" t="str">
            <v>Proveer la Infraestructura y servicios de logística y transporte para la integración territorial</v>
          </cell>
          <cell r="E119" t="str">
            <v>Transporte</v>
          </cell>
          <cell r="F119" t="str">
            <v>ANI</v>
          </cell>
          <cell r="G119" t="str">
            <v>Infraestructura de transporte carretero</v>
          </cell>
          <cell r="H119">
            <v>5178</v>
          </cell>
          <cell r="I119" t="str">
            <v>Número de Proyectos Adjudicados</v>
          </cell>
          <cell r="J119" t="str">
            <v>Producto</v>
          </cell>
          <cell r="K119" t="str">
            <v>Sectorial</v>
          </cell>
          <cell r="L119" t="str">
            <v>NO</v>
          </cell>
          <cell r="M119" t="str">
            <v>NO</v>
          </cell>
          <cell r="N119" t="str">
            <v>NO</v>
          </cell>
          <cell r="O119" t="str">
            <v>SI</v>
          </cell>
          <cell r="P119" t="str">
            <v>Número</v>
          </cell>
          <cell r="Q119" t="str">
            <v>Mensual</v>
          </cell>
          <cell r="R119" t="str">
            <v>Capacidad</v>
          </cell>
          <cell r="S119">
            <v>10</v>
          </cell>
          <cell r="T119">
            <v>26</v>
          </cell>
          <cell r="U119">
            <v>36</v>
          </cell>
          <cell r="V119">
            <v>0</v>
          </cell>
          <cell r="W119">
            <v>0</v>
          </cell>
          <cell r="X119">
            <v>36</v>
          </cell>
          <cell r="Y119">
            <v>27</v>
          </cell>
          <cell r="Z119">
            <v>65.385000000000005</v>
          </cell>
          <cell r="AA119">
            <v>27</v>
          </cell>
          <cell r="AB119">
            <v>65.385000000000005</v>
          </cell>
          <cell r="AC119">
            <v>42460.208333333299</v>
          </cell>
          <cell r="AD119">
            <v>42500.4207118056</v>
          </cell>
          <cell r="AE119" t="str">
            <v xml:space="preserve">No se adjudicaron proyectos de APP en el mes de marzo </v>
          </cell>
          <cell r="AF119">
            <v>42460.208333333299</v>
          </cell>
          <cell r="AG119">
            <v>42500.420711689803</v>
          </cell>
          <cell r="AH119" t="str">
            <v>Poldy Paola Osorio</v>
          </cell>
          <cell r="AI119" t="str">
            <v>posorio@ani.gov.co</v>
          </cell>
          <cell r="AJ119">
            <v>30</v>
          </cell>
          <cell r="AK119">
            <v>42490.208333333299</v>
          </cell>
          <cell r="AL119">
            <v>-13</v>
          </cell>
        </row>
        <row r="120">
          <cell r="A120">
            <v>4733</v>
          </cell>
          <cell r="B120" t="str">
            <v>Todos por un Nuevo País</v>
          </cell>
          <cell r="C120" t="str">
            <v>Competitividad e infraestructura estratégica</v>
          </cell>
          <cell r="D120" t="str">
            <v>Proveer la Infraestructura y servicios de logística y transporte para la integración territorial</v>
          </cell>
          <cell r="E120" t="str">
            <v>Transporte</v>
          </cell>
          <cell r="F120" t="str">
            <v>ANI</v>
          </cell>
          <cell r="G120" t="str">
            <v>Infraestructura de transporte férreo</v>
          </cell>
          <cell r="H120">
            <v>4733</v>
          </cell>
          <cell r="I120" t="str">
            <v>Kilómetros de red férrea en operación - ANI</v>
          </cell>
          <cell r="J120" t="str">
            <v>Producto</v>
          </cell>
          <cell r="K120" t="str">
            <v>Sectorial</v>
          </cell>
          <cell r="L120" t="str">
            <v>SI</v>
          </cell>
          <cell r="M120" t="str">
            <v>NO</v>
          </cell>
          <cell r="N120" t="str">
            <v>NO</v>
          </cell>
          <cell r="O120" t="str">
            <v>SI</v>
          </cell>
          <cell r="P120" t="str">
            <v>Kilómetros</v>
          </cell>
          <cell r="Q120" t="str">
            <v>Mensual</v>
          </cell>
          <cell r="R120" t="str">
            <v>Capacidad</v>
          </cell>
          <cell r="S120">
            <v>628</v>
          </cell>
          <cell r="T120">
            <v>1026</v>
          </cell>
          <cell r="U120">
            <v>1283</v>
          </cell>
          <cell r="V120">
            <v>0</v>
          </cell>
          <cell r="W120">
            <v>0</v>
          </cell>
          <cell r="X120">
            <v>1283</v>
          </cell>
          <cell r="Y120">
            <v>1507</v>
          </cell>
          <cell r="Z120">
            <v>100</v>
          </cell>
          <cell r="AA120">
            <v>1507</v>
          </cell>
          <cell r="AB120">
            <v>100</v>
          </cell>
          <cell r="AC120">
            <v>42460.208333333299</v>
          </cell>
          <cell r="AD120">
            <v>42500.419039780099</v>
          </cell>
          <cell r="AE120" t="str">
            <v>Se cumplió con la meta del Cuatrienio y no se tiene previsto dejar mas Km en condiciones de operación para este año.</v>
          </cell>
          <cell r="AF120">
            <v>42460.208333333299</v>
          </cell>
          <cell r="AG120">
            <v>42500.4190396181</v>
          </cell>
          <cell r="AH120" t="str">
            <v>Poldy Paola Osorio</v>
          </cell>
          <cell r="AI120" t="str">
            <v>posorio@ani.gov.co</v>
          </cell>
          <cell r="AJ120">
            <v>30</v>
          </cell>
          <cell r="AK120">
            <v>42490.208333333299</v>
          </cell>
          <cell r="AL120">
            <v>-13</v>
          </cell>
        </row>
        <row r="121">
          <cell r="A121">
            <v>4929</v>
          </cell>
          <cell r="B121" t="str">
            <v>Todos por un Nuevo País</v>
          </cell>
          <cell r="C121" t="str">
            <v>Competitividad e infraestructura estratégica</v>
          </cell>
          <cell r="D121" t="str">
            <v>Proveer la Infraestructura y servicios de logística y transporte para la integración territorial</v>
          </cell>
          <cell r="E121" t="str">
            <v>Transporte</v>
          </cell>
          <cell r="F121" t="str">
            <v>CORMAGDALENA</v>
          </cell>
          <cell r="G121" t="str">
            <v>Infraestructura de transporte marítimo y fluvial</v>
          </cell>
          <cell r="H121">
            <v>4929</v>
          </cell>
          <cell r="I121" t="str">
            <v>Kilómetros de corredor fluvial mantenidos</v>
          </cell>
          <cell r="J121" t="str">
            <v>Producto</v>
          </cell>
          <cell r="K121" t="str">
            <v>Sectorial</v>
          </cell>
          <cell r="L121" t="str">
            <v>SI</v>
          </cell>
          <cell r="M121" t="str">
            <v>NO</v>
          </cell>
          <cell r="N121" t="str">
            <v>NO</v>
          </cell>
          <cell r="O121" t="str">
            <v>SI</v>
          </cell>
          <cell r="P121" t="str">
            <v>Kilómetros</v>
          </cell>
          <cell r="Q121" t="str">
            <v>Mensual</v>
          </cell>
          <cell r="R121" t="str">
            <v>Stock</v>
          </cell>
          <cell r="S121">
            <v>1025</v>
          </cell>
          <cell r="T121">
            <v>1023</v>
          </cell>
          <cell r="U121">
            <v>1023</v>
          </cell>
          <cell r="V121">
            <v>1023</v>
          </cell>
          <cell r="W121">
            <v>1023</v>
          </cell>
          <cell r="X121">
            <v>1023</v>
          </cell>
          <cell r="Y121">
            <v>1023</v>
          </cell>
          <cell r="Z121">
            <v>100</v>
          </cell>
          <cell r="AA121">
            <v>1023</v>
          </cell>
          <cell r="AB121">
            <v>100</v>
          </cell>
          <cell r="AC121">
            <v>42490.208333333299</v>
          </cell>
          <cell r="AD121">
            <v>42496.411442673598</v>
          </cell>
          <cell r="AE121" t="str">
            <v xml:space="preserve">El indicador reporta los kilómetros de canal navegable mantenidos. </v>
          </cell>
          <cell r="AF121">
            <v>42490.208333333299</v>
          </cell>
          <cell r="AG121">
            <v>42496.411442511599</v>
          </cell>
          <cell r="AH121" t="str">
            <v>Lyda Patricia Alvarez</v>
          </cell>
          <cell r="AI121" t="str">
            <v>Lyda.alvarez@cormagdalena.gov.co</v>
          </cell>
          <cell r="AJ121">
            <v>7</v>
          </cell>
          <cell r="AK121">
            <v>42520.208333333299</v>
          </cell>
          <cell r="AL121">
            <v>-20</v>
          </cell>
        </row>
        <row r="122">
          <cell r="A122">
            <v>4736</v>
          </cell>
          <cell r="B122" t="str">
            <v>Todos por un Nuevo País</v>
          </cell>
          <cell r="C122" t="str">
            <v>Competitividad e infraestructura estratégica</v>
          </cell>
          <cell r="D122" t="str">
            <v>Proveer la Infraestructura y servicios de logística y transporte para la integración territorial</v>
          </cell>
          <cell r="E122" t="str">
            <v>Transporte</v>
          </cell>
          <cell r="F122" t="str">
            <v>INVIAS</v>
          </cell>
          <cell r="G122" t="str">
            <v>Infraestructura de transporte carretero</v>
          </cell>
          <cell r="H122">
            <v>4736</v>
          </cell>
          <cell r="I122" t="str">
            <v>Kilómetros de vías con pavimento - Invías</v>
          </cell>
          <cell r="J122" t="str">
            <v>Producto</v>
          </cell>
          <cell r="K122" t="str">
            <v>Sectorial</v>
          </cell>
          <cell r="L122" t="str">
            <v>SI</v>
          </cell>
          <cell r="M122" t="str">
            <v>NO</v>
          </cell>
          <cell r="N122" t="str">
            <v>NO</v>
          </cell>
          <cell r="O122" t="str">
            <v>SI</v>
          </cell>
          <cell r="P122" t="str">
            <v>Kilómetros</v>
          </cell>
          <cell r="Q122" t="str">
            <v>Mensual</v>
          </cell>
          <cell r="R122" t="str">
            <v>Capacidad</v>
          </cell>
          <cell r="S122">
            <v>8454</v>
          </cell>
          <cell r="T122">
            <v>8569</v>
          </cell>
          <cell r="U122">
            <v>8676</v>
          </cell>
          <cell r="V122">
            <v>8680</v>
          </cell>
          <cell r="W122">
            <v>8680</v>
          </cell>
          <cell r="X122">
            <v>8680</v>
          </cell>
          <cell r="Y122">
            <v>8550.4500000000007</v>
          </cell>
          <cell r="Z122">
            <v>43.45</v>
          </cell>
          <cell r="AA122">
            <v>8550.4500000000007</v>
          </cell>
          <cell r="AB122">
            <v>42.68</v>
          </cell>
          <cell r="AC122">
            <v>42460.208333333299</v>
          </cell>
          <cell r="AD122">
            <v>42495.604519675901</v>
          </cell>
          <cell r="AE122" t="str">
            <v>Avance acumulado a 2015 con pavimento es de 8.532,30 Km. En Febrero 14,59 Km, de pavimento reportado 8.550,45Km acumulado</v>
          </cell>
          <cell r="AF122">
            <v>42460.208333333299</v>
          </cell>
          <cell r="AG122">
            <v>42495.604519525499</v>
          </cell>
          <cell r="AH122" t="str">
            <v>Ernesto  Correo Valderrama</v>
          </cell>
          <cell r="AI122" t="str">
            <v>ecorreav@invias.gov.co</v>
          </cell>
          <cell r="AJ122">
            <v>30</v>
          </cell>
          <cell r="AK122">
            <v>42490.208333333299</v>
          </cell>
          <cell r="AL122">
            <v>-13</v>
          </cell>
        </row>
        <row r="123">
          <cell r="A123">
            <v>4738</v>
          </cell>
          <cell r="B123" t="str">
            <v>Todos por un Nuevo País</v>
          </cell>
          <cell r="C123" t="str">
            <v>Competitividad e infraestructura estratégica</v>
          </cell>
          <cell r="D123" t="str">
            <v>Proveer la Infraestructura y servicios de logística y transporte para la integración territorial</v>
          </cell>
          <cell r="E123" t="str">
            <v>Transporte</v>
          </cell>
          <cell r="F123" t="str">
            <v>INVIAS</v>
          </cell>
          <cell r="G123" t="str">
            <v>Infraestructura de transporte carretero</v>
          </cell>
          <cell r="H123">
            <v>4738</v>
          </cell>
          <cell r="I123" t="str">
            <v>Kilómetros de placa huella construida</v>
          </cell>
          <cell r="J123" t="str">
            <v>Producto</v>
          </cell>
          <cell r="K123" t="str">
            <v>Sectorial</v>
          </cell>
          <cell r="L123" t="str">
            <v>SI</v>
          </cell>
          <cell r="M123" t="str">
            <v>NO</v>
          </cell>
          <cell r="N123" t="str">
            <v>NO</v>
          </cell>
          <cell r="O123" t="str">
            <v>SI</v>
          </cell>
          <cell r="P123" t="str">
            <v>Kilómetros</v>
          </cell>
          <cell r="Q123" t="str">
            <v>Mensual</v>
          </cell>
          <cell r="R123" t="str">
            <v>Capacidad</v>
          </cell>
          <cell r="S123">
            <v>1300</v>
          </cell>
          <cell r="T123">
            <v>1461</v>
          </cell>
          <cell r="U123">
            <v>1597</v>
          </cell>
          <cell r="V123">
            <v>1672</v>
          </cell>
          <cell r="W123">
            <v>1800</v>
          </cell>
          <cell r="X123">
            <v>1800</v>
          </cell>
          <cell r="Y123">
            <v>1548.76</v>
          </cell>
          <cell r="Z123">
            <v>83.76</v>
          </cell>
          <cell r="AA123">
            <v>1548.76</v>
          </cell>
          <cell r="AB123">
            <v>49.75</v>
          </cell>
          <cell r="AC123">
            <v>42460.208333333299</v>
          </cell>
          <cell r="AD123">
            <v>42495.609322534699</v>
          </cell>
          <cell r="AE123" t="str">
            <v>El Acumulado a 2015 de los Km de vías con Placa Huella es de1.459,27 Km. Para el mes de reporta la construcción 89,49 Km de placa huella, para un total acumulado de 1548,76 kilómetros construidos a través de los Convenios en ejecución suscritos con las en</v>
          </cell>
          <cell r="AF123">
            <v>42460.208333333299</v>
          </cell>
          <cell r="AG123">
            <v>42495.6093223727</v>
          </cell>
          <cell r="AH123" t="str">
            <v>Ernesto  Correo Valderrama</v>
          </cell>
          <cell r="AI123" t="str">
            <v>ecorreav@invias.gov.co</v>
          </cell>
          <cell r="AJ123">
            <v>30</v>
          </cell>
          <cell r="AK123">
            <v>42490.208333333299</v>
          </cell>
          <cell r="AL123">
            <v>-13</v>
          </cell>
        </row>
        <row r="124">
          <cell r="A124">
            <v>4737</v>
          </cell>
          <cell r="B124" t="str">
            <v>Todos por un Nuevo País</v>
          </cell>
          <cell r="C124" t="str">
            <v>Competitividad e infraestructura estratégica</v>
          </cell>
          <cell r="D124" t="str">
            <v>Proveer la Infraestructura y servicios de logística y transporte para la integración territorial</v>
          </cell>
          <cell r="E124" t="str">
            <v>Transporte</v>
          </cell>
          <cell r="F124" t="str">
            <v>INVIAS</v>
          </cell>
          <cell r="G124" t="str">
            <v>Infraestructura de transporte marítimo y fluvial</v>
          </cell>
          <cell r="H124">
            <v>4737</v>
          </cell>
          <cell r="I124" t="str">
            <v>Obras de mantenimiento y profundización a canales de acceso - Invías</v>
          </cell>
          <cell r="J124" t="str">
            <v>Producto</v>
          </cell>
          <cell r="K124" t="str">
            <v>Sectorial</v>
          </cell>
          <cell r="L124" t="str">
            <v>SI</v>
          </cell>
          <cell r="M124" t="str">
            <v>NO</v>
          </cell>
          <cell r="N124" t="str">
            <v>NO</v>
          </cell>
          <cell r="O124" t="str">
            <v>SI</v>
          </cell>
          <cell r="P124" t="str">
            <v>Número</v>
          </cell>
          <cell r="Q124" t="str">
            <v>Mensual</v>
          </cell>
          <cell r="R124" t="str">
            <v>Capacidad</v>
          </cell>
          <cell r="S124">
            <v>8</v>
          </cell>
          <cell r="T124">
            <v>11</v>
          </cell>
          <cell r="U124">
            <v>12</v>
          </cell>
          <cell r="V124">
            <v>13</v>
          </cell>
          <cell r="W124">
            <v>14</v>
          </cell>
          <cell r="X124">
            <v>14</v>
          </cell>
          <cell r="Y124">
            <v>14</v>
          </cell>
          <cell r="Z124">
            <v>100</v>
          </cell>
          <cell r="AA124">
            <v>14</v>
          </cell>
          <cell r="AB124">
            <v>100</v>
          </cell>
          <cell r="AC124">
            <v>42429.208333333299</v>
          </cell>
          <cell r="AD124">
            <v>42495.685112465297</v>
          </cell>
          <cell r="AE124" t="str">
            <v>Acumulado a 2015 13 Obras. Obras de mantenimiento y profundización a Marzo Terminado Dragado de Profundizacióndel canal de acceso al puerto de Buenaventura, Valle del Cauca, acumulado 14 Contratado Canal de Acceso Alterno al Puerto De Cartagena</v>
          </cell>
          <cell r="AF124">
            <v>42429.208333333299</v>
          </cell>
          <cell r="AG124">
            <v>42495.685112303203</v>
          </cell>
          <cell r="AH124" t="str">
            <v>Ernesto  Correo Valderrama</v>
          </cell>
          <cell r="AI124" t="str">
            <v>ecorreav@invias.gov.co</v>
          </cell>
          <cell r="AJ124">
            <v>30</v>
          </cell>
          <cell r="AK124">
            <v>42458.208333333299</v>
          </cell>
          <cell r="AL124">
            <v>18</v>
          </cell>
        </row>
        <row r="125">
          <cell r="A125">
            <v>4734</v>
          </cell>
          <cell r="B125" t="str">
            <v>Todos por un Nuevo País</v>
          </cell>
          <cell r="C125" t="str">
            <v>Competitividad e infraestructura estratégica</v>
          </cell>
          <cell r="D125" t="str">
            <v>Proveer la Infraestructura y servicios de logística y transporte para la integración territorial</v>
          </cell>
          <cell r="E125" t="str">
            <v>Transporte</v>
          </cell>
          <cell r="F125" t="str">
            <v>INVIAS</v>
          </cell>
          <cell r="G125" t="str">
            <v>Infraestructura de transporte carretero</v>
          </cell>
          <cell r="H125">
            <v>4734</v>
          </cell>
          <cell r="I125" t="str">
            <v>Kilómetros de calzadas construidas no concesionadas</v>
          </cell>
          <cell r="J125" t="str">
            <v>Producto</v>
          </cell>
          <cell r="K125" t="str">
            <v>Sectorial</v>
          </cell>
          <cell r="L125" t="str">
            <v>SI</v>
          </cell>
          <cell r="M125" t="str">
            <v>NO</v>
          </cell>
          <cell r="N125" t="str">
            <v>NO</v>
          </cell>
          <cell r="O125" t="str">
            <v>SI</v>
          </cell>
          <cell r="P125" t="str">
            <v>Kilómetros</v>
          </cell>
          <cell r="Q125" t="str">
            <v>Mensual</v>
          </cell>
          <cell r="R125" t="str">
            <v>Capacidad</v>
          </cell>
          <cell r="S125">
            <v>166</v>
          </cell>
          <cell r="T125">
            <v>175.87</v>
          </cell>
          <cell r="U125">
            <v>176.37</v>
          </cell>
          <cell r="V125">
            <v>176.94</v>
          </cell>
          <cell r="W125">
            <v>180</v>
          </cell>
          <cell r="X125">
            <v>180</v>
          </cell>
          <cell r="Y125">
            <v>183.54</v>
          </cell>
          <cell r="Z125">
            <v>100</v>
          </cell>
          <cell r="AA125">
            <v>183.54</v>
          </cell>
          <cell r="AB125">
            <v>100</v>
          </cell>
          <cell r="AC125">
            <v>42460.208333333299</v>
          </cell>
          <cell r="AD125">
            <v>42495.609562881902</v>
          </cell>
          <cell r="AE125" t="str">
            <v xml:space="preserve">linea Base a dic 2015 181,94 entre enero y Marzo se reporta 1,6 Km en Segunda Calzada Primavera Camilo C y Altos De Zaragoza - Cisneros para un avance 183,54 Km acumulados. </v>
          </cell>
          <cell r="AF125">
            <v>42460.208333333299</v>
          </cell>
          <cell r="AG125">
            <v>42495.609562731501</v>
          </cell>
          <cell r="AH125" t="str">
            <v>Ernesto  Correo Valderrama</v>
          </cell>
          <cell r="AI125" t="str">
            <v>ecorreav@invias.gov.co</v>
          </cell>
          <cell r="AJ125">
            <v>30</v>
          </cell>
          <cell r="AK125">
            <v>42490.208333333299</v>
          </cell>
          <cell r="AL125">
            <v>-13</v>
          </cell>
        </row>
        <row r="126">
          <cell r="A126">
            <v>4735</v>
          </cell>
          <cell r="B126" t="str">
            <v>Todos por un Nuevo País</v>
          </cell>
          <cell r="C126" t="str">
            <v>Competitividad e infraestructura estratégica</v>
          </cell>
          <cell r="D126" t="str">
            <v>Proveer la Infraestructura y servicios de logística y transporte para la integración territorial</v>
          </cell>
          <cell r="E126" t="str">
            <v>Transporte</v>
          </cell>
          <cell r="F126" t="str">
            <v>INVIAS</v>
          </cell>
          <cell r="G126" t="str">
            <v>Infraestructura de transporte carretero</v>
          </cell>
          <cell r="H126">
            <v>4735</v>
          </cell>
          <cell r="I126" t="str">
            <v>Nuevos Kilómetros de vías con rehabilitación y mantenimiento - Invías</v>
          </cell>
          <cell r="J126" t="str">
            <v>Producto</v>
          </cell>
          <cell r="K126" t="str">
            <v>Sectorial</v>
          </cell>
          <cell r="L126" t="str">
            <v>SI</v>
          </cell>
          <cell r="M126" t="str">
            <v>NO</v>
          </cell>
          <cell r="N126" t="str">
            <v>NO</v>
          </cell>
          <cell r="O126" t="str">
            <v>SI</v>
          </cell>
          <cell r="P126" t="str">
            <v>Kilómetros</v>
          </cell>
          <cell r="Q126" t="str">
            <v>Mensual</v>
          </cell>
          <cell r="R126" t="str">
            <v>Capacidad</v>
          </cell>
          <cell r="S126">
            <v>0</v>
          </cell>
          <cell r="T126">
            <v>106</v>
          </cell>
          <cell r="U126">
            <v>146</v>
          </cell>
          <cell r="V126">
            <v>279</v>
          </cell>
          <cell r="W126">
            <v>400</v>
          </cell>
          <cell r="X126">
            <v>400</v>
          </cell>
          <cell r="Y126">
            <v>480.87</v>
          </cell>
          <cell r="Z126">
            <v>100</v>
          </cell>
          <cell r="AA126">
            <v>480.87</v>
          </cell>
          <cell r="AB126">
            <v>100</v>
          </cell>
          <cell r="AC126">
            <v>42460.208333333299</v>
          </cell>
          <cell r="AD126">
            <v>42496.447581284701</v>
          </cell>
          <cell r="AE126" t="str">
            <v xml:space="preserve">Linea Base cero; Avance año 2015: 457,42 Km con Rehabilitación y Mantenimiento Periodico Mantenimiento 203,19 Km y Rehabilitación 254,23 Km Avance Enero a Marzo 22,23 Km con Rehabilitación y Repavimento 4, 40 Km y Mantenimiento Periodico 18,82 Km para un </v>
          </cell>
          <cell r="AF126">
            <v>42460.208333333299</v>
          </cell>
          <cell r="AG126">
            <v>42496.4475811343</v>
          </cell>
          <cell r="AH126" t="str">
            <v>Ernesto  Correo Valderrama</v>
          </cell>
          <cell r="AI126" t="str">
            <v>ecorreav@invias.gov.co</v>
          </cell>
          <cell r="AJ126">
            <v>30</v>
          </cell>
          <cell r="AK126">
            <v>42490.208333333299</v>
          </cell>
          <cell r="AL126">
            <v>-13</v>
          </cell>
        </row>
        <row r="127">
          <cell r="A127">
            <v>5365</v>
          </cell>
          <cell r="B127" t="str">
            <v>Todos por un Nuevo País</v>
          </cell>
          <cell r="C127" t="str">
            <v>Competitividad e infraestructura estratégica</v>
          </cell>
          <cell r="D127" t="str">
            <v>Proveer la Infraestructura y servicios de logística y transporte para la integración territorial</v>
          </cell>
          <cell r="E127" t="str">
            <v>Transporte</v>
          </cell>
          <cell r="F127" t="str">
            <v>MINTRANSPORTE</v>
          </cell>
          <cell r="G127" t="str">
            <v>Infraestructura de transporte carretero</v>
          </cell>
          <cell r="H127">
            <v>5365</v>
          </cell>
          <cell r="I127" t="str">
            <v>Número de departamentos acompañados en la estructuración de proyectos de caminos ancestrales ubicados en Comunidades Indígenas</v>
          </cell>
          <cell r="J127" t="str">
            <v>Producto</v>
          </cell>
          <cell r="K127" t="str">
            <v>Sectorial</v>
          </cell>
          <cell r="L127" t="str">
            <v>SI</v>
          </cell>
          <cell r="M127" t="str">
            <v>NO</v>
          </cell>
          <cell r="N127" t="str">
            <v>SI</v>
          </cell>
          <cell r="O127" t="str">
            <v>SI</v>
          </cell>
          <cell r="P127" t="str">
            <v>Departamentos</v>
          </cell>
          <cell r="Q127" t="str">
            <v>Mensual</v>
          </cell>
          <cell r="R127" t="str">
            <v>Acumulado</v>
          </cell>
          <cell r="S127">
            <v>0</v>
          </cell>
          <cell r="T127">
            <v>5</v>
          </cell>
          <cell r="U127">
            <v>2</v>
          </cell>
          <cell r="V127">
            <v>2</v>
          </cell>
          <cell r="W127">
            <v>2</v>
          </cell>
          <cell r="X127">
            <v>11</v>
          </cell>
          <cell r="Y127">
            <v>0</v>
          </cell>
          <cell r="Z127">
            <v>0</v>
          </cell>
          <cell r="AA127">
            <v>0</v>
          </cell>
          <cell r="AB127">
            <v>0</v>
          </cell>
          <cell r="AC127">
            <v>42490.208333333299</v>
          </cell>
          <cell r="AD127">
            <v>42500.688867326397</v>
          </cell>
          <cell r="AE127" t="str">
            <v xml:space="preserve">En Abril, se continuó con el acompañamiento a los departamentos de Guainia y Guajira. Se avanzan en los trámites para la aprobación de la transferencia de recursos para los estudios y diseños de los caminos ancestrales. </v>
          </cell>
          <cell r="AF127">
            <v>42490.208333333299</v>
          </cell>
          <cell r="AG127">
            <v>42500.688867164397</v>
          </cell>
          <cell r="AH127" t="str">
            <v>Carlos Alberto Sarabia Mancini</v>
          </cell>
          <cell r="AI127" t="str">
            <v>csarabia@mintransporte.gov.co</v>
          </cell>
          <cell r="AJ127">
            <v>0</v>
          </cell>
          <cell r="AK127">
            <v>42520.208333333299</v>
          </cell>
          <cell r="AL127">
            <v>-13</v>
          </cell>
        </row>
        <row r="128">
          <cell r="A128">
            <v>5241</v>
          </cell>
          <cell r="B128" t="str">
            <v>Todos por un Nuevo País</v>
          </cell>
          <cell r="C128" t="str">
            <v>Competitividad e infraestructura estratégica</v>
          </cell>
          <cell r="D128" t="str">
            <v>Proveer la Infraestructura y servicios de logística y transporte para la integración territorial</v>
          </cell>
          <cell r="E128" t="str">
            <v>Transporte</v>
          </cell>
          <cell r="F128" t="str">
            <v>MINTRANSPORTE</v>
          </cell>
          <cell r="G128" t="str">
            <v>Formulación y seguimiento a la política de transporte</v>
          </cell>
          <cell r="H128">
            <v>5241</v>
          </cell>
          <cell r="I128" t="str">
            <v>Variación porcentual acumulada de la Mortalidad por Accidentes de Tránsito</v>
          </cell>
          <cell r="J128" t="str">
            <v>Resultado</v>
          </cell>
          <cell r="K128" t="str">
            <v>Sectorial</v>
          </cell>
          <cell r="L128" t="str">
            <v>NO</v>
          </cell>
          <cell r="M128" t="str">
            <v>NO</v>
          </cell>
          <cell r="N128" t="str">
            <v>NO</v>
          </cell>
          <cell r="O128" t="str">
            <v>SI</v>
          </cell>
          <cell r="P128" t="str">
            <v>Porcentaje</v>
          </cell>
          <cell r="Q128" t="str">
            <v>Mensual</v>
          </cell>
          <cell r="R128" t="str">
            <v>Flujo</v>
          </cell>
          <cell r="S128">
            <v>1.1499999999999999</v>
          </cell>
          <cell r="T128">
            <v>-1</v>
          </cell>
          <cell r="U128">
            <v>-2.5</v>
          </cell>
          <cell r="V128">
            <v>-4.8</v>
          </cell>
          <cell r="W128">
            <v>-8</v>
          </cell>
          <cell r="X128">
            <v>-8</v>
          </cell>
          <cell r="Y128">
            <v>-0.2</v>
          </cell>
          <cell r="Z128">
            <v>8</v>
          </cell>
          <cell r="AA128">
            <v>0.1</v>
          </cell>
          <cell r="AB128">
            <v>0</v>
          </cell>
          <cell r="AC128">
            <v>42460.208333333299</v>
          </cell>
          <cell r="AD128">
            <v>42500.4434145833</v>
          </cell>
          <cell r="AE128" t="str">
            <v>A Marzo de 2016, de acuerdo con la información preliminar, se registran 1.536 fallecidos en hechos de tránsito. Lo anterior corresponde a una variación acumulada con respecto al mismo periodo (ene-mar) de 2014, del -0,2% es decir 3 casos menos. Nota: La I</v>
          </cell>
          <cell r="AF128">
            <v>42460.208333333299</v>
          </cell>
          <cell r="AG128">
            <v>42500.443408101899</v>
          </cell>
          <cell r="AH128" t="str">
            <v>Yazmin Gaitán Rodríguez</v>
          </cell>
          <cell r="AI128" t="str">
            <v>ygaitan@mintransporte.gov.co</v>
          </cell>
          <cell r="AJ128">
            <v>15</v>
          </cell>
          <cell r="AK128">
            <v>42490.208333333299</v>
          </cell>
          <cell r="AL128">
            <v>2</v>
          </cell>
        </row>
        <row r="129">
          <cell r="A129">
            <v>4930</v>
          </cell>
          <cell r="B129" t="str">
            <v>Todos por un Nuevo País</v>
          </cell>
          <cell r="C129" t="str">
            <v>Competitividad e infraestructura estratégica</v>
          </cell>
          <cell r="D129" t="str">
            <v>Proveer la Infraestructura y servicios de logística y transporte para la integración territorial</v>
          </cell>
          <cell r="E129" t="str">
            <v>Transporte</v>
          </cell>
          <cell r="F129" t="str">
            <v>MINTRANSPORTE</v>
          </cell>
          <cell r="G129" t="str">
            <v>Formulación y seguimiento a la política de transporte</v>
          </cell>
          <cell r="H129">
            <v>4930</v>
          </cell>
          <cell r="I129" t="str">
            <v>Pruebas teórico-prácticas realizadas para obtención de licencia de conducción en el marco de un nuevo esquema normativo</v>
          </cell>
          <cell r="J129" t="str">
            <v>Producto</v>
          </cell>
          <cell r="K129" t="str">
            <v>Sectorial</v>
          </cell>
          <cell r="L129" t="str">
            <v>SI</v>
          </cell>
          <cell r="M129" t="str">
            <v>NO</v>
          </cell>
          <cell r="N129" t="str">
            <v>NO</v>
          </cell>
          <cell r="O129" t="str">
            <v>SI</v>
          </cell>
          <cell r="P129" t="str">
            <v>Número</v>
          </cell>
          <cell r="Q129" t="str">
            <v>Mensual</v>
          </cell>
          <cell r="R129" t="str">
            <v>Acumulado</v>
          </cell>
          <cell r="S129">
            <v>0</v>
          </cell>
          <cell r="T129">
            <v>0</v>
          </cell>
          <cell r="U129">
            <v>378320</v>
          </cell>
          <cell r="V129">
            <v>1218570</v>
          </cell>
          <cell r="W129">
            <v>1323610</v>
          </cell>
          <cell r="X129">
            <v>2920500</v>
          </cell>
          <cell r="Y129">
            <v>0</v>
          </cell>
          <cell r="Z129">
            <v>0</v>
          </cell>
          <cell r="AA129">
            <v>0</v>
          </cell>
          <cell r="AB129">
            <v>0</v>
          </cell>
          <cell r="AC129">
            <v>0</v>
          </cell>
          <cell r="AD129">
            <v>0</v>
          </cell>
          <cell r="AE129">
            <v>0</v>
          </cell>
          <cell r="AF129">
            <v>0</v>
          </cell>
          <cell r="AG129">
            <v>0</v>
          </cell>
          <cell r="AH129" t="str">
            <v>Yazmin Gaitán Rodríguez</v>
          </cell>
          <cell r="AI129" t="str">
            <v>ygaitan@mintransporte.gov.co</v>
          </cell>
          <cell r="AJ129">
            <v>0</v>
          </cell>
          <cell r="AK129">
            <v>0</v>
          </cell>
          <cell r="AL129">
            <v>0</v>
          </cell>
        </row>
        <row r="130">
          <cell r="A130">
            <v>4932</v>
          </cell>
          <cell r="B130" t="str">
            <v>Todos por un Nuevo País</v>
          </cell>
          <cell r="C130" t="str">
            <v>Competitividad e infraestructura estratégica</v>
          </cell>
          <cell r="D130" t="str">
            <v>Proveer la Infraestructura y servicios de logística y transporte para la integración territorial</v>
          </cell>
          <cell r="E130" t="str">
            <v>Transporte</v>
          </cell>
          <cell r="F130" t="str">
            <v>MINTRANSPORTE</v>
          </cell>
          <cell r="G130" t="str">
            <v>Formulación y seguimiento a la política de transporte</v>
          </cell>
          <cell r="H130">
            <v>4932</v>
          </cell>
          <cell r="I130" t="str">
            <v>Muertos en accidentes de tránsito</v>
          </cell>
          <cell r="J130" t="str">
            <v>Resultado</v>
          </cell>
          <cell r="K130" t="str">
            <v>Sectorial</v>
          </cell>
          <cell r="L130" t="str">
            <v>SI</v>
          </cell>
          <cell r="M130" t="str">
            <v>NO</v>
          </cell>
          <cell r="N130" t="str">
            <v>NO</v>
          </cell>
          <cell r="O130" t="str">
            <v>SI</v>
          </cell>
          <cell r="P130" t="str">
            <v>Número</v>
          </cell>
          <cell r="Q130" t="str">
            <v>Mensual</v>
          </cell>
          <cell r="R130" t="str">
            <v>Reducción anual</v>
          </cell>
          <cell r="S130">
            <v>6352</v>
          </cell>
          <cell r="T130">
            <v>6288</v>
          </cell>
          <cell r="U130">
            <v>6194</v>
          </cell>
          <cell r="V130">
            <v>6045</v>
          </cell>
          <cell r="W130">
            <v>5844</v>
          </cell>
          <cell r="X130">
            <v>5844</v>
          </cell>
          <cell r="Y130">
            <v>1536</v>
          </cell>
          <cell r="Z130">
            <v>100</v>
          </cell>
          <cell r="AA130">
            <v>1536</v>
          </cell>
          <cell r="AB130">
            <v>40.945</v>
          </cell>
          <cell r="AC130">
            <v>42460.208333333299</v>
          </cell>
          <cell r="AD130">
            <v>42500.443618437501</v>
          </cell>
          <cell r="AE130" t="str">
            <v>De acuerdo con la información preliminar durante el mes de marzo de 2016 se registran 484 victimas fatales en hechos de tránsito. No obstante, el acumulado a marzo da cuenta de 1.536 fallecidos. Esta cifra preliminarmente representa una reducción del 6,6%</v>
          </cell>
          <cell r="AF130">
            <v>42460.208333333299</v>
          </cell>
          <cell r="AG130">
            <v>42500.4436180556</v>
          </cell>
          <cell r="AH130" t="str">
            <v>Yazmin Gaitán Rodríguez</v>
          </cell>
          <cell r="AI130" t="str">
            <v>ygaitan@mintransporte.gov.co</v>
          </cell>
          <cell r="AJ130">
            <v>15</v>
          </cell>
          <cell r="AK130">
            <v>42490.208333333299</v>
          </cell>
          <cell r="AL130">
            <v>2</v>
          </cell>
        </row>
        <row r="131">
          <cell r="A131">
            <v>4933</v>
          </cell>
          <cell r="B131" t="str">
            <v>Todos por un Nuevo País</v>
          </cell>
          <cell r="C131" t="str">
            <v>Competitividad e infraestructura estratégica</v>
          </cell>
          <cell r="D131" t="str">
            <v>Proveer la Infraestructura y servicios de logística y transporte para la integración territorial</v>
          </cell>
          <cell r="E131" t="str">
            <v>Transporte</v>
          </cell>
          <cell r="F131" t="str">
            <v>MINTRANSPORTE</v>
          </cell>
          <cell r="G131" t="str">
            <v>Formulación y seguimiento a la política de transporte</v>
          </cell>
          <cell r="H131">
            <v>4933</v>
          </cell>
          <cell r="I131" t="str">
            <v>Edad promedio de vehículos de transporte automotor de carga con peso bruto vehicular mayor a 10,5 toneladas</v>
          </cell>
          <cell r="J131" t="str">
            <v>Resultado</v>
          </cell>
          <cell r="K131" t="str">
            <v>Sectorial</v>
          </cell>
          <cell r="L131" t="str">
            <v>SI</v>
          </cell>
          <cell r="M131" t="str">
            <v>NO</v>
          </cell>
          <cell r="N131" t="str">
            <v>NO</v>
          </cell>
          <cell r="O131" t="str">
            <v>SI</v>
          </cell>
          <cell r="P131" t="str">
            <v>Edad Promedio</v>
          </cell>
          <cell r="Q131" t="str">
            <v>Mensual</v>
          </cell>
          <cell r="R131" t="str">
            <v>Reducción</v>
          </cell>
          <cell r="S131">
            <v>19</v>
          </cell>
          <cell r="T131">
            <v>18</v>
          </cell>
          <cell r="U131">
            <v>17</v>
          </cell>
          <cell r="V131">
            <v>16</v>
          </cell>
          <cell r="W131">
            <v>15</v>
          </cell>
          <cell r="X131">
            <v>15</v>
          </cell>
          <cell r="Y131">
            <v>0</v>
          </cell>
          <cell r="Z131">
            <v>0</v>
          </cell>
          <cell r="AA131">
            <v>0</v>
          </cell>
          <cell r="AB131">
            <v>0</v>
          </cell>
          <cell r="AC131">
            <v>0</v>
          </cell>
          <cell r="AD131">
            <v>0</v>
          </cell>
          <cell r="AE131">
            <v>0</v>
          </cell>
          <cell r="AF131">
            <v>0</v>
          </cell>
          <cell r="AG131">
            <v>0</v>
          </cell>
          <cell r="AH131" t="str">
            <v>Betty Esperanza Herrera García</v>
          </cell>
          <cell r="AI131" t="str">
            <v>bherrera@mintransporte.gov.co</v>
          </cell>
          <cell r="AJ131">
            <v>30</v>
          </cell>
          <cell r="AK131">
            <v>0</v>
          </cell>
          <cell r="AL131">
            <v>0</v>
          </cell>
        </row>
        <row r="132">
          <cell r="A132">
            <v>4934</v>
          </cell>
          <cell r="B132" t="str">
            <v>Todos por un Nuevo País</v>
          </cell>
          <cell r="C132" t="str">
            <v>Competitividad e infraestructura estratégica</v>
          </cell>
          <cell r="D132" t="str">
            <v>Proveer la Infraestructura y servicios de logística y transporte para la integración territorial</v>
          </cell>
          <cell r="E132" t="str">
            <v>Transporte</v>
          </cell>
          <cell r="F132" t="str">
            <v>MINTRANSPORTE</v>
          </cell>
          <cell r="G132" t="str">
            <v>Formulación y seguimiento a la política de transporte</v>
          </cell>
          <cell r="H132">
            <v>4934</v>
          </cell>
          <cell r="I132" t="str">
            <v>Vehículos Desintegrados con Peso Bruto Vehicular mayor a 10,5 Toneladas</v>
          </cell>
          <cell r="J132" t="str">
            <v>Producto</v>
          </cell>
          <cell r="K132" t="str">
            <v>Sectorial</v>
          </cell>
          <cell r="L132" t="str">
            <v>SI</v>
          </cell>
          <cell r="M132" t="str">
            <v>NO</v>
          </cell>
          <cell r="N132" t="str">
            <v>NO</v>
          </cell>
          <cell r="O132" t="str">
            <v>SI</v>
          </cell>
          <cell r="P132" t="str">
            <v>Vehículos desintegrados</v>
          </cell>
          <cell r="Q132" t="str">
            <v>Mensual</v>
          </cell>
          <cell r="R132" t="str">
            <v>Capacidad</v>
          </cell>
          <cell r="S132">
            <v>8000</v>
          </cell>
          <cell r="T132">
            <v>11500</v>
          </cell>
          <cell r="U132">
            <v>15000</v>
          </cell>
          <cell r="V132">
            <v>18500</v>
          </cell>
          <cell r="W132">
            <v>22000</v>
          </cell>
          <cell r="X132">
            <v>22000</v>
          </cell>
          <cell r="Y132">
            <v>12448</v>
          </cell>
          <cell r="Z132">
            <v>63.54</v>
          </cell>
          <cell r="AA132">
            <v>12448</v>
          </cell>
          <cell r="AB132">
            <v>31.77</v>
          </cell>
          <cell r="AC132">
            <v>42460.208333333299</v>
          </cell>
          <cell r="AD132">
            <v>42471.519403622697</v>
          </cell>
          <cell r="AE132" t="str">
            <v>La cantidad de vehículos desintegrados con PBV mayor a 10,5 Ton a Marzo 30 de 2016 fue de 286 vehículos sumada esta cifra al acumulado de cierre del año 2015, resulta un total acumulado de 12.448 vehículos desintegrados en el marco del programa.</v>
          </cell>
          <cell r="AF132">
            <v>42460.208333333299</v>
          </cell>
          <cell r="AG132">
            <v>42471.5194035069</v>
          </cell>
          <cell r="AH132" t="str">
            <v>Betty Esperanza Herrera García</v>
          </cell>
          <cell r="AI132" t="str">
            <v>bherrera@mintransporte.gov.co</v>
          </cell>
          <cell r="AJ132">
            <v>5</v>
          </cell>
          <cell r="AK132">
            <v>42490.208333333299</v>
          </cell>
          <cell r="AL132">
            <v>12</v>
          </cell>
        </row>
        <row r="133">
          <cell r="A133">
            <v>4935</v>
          </cell>
          <cell r="B133" t="str">
            <v>Todos por un Nuevo País</v>
          </cell>
          <cell r="C133" t="str">
            <v>Competitividad e infraestructura estratégica</v>
          </cell>
          <cell r="D133" t="str">
            <v>Proveer la Infraestructura y servicios de logística y transporte para la integración territorial</v>
          </cell>
          <cell r="E133" t="str">
            <v>Transporte</v>
          </cell>
          <cell r="F133" t="str">
            <v>MINTRANSPORTE</v>
          </cell>
          <cell r="G133" t="str">
            <v>Formulación y seguimiento a la política de transporte</v>
          </cell>
          <cell r="H133">
            <v>4935</v>
          </cell>
          <cell r="I133" t="str">
            <v>Reportes en el Registro Nacional de Despachos de Carga (RNDC)</v>
          </cell>
          <cell r="J133" t="str">
            <v>Producto</v>
          </cell>
          <cell r="K133" t="str">
            <v>Sectorial</v>
          </cell>
          <cell r="L133" t="str">
            <v>SI</v>
          </cell>
          <cell r="M133" t="str">
            <v>NO</v>
          </cell>
          <cell r="N133" t="str">
            <v>NO</v>
          </cell>
          <cell r="O133" t="str">
            <v>SI</v>
          </cell>
          <cell r="P133" t="str">
            <v>Registros</v>
          </cell>
          <cell r="Q133" t="str">
            <v>Mensual</v>
          </cell>
          <cell r="R133" t="str">
            <v>Flujo</v>
          </cell>
          <cell r="S133">
            <v>4000000</v>
          </cell>
          <cell r="T133">
            <v>5000000</v>
          </cell>
          <cell r="U133">
            <v>6000000</v>
          </cell>
          <cell r="V133">
            <v>7000000</v>
          </cell>
          <cell r="W133">
            <v>8000000</v>
          </cell>
          <cell r="X133">
            <v>8000000</v>
          </cell>
          <cell r="Y133">
            <v>1831118</v>
          </cell>
          <cell r="Z133">
            <v>30.52</v>
          </cell>
          <cell r="AA133">
            <v>6657535</v>
          </cell>
          <cell r="AB133">
            <v>83.22</v>
          </cell>
          <cell r="AC133">
            <v>42460.208333333299</v>
          </cell>
          <cell r="AD133">
            <v>42465.503816550903</v>
          </cell>
          <cell r="AE133" t="str">
            <v>Este reporte corresponde al número de manifiestos de carga registrados en el Registro Nacional de Despachos de Carga - RNDC entre el 1 de Abril de 2016 al 30 de Abril de 2016. De los 647515 manifiestos recibidos 86,702 corresponden a manifiestos de empres</v>
          </cell>
          <cell r="AF133">
            <v>42490.208333333299</v>
          </cell>
          <cell r="AG133">
            <v>42494.413219247697</v>
          </cell>
          <cell r="AH133" t="str">
            <v>Lucas Rodríguez Gómez</v>
          </cell>
          <cell r="AI133" t="str">
            <v>lucas.rodriguez@mintransporte.gov.co</v>
          </cell>
          <cell r="AJ133">
            <v>2</v>
          </cell>
          <cell r="AK133">
            <v>42490.208333333299</v>
          </cell>
          <cell r="AL133">
            <v>15</v>
          </cell>
        </row>
        <row r="134">
          <cell r="A134">
            <v>4937</v>
          </cell>
          <cell r="B134" t="str">
            <v>Todos por un Nuevo País</v>
          </cell>
          <cell r="C134" t="str">
            <v>Competitividad e infraestructura estratégica</v>
          </cell>
          <cell r="D134" t="str">
            <v>Proveer la Infraestructura y servicios de logística y transporte para la integración territorial</v>
          </cell>
          <cell r="E134" t="str">
            <v>Transporte</v>
          </cell>
          <cell r="F134" t="str">
            <v>MINTRANSPORTE</v>
          </cell>
          <cell r="G134" t="str">
            <v>Formulación y seguimiento a la política de transporte</v>
          </cell>
          <cell r="H134">
            <v>4937</v>
          </cell>
          <cell r="I134" t="str">
            <v>Transporte de carga por los modos férreo, fluvial y aéreo ( sin carbón) (Mills de Ton/ANUAL)</v>
          </cell>
          <cell r="J134" t="str">
            <v>Resultado</v>
          </cell>
          <cell r="K134" t="str">
            <v>Sectorial</v>
          </cell>
          <cell r="L134" t="str">
            <v>SI</v>
          </cell>
          <cell r="M134" t="str">
            <v>NO</v>
          </cell>
          <cell r="N134" t="str">
            <v>NO</v>
          </cell>
          <cell r="O134" t="str">
            <v>SI</v>
          </cell>
          <cell r="P134" t="str">
            <v>Toneladas</v>
          </cell>
          <cell r="Q134" t="str">
            <v>Mensual</v>
          </cell>
          <cell r="R134" t="str">
            <v>Flujo</v>
          </cell>
          <cell r="S134">
            <v>2.2000000000000002</v>
          </cell>
          <cell r="T134">
            <v>1.6</v>
          </cell>
          <cell r="U134">
            <v>1.7</v>
          </cell>
          <cell r="V134">
            <v>1.8</v>
          </cell>
          <cell r="W134">
            <v>2.8</v>
          </cell>
          <cell r="X134">
            <v>2.8</v>
          </cell>
          <cell r="Y134">
            <v>0</v>
          </cell>
          <cell r="Z134">
            <v>0</v>
          </cell>
          <cell r="AA134">
            <v>0</v>
          </cell>
          <cell r="AB134">
            <v>0</v>
          </cell>
          <cell r="AC134">
            <v>0</v>
          </cell>
          <cell r="AD134">
            <v>0</v>
          </cell>
          <cell r="AE134">
            <v>0</v>
          </cell>
          <cell r="AF134">
            <v>0</v>
          </cell>
          <cell r="AG134">
            <v>0</v>
          </cell>
          <cell r="AH134" t="str">
            <v>Enrique José  Nates Guerra</v>
          </cell>
          <cell r="AI134" t="str">
            <v>enates@mintransporte.gov.co</v>
          </cell>
          <cell r="AJ134">
            <v>30</v>
          </cell>
          <cell r="AK134">
            <v>0</v>
          </cell>
          <cell r="AL134">
            <v>0</v>
          </cell>
        </row>
        <row r="135">
          <cell r="A135">
            <v>4936</v>
          </cell>
          <cell r="B135" t="str">
            <v>Todos por un Nuevo País</v>
          </cell>
          <cell r="C135" t="str">
            <v>Competitividad e infraestructura estratégica</v>
          </cell>
          <cell r="D135" t="str">
            <v>Proveer la Infraestructura y servicios de logística y transporte para la integración territorial</v>
          </cell>
          <cell r="E135" t="str">
            <v>Transporte</v>
          </cell>
          <cell r="F135" t="str">
            <v>MINTRANSPORTE</v>
          </cell>
          <cell r="G135" t="str">
            <v>Infraestructura de transporte carretero</v>
          </cell>
          <cell r="H135">
            <v>4936</v>
          </cell>
          <cell r="I135" t="str">
            <v>Porcentaje de red vial nacional primaria en buen estado</v>
          </cell>
          <cell r="J135" t="str">
            <v>Producto</v>
          </cell>
          <cell r="K135" t="str">
            <v>Sectorial</v>
          </cell>
          <cell r="L135" t="str">
            <v>SI</v>
          </cell>
          <cell r="M135" t="str">
            <v>NO</v>
          </cell>
          <cell r="N135" t="str">
            <v>NO</v>
          </cell>
          <cell r="O135" t="str">
            <v>SI</v>
          </cell>
          <cell r="P135" t="str">
            <v>Porcentaje</v>
          </cell>
          <cell r="Q135" t="str">
            <v>Mensual</v>
          </cell>
          <cell r="R135" t="str">
            <v>Capacidad</v>
          </cell>
          <cell r="S135">
            <v>49</v>
          </cell>
          <cell r="T135">
            <v>52</v>
          </cell>
          <cell r="U135">
            <v>55</v>
          </cell>
          <cell r="V135">
            <v>57</v>
          </cell>
          <cell r="W135">
            <v>60</v>
          </cell>
          <cell r="X135">
            <v>60</v>
          </cell>
          <cell r="Y135">
            <v>54.18</v>
          </cell>
          <cell r="Z135">
            <v>86.332999999999998</v>
          </cell>
          <cell r="AA135">
            <v>54.18</v>
          </cell>
          <cell r="AB135">
            <v>47.091000000000001</v>
          </cell>
          <cell r="AC135">
            <v>42460.208333333299</v>
          </cell>
          <cell r="AD135">
            <v>42501.423658449101</v>
          </cell>
          <cell r="AE135" t="str">
            <v xml:space="preserve">Se ha avanzado el 14,65% de la meta del año. De Enero a Marzo, se han construido 31,16 Km de doble calzada y 0 km en Calzada sencilla en la red concesionada. En la red no concesionada, se rehabilitaron y se hizo mantenimiento a 23,22 Km y se construyeron </v>
          </cell>
          <cell r="AF135">
            <v>42460.208333333299</v>
          </cell>
          <cell r="AG135">
            <v>42501.423658333297</v>
          </cell>
          <cell r="AH135" t="str">
            <v>Carlos Alberto Sarabia Mancini</v>
          </cell>
          <cell r="AI135" t="str">
            <v>csarabia@mintransporte.gov.co</v>
          </cell>
          <cell r="AJ135">
            <v>30</v>
          </cell>
          <cell r="AK135">
            <v>42490.208333333299</v>
          </cell>
          <cell r="AL135">
            <v>-13</v>
          </cell>
        </row>
        <row r="136">
          <cell r="A136">
            <v>5254</v>
          </cell>
          <cell r="B136" t="str">
            <v>Todos por un Nuevo País</v>
          </cell>
          <cell r="C136" t="str">
            <v>Competitividad e infraestructura estratégica</v>
          </cell>
          <cell r="D136" t="str">
            <v>Proveer la Infraestructura y servicios de logística y transporte para la integración territorial</v>
          </cell>
          <cell r="E136" t="str">
            <v>Transporte</v>
          </cell>
          <cell r="F136" t="str">
            <v>MINTRANSPORTE</v>
          </cell>
          <cell r="G136" t="str">
            <v>Infraestructura de transporte carretero</v>
          </cell>
          <cell r="H136">
            <v>5254</v>
          </cell>
          <cell r="I136" t="str">
            <v>Kilómetros de nuevas calzadas construidas</v>
          </cell>
          <cell r="J136" t="str">
            <v>Producto</v>
          </cell>
          <cell r="K136" t="str">
            <v>Sectorial</v>
          </cell>
          <cell r="L136" t="str">
            <v>NO</v>
          </cell>
          <cell r="M136" t="str">
            <v>NO</v>
          </cell>
          <cell r="N136" t="str">
            <v>NO</v>
          </cell>
          <cell r="O136" t="str">
            <v>SI</v>
          </cell>
          <cell r="P136" t="str">
            <v>Kilómetros</v>
          </cell>
          <cell r="Q136" t="str">
            <v>Mensual</v>
          </cell>
          <cell r="R136" t="str">
            <v>Capacidad</v>
          </cell>
          <cell r="S136">
            <v>1962</v>
          </cell>
          <cell r="T136">
            <v>2302</v>
          </cell>
          <cell r="U136">
            <v>2632</v>
          </cell>
          <cell r="V136">
            <v>2963</v>
          </cell>
          <cell r="W136">
            <v>3296</v>
          </cell>
          <cell r="X136">
            <v>3296</v>
          </cell>
          <cell r="Y136">
            <v>2266.46</v>
          </cell>
          <cell r="Z136">
            <v>45.44</v>
          </cell>
          <cell r="AA136">
            <v>2266.46</v>
          </cell>
          <cell r="AB136">
            <v>22.82</v>
          </cell>
          <cell r="AC136">
            <v>42460.208333333299</v>
          </cell>
          <cell r="AD136">
            <v>42500.444735879602</v>
          </cell>
          <cell r="AE136" t="str">
            <v>En marzo, se construyeron 7,70 km de doble calzada en la red no concesionada.No se construyeron calzadas sencillas en la red concesionada. En la red no concesionada, se construyeron 1,30 Km de segundas calzadas.</v>
          </cell>
          <cell r="AF136">
            <v>42460.208333333299</v>
          </cell>
          <cell r="AG136">
            <v>42500.444735729201</v>
          </cell>
          <cell r="AH136" t="str">
            <v>Carlos Alberto Sarabia Mancini</v>
          </cell>
          <cell r="AI136" t="str">
            <v>csarabia@mintransporte.gov.co</v>
          </cell>
          <cell r="AJ136">
            <v>30</v>
          </cell>
          <cell r="AK136">
            <v>42490.208333333299</v>
          </cell>
          <cell r="AL136">
            <v>-13</v>
          </cell>
        </row>
        <row r="137">
          <cell r="A137">
            <v>4931</v>
          </cell>
          <cell r="B137" t="str">
            <v>Todos por un Nuevo País</v>
          </cell>
          <cell r="C137" t="str">
            <v>Competitividad e infraestructura estratégica</v>
          </cell>
          <cell r="D137" t="str">
            <v>Proveer la Infraestructura y servicios de logística y transporte para la integración territorial</v>
          </cell>
          <cell r="E137" t="str">
            <v>Transporte</v>
          </cell>
          <cell r="F137" t="str">
            <v>MINTRANSPORTE</v>
          </cell>
          <cell r="G137" t="str">
            <v>Infraestructura de Transporte Urbano</v>
          </cell>
          <cell r="H137">
            <v>4931</v>
          </cell>
          <cell r="I137" t="str">
            <v>Municipios y/o departamentos apoyados en la implementación de Planes Locales de Seguridad Vial</v>
          </cell>
          <cell r="J137" t="str">
            <v>Producto</v>
          </cell>
          <cell r="K137" t="str">
            <v>Sectorial</v>
          </cell>
          <cell r="L137" t="str">
            <v>SI</v>
          </cell>
          <cell r="M137" t="str">
            <v>NO</v>
          </cell>
          <cell r="N137" t="str">
            <v>NO</v>
          </cell>
          <cell r="O137" t="str">
            <v>SI</v>
          </cell>
          <cell r="P137" t="str">
            <v>Número</v>
          </cell>
          <cell r="Q137" t="str">
            <v>Mensual</v>
          </cell>
          <cell r="R137" t="str">
            <v>Capacidad</v>
          </cell>
          <cell r="S137">
            <v>10</v>
          </cell>
          <cell r="T137">
            <v>19</v>
          </cell>
          <cell r="U137">
            <v>47</v>
          </cell>
          <cell r="V137">
            <v>78</v>
          </cell>
          <cell r="W137">
            <v>110</v>
          </cell>
          <cell r="X137">
            <v>110</v>
          </cell>
          <cell r="Y137">
            <v>19</v>
          </cell>
          <cell r="Z137">
            <v>24.324000000000002</v>
          </cell>
          <cell r="AA137">
            <v>19</v>
          </cell>
          <cell r="AB137">
            <v>9</v>
          </cell>
          <cell r="AC137">
            <v>42490.208333333299</v>
          </cell>
          <cell r="AD137">
            <v>42500.443267210598</v>
          </cell>
          <cell r="AE137" t="str">
            <v>Durante el mes de abril se realizaron acercamientos con el objetivo de sensibilizar sobre la importancia de contar con Plan Local de Seguridad Vial con las siguientes entidades territoriales: Arauca, Duitama, Floridablanca, Departamento de Huila, Leticia,</v>
          </cell>
          <cell r="AF137">
            <v>42490.208333333299</v>
          </cell>
          <cell r="AG137">
            <v>42500.443267048598</v>
          </cell>
          <cell r="AH137" t="str">
            <v>Yazmin Gaitán Rodríguez</v>
          </cell>
          <cell r="AI137" t="str">
            <v>ygaitan@mintransporte.gov.co</v>
          </cell>
          <cell r="AJ137">
            <v>0</v>
          </cell>
          <cell r="AK137">
            <v>42520.208333333299</v>
          </cell>
          <cell r="AL137">
            <v>-13</v>
          </cell>
        </row>
        <row r="138">
          <cell r="A138">
            <v>4938</v>
          </cell>
          <cell r="B138" t="str">
            <v>Todos por un Nuevo País</v>
          </cell>
          <cell r="C138" t="str">
            <v>Competitividad e infraestructura estratégica</v>
          </cell>
          <cell r="D138" t="str">
            <v>Proveer la Infraestructura y servicios de logística y transporte para la integración territorial</v>
          </cell>
          <cell r="E138" t="str">
            <v>Transporte</v>
          </cell>
          <cell r="F138" t="str">
            <v>MINTRANSPORTE</v>
          </cell>
          <cell r="G138" t="str">
            <v>Infraestructura de Transporte Urbano</v>
          </cell>
          <cell r="H138">
            <v>4938</v>
          </cell>
          <cell r="I138" t="str">
            <v>Porcentaje de viajes realizados asociados a movilidad activa cuantificada en 6 ciudades</v>
          </cell>
          <cell r="J138" t="str">
            <v>Resultado</v>
          </cell>
          <cell r="K138" t="str">
            <v>Sectorial</v>
          </cell>
          <cell r="L138" t="str">
            <v>SI</v>
          </cell>
          <cell r="M138" t="str">
            <v>NO</v>
          </cell>
          <cell r="N138" t="str">
            <v>NO</v>
          </cell>
          <cell r="O138" t="str">
            <v>SI</v>
          </cell>
          <cell r="P138" t="str">
            <v>Porcentaje</v>
          </cell>
          <cell r="Q138" t="str">
            <v>Mensual</v>
          </cell>
          <cell r="R138" t="str">
            <v>Capacidad</v>
          </cell>
          <cell r="S138">
            <v>27</v>
          </cell>
          <cell r="T138">
            <v>30</v>
          </cell>
          <cell r="U138">
            <v>33</v>
          </cell>
          <cell r="V138">
            <v>36</v>
          </cell>
          <cell r="W138">
            <v>40</v>
          </cell>
          <cell r="X138">
            <v>40</v>
          </cell>
          <cell r="Y138">
            <v>0</v>
          </cell>
          <cell r="Z138">
            <v>0</v>
          </cell>
          <cell r="AA138">
            <v>0</v>
          </cell>
          <cell r="AB138">
            <v>0</v>
          </cell>
          <cell r="AC138">
            <v>0</v>
          </cell>
          <cell r="AD138">
            <v>0</v>
          </cell>
          <cell r="AE138" t="str">
            <v>El indicador ha sido medido en las 6 ciudades con SITM (Bogotá, Cali, Medellín, Pereira, Bucaramanga,Barranquilla,). Se presenta una ligera disminución del indicador propia del periodo de estacionalidad-</v>
          </cell>
          <cell r="AF138">
            <v>42400.208333333299</v>
          </cell>
          <cell r="AG138">
            <v>42494.425674340302</v>
          </cell>
          <cell r="AH138" t="str">
            <v>Walid David Jalil Nasser</v>
          </cell>
          <cell r="AI138" t="str">
            <v>wdavid@mintransporte.gov.co</v>
          </cell>
          <cell r="AJ138">
            <v>30</v>
          </cell>
          <cell r="AK138">
            <v>0</v>
          </cell>
          <cell r="AL138">
            <v>0</v>
          </cell>
        </row>
        <row r="139">
          <cell r="A139">
            <v>4939</v>
          </cell>
          <cell r="B139" t="str">
            <v>Todos por un Nuevo País</v>
          </cell>
          <cell r="C139" t="str">
            <v>Competitividad e infraestructura estratégica</v>
          </cell>
          <cell r="D139" t="str">
            <v>Proveer la Infraestructura y servicios de logística y transporte para la integración territorial</v>
          </cell>
          <cell r="E139" t="str">
            <v>Transporte</v>
          </cell>
          <cell r="F139" t="str">
            <v>MINTRANSPORTE</v>
          </cell>
          <cell r="G139" t="str">
            <v>Infraestructura de Transporte Urbano</v>
          </cell>
          <cell r="H139">
            <v>4939</v>
          </cell>
          <cell r="I139" t="str">
            <v>Kilómetros de Infraestructura vial intervenida para sistemas de transporte urbano.</v>
          </cell>
          <cell r="J139" t="str">
            <v>Producto</v>
          </cell>
          <cell r="K139" t="str">
            <v>Sectorial</v>
          </cell>
          <cell r="L139" t="str">
            <v>SI</v>
          </cell>
          <cell r="M139" t="str">
            <v>NO</v>
          </cell>
          <cell r="N139" t="str">
            <v>NO</v>
          </cell>
          <cell r="O139" t="str">
            <v>SI</v>
          </cell>
          <cell r="P139" t="str">
            <v>Porcentaje</v>
          </cell>
          <cell r="Q139" t="str">
            <v>Mensual</v>
          </cell>
          <cell r="R139" t="str">
            <v>Capacidad</v>
          </cell>
          <cell r="S139">
            <v>854</v>
          </cell>
          <cell r="T139">
            <v>867</v>
          </cell>
          <cell r="U139">
            <v>880</v>
          </cell>
          <cell r="V139">
            <v>893</v>
          </cell>
          <cell r="W139">
            <v>908</v>
          </cell>
          <cell r="X139">
            <v>908</v>
          </cell>
          <cell r="Y139">
            <v>0</v>
          </cell>
          <cell r="Z139">
            <v>0</v>
          </cell>
          <cell r="AA139">
            <v>0</v>
          </cell>
          <cell r="AB139">
            <v>0</v>
          </cell>
          <cell r="AC139">
            <v>0</v>
          </cell>
          <cell r="AD139">
            <v>0</v>
          </cell>
          <cell r="AE139" t="str">
            <v xml:space="preserve">Los avances se presentan en las ciudades de Barranquilla (0,35), Santa Marta (0,28), Valledupar (0,14), Sincelejo (0,16). Monteria (0,11), Pereira (0,06), Armenia (0,08), Neiva (0,11), Cali (0,07), Pasto (0,02) y Popayán (0,08) </v>
          </cell>
          <cell r="AF139">
            <v>42400.208333333299</v>
          </cell>
          <cell r="AG139">
            <v>42494.391194444397</v>
          </cell>
          <cell r="AH139" t="str">
            <v>Walid David Jalil Nasser</v>
          </cell>
          <cell r="AI139" t="str">
            <v>wdavid@mintransporte.gov.co</v>
          </cell>
          <cell r="AJ139">
            <v>30</v>
          </cell>
          <cell r="AK139">
            <v>0</v>
          </cell>
          <cell r="AL139">
            <v>0</v>
          </cell>
        </row>
        <row r="140">
          <cell r="A140">
            <v>4940</v>
          </cell>
          <cell r="B140" t="str">
            <v>Todos por un Nuevo País</v>
          </cell>
          <cell r="C140" t="str">
            <v>Competitividad e infraestructura estratégica</v>
          </cell>
          <cell r="D140" t="str">
            <v>Proveer la Infraestructura y servicios de logística y transporte para la integración territorial</v>
          </cell>
          <cell r="E140" t="str">
            <v>Transporte</v>
          </cell>
          <cell r="F140" t="str">
            <v>MINTRANSPORTE</v>
          </cell>
          <cell r="G140" t="str">
            <v>Infraestructura de Transporte Urbano</v>
          </cell>
          <cell r="H140">
            <v>4940</v>
          </cell>
          <cell r="I140" t="str">
            <v>Espacios de Infraestructura dedicada a la intermodalidad.</v>
          </cell>
          <cell r="J140" t="str">
            <v>Producto</v>
          </cell>
          <cell r="K140" t="str">
            <v>Sectorial</v>
          </cell>
          <cell r="L140" t="str">
            <v>SI</v>
          </cell>
          <cell r="M140" t="str">
            <v>NO</v>
          </cell>
          <cell r="N140" t="str">
            <v>NO</v>
          </cell>
          <cell r="O140" t="str">
            <v>SI</v>
          </cell>
          <cell r="P140" t="str">
            <v>Número</v>
          </cell>
          <cell r="Q140" t="str">
            <v>Mensual</v>
          </cell>
          <cell r="R140" t="str">
            <v>Capacidad</v>
          </cell>
          <cell r="S140">
            <v>31</v>
          </cell>
          <cell r="T140">
            <v>35</v>
          </cell>
          <cell r="U140">
            <v>36</v>
          </cell>
          <cell r="V140">
            <v>40</v>
          </cell>
          <cell r="W140">
            <v>44</v>
          </cell>
          <cell r="X140">
            <v>44</v>
          </cell>
          <cell r="Y140">
            <v>35</v>
          </cell>
          <cell r="Z140">
            <v>80</v>
          </cell>
          <cell r="AA140">
            <v>35</v>
          </cell>
          <cell r="AB140">
            <v>30.77</v>
          </cell>
          <cell r="AC140">
            <v>42400.208333333299</v>
          </cell>
          <cell r="AD140">
            <v>42439.638452314801</v>
          </cell>
          <cell r="AE140" t="str">
            <v>En la ciudad de Cartagena se continúa el avance en las obras del portal El Gallo (Avance aproximado del 40%, infraestructura imprescindible por almacenar la flota y servicio del patio portal, el cual incluye obras complementarias, contara con la plataform</v>
          </cell>
          <cell r="AF140">
            <v>42400.208333333299</v>
          </cell>
          <cell r="AG140">
            <v>42439.638452164298</v>
          </cell>
          <cell r="AH140" t="str">
            <v>Walid David Jalil Nasser</v>
          </cell>
          <cell r="AI140" t="str">
            <v>wdavid@mintransporte.gov.co</v>
          </cell>
          <cell r="AJ140">
            <v>30</v>
          </cell>
          <cell r="AK140">
            <v>42429.208333333299</v>
          </cell>
          <cell r="AL140">
            <v>47</v>
          </cell>
        </row>
        <row r="141">
          <cell r="A141">
            <v>5179</v>
          </cell>
          <cell r="B141" t="str">
            <v>Todos por un Nuevo País</v>
          </cell>
          <cell r="C141" t="str">
            <v>Competitividad e infraestructura estratégica</v>
          </cell>
          <cell r="D141" t="str">
            <v>Proveer la Infraestructura y servicios de logística y transporte para la integración territorial</v>
          </cell>
          <cell r="E141" t="str">
            <v>Transporte</v>
          </cell>
          <cell r="F141" t="str">
            <v>Superpuertos</v>
          </cell>
          <cell r="G141" t="str">
            <v>Formulación y seguimiento a la política de transporte</v>
          </cell>
          <cell r="H141">
            <v>5179</v>
          </cell>
          <cell r="I141" t="str">
            <v>Toneladas anuales de carga de comercio exterior transportada en puertos (millones)</v>
          </cell>
          <cell r="J141" t="str">
            <v>Resultado</v>
          </cell>
          <cell r="K141" t="str">
            <v>Sectorial</v>
          </cell>
          <cell r="L141" t="str">
            <v>NO</v>
          </cell>
          <cell r="M141" t="str">
            <v>NO</v>
          </cell>
          <cell r="N141" t="str">
            <v>NO</v>
          </cell>
          <cell r="O141" t="str">
            <v>SI</v>
          </cell>
          <cell r="P141" t="str">
            <v>Toneladas</v>
          </cell>
          <cell r="Q141" t="str">
            <v>Mensual</v>
          </cell>
          <cell r="R141" t="str">
            <v>Flujo</v>
          </cell>
          <cell r="S141">
            <v>168</v>
          </cell>
          <cell r="T141">
            <v>178</v>
          </cell>
          <cell r="U141">
            <v>186</v>
          </cell>
          <cell r="V141">
            <v>194</v>
          </cell>
          <cell r="W141">
            <v>203</v>
          </cell>
          <cell r="X141">
            <v>203</v>
          </cell>
          <cell r="Y141">
            <v>14.25</v>
          </cell>
          <cell r="Z141">
            <v>7.66</v>
          </cell>
          <cell r="AA141">
            <v>172.4</v>
          </cell>
          <cell r="AB141">
            <v>84.93</v>
          </cell>
          <cell r="AC141">
            <v>42400.208333333299</v>
          </cell>
          <cell r="AD141">
            <v>42439.399789699099</v>
          </cell>
          <cell r="AE141" t="str">
            <v>En el primer mes de Enero se movilizaron 14.25 millones de toneladas de comercio exterior en los puertos colombianos; el 79% corresponde a exportaciones con mas de 11.21 millones y el 21% a importaciones con 3.03 millones de toneladas movilizadas.</v>
          </cell>
          <cell r="AF141">
            <v>42400.208333333299</v>
          </cell>
          <cell r="AG141">
            <v>42439.399789583302</v>
          </cell>
          <cell r="AH141" t="str">
            <v>Mercy Carina Martínez Bocanegra</v>
          </cell>
          <cell r="AI141" t="str">
            <v>carinamartinez@supertransporte.gov.co</v>
          </cell>
          <cell r="AJ141">
            <v>15</v>
          </cell>
          <cell r="AK141">
            <v>42429.208333333299</v>
          </cell>
          <cell r="AL141">
            <v>62</v>
          </cell>
        </row>
        <row r="142">
          <cell r="A142">
            <v>4956</v>
          </cell>
          <cell r="B142" t="str">
            <v>Todos por un Nuevo País</v>
          </cell>
          <cell r="C142" t="str">
            <v>Competitividad e infraestructura estratégica</v>
          </cell>
          <cell r="D142" t="str">
            <v>Consolidar el desarrollo minero-energético para la equidad regional</v>
          </cell>
          <cell r="E142" t="str">
            <v>Minas y Energía</v>
          </cell>
          <cell r="F142" t="str">
            <v>Agencia Nacional de Minería</v>
          </cell>
          <cell r="G142" t="str">
            <v>Consolidación del sector minero como impulsor del desarrollo sostenible</v>
          </cell>
          <cell r="H142">
            <v>4956</v>
          </cell>
          <cell r="I142" t="str">
            <v>Visitas de Seguimiento y control a unidades de producción minera en proceso de formalización en  títulos mineros</v>
          </cell>
          <cell r="J142" t="str">
            <v>Producto</v>
          </cell>
          <cell r="K142" t="str">
            <v>Sectorial</v>
          </cell>
          <cell r="L142" t="str">
            <v>SI</v>
          </cell>
          <cell r="M142" t="str">
            <v>SI</v>
          </cell>
          <cell r="N142" t="str">
            <v>NO</v>
          </cell>
          <cell r="O142" t="str">
            <v>SI</v>
          </cell>
          <cell r="P142" t="str">
            <v>Visitas</v>
          </cell>
          <cell r="Q142" t="str">
            <v>Trimestral</v>
          </cell>
          <cell r="R142" t="str">
            <v>Acumulado</v>
          </cell>
          <cell r="S142">
            <v>0</v>
          </cell>
          <cell r="T142">
            <v>3560</v>
          </cell>
          <cell r="U142">
            <v>3560</v>
          </cell>
          <cell r="V142">
            <v>3560</v>
          </cell>
          <cell r="W142">
            <v>3560</v>
          </cell>
          <cell r="X142">
            <v>14240</v>
          </cell>
          <cell r="Y142">
            <v>56</v>
          </cell>
          <cell r="Z142">
            <v>1.57</v>
          </cell>
          <cell r="AA142">
            <v>5373</v>
          </cell>
          <cell r="AB142">
            <v>37.729999999999997</v>
          </cell>
          <cell r="AC142">
            <v>42460.208333333299</v>
          </cell>
          <cell r="AD142">
            <v>42471.695566053197</v>
          </cell>
          <cell r="AE142" t="str">
            <v xml:space="preserve">Se solicitó a la dirección de Formalización Minera del Ministerio de Minas y Energia un reporte actualizado de los títulos mineros con unidades de produccíón en proceso de formalización, para incluir estos titulos en las programaciónes de inspecciones de </v>
          </cell>
          <cell r="AF142">
            <v>42490.208333333299</v>
          </cell>
          <cell r="AG142">
            <v>42496.792458136602</v>
          </cell>
          <cell r="AH142" t="str">
            <v>Fernando Alberto Cardona Vargas</v>
          </cell>
          <cell r="AI142" t="str">
            <v>fernando.cardona@anm.gov.co</v>
          </cell>
          <cell r="AJ142">
            <v>0</v>
          </cell>
          <cell r="AK142">
            <v>42551.208333333299</v>
          </cell>
          <cell r="AL142">
            <v>0</v>
          </cell>
        </row>
        <row r="143">
          <cell r="A143">
            <v>4957</v>
          </cell>
          <cell r="B143" t="str">
            <v>Todos por un Nuevo País</v>
          </cell>
          <cell r="C143" t="str">
            <v>Competitividad e infraestructura estratégica</v>
          </cell>
          <cell r="D143" t="str">
            <v>Consolidar el desarrollo minero-energético para la equidad regional</v>
          </cell>
          <cell r="E143" t="str">
            <v>Minas y Energía</v>
          </cell>
          <cell r="F143" t="str">
            <v>Agencia Nacional de Minería</v>
          </cell>
          <cell r="G143" t="str">
            <v>Consolidación del sector minero como impulsor del desarrollo sostenible</v>
          </cell>
          <cell r="H143">
            <v>4957</v>
          </cell>
          <cell r="I143" t="str">
            <v>Producción anual de carbón (millones de toneladas)</v>
          </cell>
          <cell r="J143" t="str">
            <v>Resultado</v>
          </cell>
          <cell r="K143" t="str">
            <v>Sectorial</v>
          </cell>
          <cell r="L143" t="str">
            <v>SI</v>
          </cell>
          <cell r="M143" t="str">
            <v>SI</v>
          </cell>
          <cell r="N143" t="str">
            <v>NO</v>
          </cell>
          <cell r="O143" t="str">
            <v>SI</v>
          </cell>
          <cell r="P143" t="str">
            <v>Toneladas</v>
          </cell>
          <cell r="Q143" t="str">
            <v>Trimestral</v>
          </cell>
          <cell r="R143" t="str">
            <v>Flujo</v>
          </cell>
          <cell r="S143">
            <v>88.56</v>
          </cell>
          <cell r="T143">
            <v>97.85</v>
          </cell>
          <cell r="U143">
            <v>101.7</v>
          </cell>
          <cell r="V143">
            <v>96.01</v>
          </cell>
          <cell r="W143">
            <v>102.5</v>
          </cell>
          <cell r="X143">
            <v>102.5</v>
          </cell>
          <cell r="Y143">
            <v>0</v>
          </cell>
          <cell r="Z143">
            <v>0</v>
          </cell>
          <cell r="AA143">
            <v>0</v>
          </cell>
          <cell r="AB143">
            <v>0</v>
          </cell>
          <cell r="AC143">
            <v>0</v>
          </cell>
          <cell r="AD143">
            <v>0</v>
          </cell>
          <cell r="AE143" t="str">
            <v>El Grupo de Regalías y Contraprestaciones Económicas de la Vicepresidencia de Seguimiento y Control ha venido trabajando en la implementación de la captura de información a la Producción de minerales en el Sistema Administrativo y Financiero- WEB SAFI- pa</v>
          </cell>
          <cell r="AF143">
            <v>42490.208333333299</v>
          </cell>
          <cell r="AG143">
            <v>42496.788137384297</v>
          </cell>
          <cell r="AH143" t="str">
            <v>Javier Octavio García Granados</v>
          </cell>
          <cell r="AI143" t="str">
            <v>javier.garciag@anm.gov.co</v>
          </cell>
          <cell r="AJ143">
            <v>60</v>
          </cell>
          <cell r="AK143">
            <v>0</v>
          </cell>
          <cell r="AL143">
            <v>0</v>
          </cell>
        </row>
        <row r="144">
          <cell r="A144">
            <v>5208</v>
          </cell>
          <cell r="B144" t="str">
            <v>Todos por un Nuevo País</v>
          </cell>
          <cell r="C144" t="str">
            <v>Competitividad e infraestructura estratégica</v>
          </cell>
          <cell r="D144" t="str">
            <v>Consolidar el desarrollo minero-energético para la equidad regional</v>
          </cell>
          <cell r="E144" t="str">
            <v>Minas y Energía</v>
          </cell>
          <cell r="F144" t="str">
            <v>Agencia Nacional de Minería</v>
          </cell>
          <cell r="G144" t="str">
            <v>Consolidación del sector minero como impulsor del desarrollo sostenible</v>
          </cell>
          <cell r="H144">
            <v>5208</v>
          </cell>
          <cell r="I144" t="str">
            <v>Indice de Fatalidad Minera</v>
          </cell>
          <cell r="J144" t="str">
            <v>Resultado</v>
          </cell>
          <cell r="K144" t="str">
            <v>Sectorial</v>
          </cell>
          <cell r="L144" t="str">
            <v>NO</v>
          </cell>
          <cell r="M144" t="str">
            <v>NO</v>
          </cell>
          <cell r="N144" t="str">
            <v>NO</v>
          </cell>
          <cell r="O144" t="str">
            <v>SI</v>
          </cell>
          <cell r="P144" t="str">
            <v>Índice</v>
          </cell>
          <cell r="Q144" t="str">
            <v>Trimestral</v>
          </cell>
          <cell r="R144" t="str">
            <v>Reducción</v>
          </cell>
          <cell r="S144">
            <v>2.66</v>
          </cell>
          <cell r="T144">
            <v>2</v>
          </cell>
          <cell r="U144">
            <v>1.6</v>
          </cell>
          <cell r="V144">
            <v>1.5</v>
          </cell>
          <cell r="W144">
            <v>1.5</v>
          </cell>
          <cell r="X144">
            <v>1.5</v>
          </cell>
          <cell r="Y144">
            <v>0</v>
          </cell>
          <cell r="Z144">
            <v>0</v>
          </cell>
          <cell r="AA144">
            <v>0</v>
          </cell>
          <cell r="AB144">
            <v>0</v>
          </cell>
          <cell r="AC144">
            <v>0</v>
          </cell>
          <cell r="AD144">
            <v>0</v>
          </cell>
          <cell r="AE144" t="str">
            <v xml:space="preserve">Aun no se tienen reporte de volumenes de producción, base sobre la cual se calcula el indicador. En el mes de abril de 2016 se reportaron cinco (5) emergencias en las cuales fallecieron siete (7) trabajadores. </v>
          </cell>
          <cell r="AF144">
            <v>42490.208333333299</v>
          </cell>
          <cell r="AG144">
            <v>42496.778620717603</v>
          </cell>
          <cell r="AH144" t="str">
            <v>Gloria Catalina Gheorghe</v>
          </cell>
          <cell r="AI144" t="str">
            <v>gloria.gheorghe@anm.gov.co</v>
          </cell>
          <cell r="AJ144">
            <v>60</v>
          </cell>
          <cell r="AK144">
            <v>0</v>
          </cell>
          <cell r="AL144">
            <v>0</v>
          </cell>
        </row>
        <row r="145">
          <cell r="A145">
            <v>5209</v>
          </cell>
          <cell r="B145" t="str">
            <v>Todos por un Nuevo País</v>
          </cell>
          <cell r="C145" t="str">
            <v>Competitividad e infraestructura estratégica</v>
          </cell>
          <cell r="D145" t="str">
            <v>Consolidar el desarrollo minero-energético para la equidad regional</v>
          </cell>
          <cell r="E145" t="str">
            <v>Minas y Energía</v>
          </cell>
          <cell r="F145" t="str">
            <v>Agencia Nacional de Minería</v>
          </cell>
          <cell r="G145" t="str">
            <v>Consolidación del sector minero como impulsor del desarrollo sostenible</v>
          </cell>
          <cell r="H145">
            <v>5209</v>
          </cell>
          <cell r="I145" t="str">
            <v>Porcentaje de Títulos Mineros Vigentes Fiscalizados</v>
          </cell>
          <cell r="J145" t="str">
            <v>Producto</v>
          </cell>
          <cell r="K145" t="str">
            <v>Sectorial</v>
          </cell>
          <cell r="L145" t="str">
            <v>NO</v>
          </cell>
          <cell r="M145" t="str">
            <v>SI</v>
          </cell>
          <cell r="N145" t="str">
            <v>NO</v>
          </cell>
          <cell r="O145" t="str">
            <v>SI</v>
          </cell>
          <cell r="P145" t="str">
            <v>Porcentaje</v>
          </cell>
          <cell r="Q145" t="str">
            <v>Trimestral</v>
          </cell>
          <cell r="R145" t="str">
            <v>Stock</v>
          </cell>
          <cell r="S145">
            <v>98</v>
          </cell>
          <cell r="T145">
            <v>100</v>
          </cell>
          <cell r="U145">
            <v>100</v>
          </cell>
          <cell r="V145">
            <v>100</v>
          </cell>
          <cell r="W145">
            <v>100</v>
          </cell>
          <cell r="X145">
            <v>100</v>
          </cell>
          <cell r="Y145">
            <v>13</v>
          </cell>
          <cell r="Z145">
            <v>13</v>
          </cell>
          <cell r="AA145">
            <v>13</v>
          </cell>
          <cell r="AB145">
            <v>13</v>
          </cell>
          <cell r="AC145">
            <v>42460.208333333299</v>
          </cell>
          <cell r="AD145">
            <v>42471.6677849884</v>
          </cell>
          <cell r="AE145" t="str">
            <v>La ANM viene ejecutando de manera eficiente la programación de visitas de fiscalización minera a los títulos mineros vigentes en competencia. La visita de fiscalización es el herramienta que faculta a la autoridad minera a verificar en campo la aplicación</v>
          </cell>
          <cell r="AF145">
            <v>42490.208333333299</v>
          </cell>
          <cell r="AG145">
            <v>42496.787207256901</v>
          </cell>
          <cell r="AH145" t="str">
            <v>Fernando Alberto Cardona Vargas</v>
          </cell>
          <cell r="AI145" t="str">
            <v>fernando.cardona@anm.gov.co</v>
          </cell>
          <cell r="AJ145">
            <v>30</v>
          </cell>
          <cell r="AK145">
            <v>42551.208333333299</v>
          </cell>
          <cell r="AL145">
            <v>-73</v>
          </cell>
        </row>
        <row r="146">
          <cell r="A146">
            <v>5210</v>
          </cell>
          <cell r="B146" t="str">
            <v>Todos por un Nuevo País</v>
          </cell>
          <cell r="C146" t="str">
            <v>Competitividad e infraestructura estratégica</v>
          </cell>
          <cell r="D146" t="str">
            <v>Consolidar el desarrollo minero-energético para la equidad regional</v>
          </cell>
          <cell r="E146" t="str">
            <v>Minas y Energía</v>
          </cell>
          <cell r="F146" t="str">
            <v>Agencia Nacional de Minería</v>
          </cell>
          <cell r="G146" t="str">
            <v>Consolidación del sector minero como impulsor del desarrollo sostenible</v>
          </cell>
          <cell r="H146">
            <v>5210</v>
          </cell>
          <cell r="I146" t="str">
            <v>Solicitudes por resolver por la ANM</v>
          </cell>
          <cell r="J146" t="str">
            <v>Producto</v>
          </cell>
          <cell r="K146" t="str">
            <v>Sectorial</v>
          </cell>
          <cell r="L146" t="str">
            <v>NO</v>
          </cell>
          <cell r="M146" t="str">
            <v>NO</v>
          </cell>
          <cell r="N146" t="str">
            <v>NO</v>
          </cell>
          <cell r="O146" t="str">
            <v>SI</v>
          </cell>
          <cell r="P146" t="str">
            <v>Solicitudes</v>
          </cell>
          <cell r="Q146" t="str">
            <v>Trimestral</v>
          </cell>
          <cell r="R146" t="str">
            <v>Reducción</v>
          </cell>
          <cell r="S146">
            <v>11043</v>
          </cell>
          <cell r="T146">
            <v>10717</v>
          </cell>
          <cell r="U146">
            <v>5694</v>
          </cell>
          <cell r="V146">
            <v>3068</v>
          </cell>
          <cell r="W146">
            <v>1500</v>
          </cell>
          <cell r="X146">
            <v>1500</v>
          </cell>
          <cell r="Y146">
            <v>10831</v>
          </cell>
          <cell r="Z146">
            <v>3.96</v>
          </cell>
          <cell r="AA146">
            <v>10831</v>
          </cell>
          <cell r="AB146">
            <v>2.2200000000000002</v>
          </cell>
          <cell r="AC146">
            <v>42460.208333333299</v>
          </cell>
          <cell r="AD146">
            <v>42495.3742557523</v>
          </cell>
          <cell r="AE146" t="str">
            <v>El stock con el que se termina el mes de marzo del año 2016 se toma del total de solicitudes mineras por resolver en el sistema Catastro Minero Colombiano. Esto corresponde a un total de 10.831 propuestas y solicitudes de contrato de concesión por resolve</v>
          </cell>
          <cell r="AF146">
            <v>42460.208333333299</v>
          </cell>
          <cell r="AG146">
            <v>42495.374255590301</v>
          </cell>
          <cell r="AH146" t="str">
            <v>Eduardo José Amaya Lacouture</v>
          </cell>
          <cell r="AI146" t="str">
            <v>eduardo.amaya@anm.gov.co</v>
          </cell>
          <cell r="AJ146">
            <v>0</v>
          </cell>
          <cell r="AK146">
            <v>42551.208333333299</v>
          </cell>
          <cell r="AL146">
            <v>-43</v>
          </cell>
        </row>
        <row r="147">
          <cell r="A147">
            <v>4960</v>
          </cell>
          <cell r="B147" t="str">
            <v>Todos por un Nuevo País</v>
          </cell>
          <cell r="C147" t="str">
            <v>Competitividad e infraestructura estratégica</v>
          </cell>
          <cell r="D147" t="str">
            <v>Consolidar el desarrollo minero-energético para la equidad regional</v>
          </cell>
          <cell r="E147" t="str">
            <v>Minas y Energía</v>
          </cell>
          <cell r="F147" t="str">
            <v>Agencia Nacional de Minería</v>
          </cell>
          <cell r="G147" t="str">
            <v>Consolidación del sector minero como impulsor del desarrollo sostenible</v>
          </cell>
          <cell r="H147">
            <v>4960</v>
          </cell>
          <cell r="I147" t="str">
            <v>Visitas de seguimiento y control a titulares mineros de oro que cuenten con planta de beneficio de oro</v>
          </cell>
          <cell r="J147" t="str">
            <v>Producto</v>
          </cell>
          <cell r="K147" t="str">
            <v>Sectorial</v>
          </cell>
          <cell r="L147" t="str">
            <v>SI</v>
          </cell>
          <cell r="M147" t="str">
            <v>NO</v>
          </cell>
          <cell r="N147" t="str">
            <v>NO</v>
          </cell>
          <cell r="O147" t="str">
            <v>SI</v>
          </cell>
          <cell r="P147" t="str">
            <v>Porcentaje</v>
          </cell>
          <cell r="Q147" t="str">
            <v>Trimestral</v>
          </cell>
          <cell r="R147" t="str">
            <v>Acumulado</v>
          </cell>
          <cell r="S147">
            <v>392</v>
          </cell>
          <cell r="T147">
            <v>1</v>
          </cell>
          <cell r="U147">
            <v>1</v>
          </cell>
          <cell r="V147">
            <v>1</v>
          </cell>
          <cell r="W147">
            <v>1</v>
          </cell>
          <cell r="X147">
            <v>596</v>
          </cell>
          <cell r="Y147">
            <v>10</v>
          </cell>
          <cell r="Z147">
            <v>100</v>
          </cell>
          <cell r="AA147">
            <v>382</v>
          </cell>
          <cell r="AB147">
            <v>64.09</v>
          </cell>
          <cell r="AC147">
            <v>42460.208333333299</v>
          </cell>
          <cell r="AD147">
            <v>42471.695983483798</v>
          </cell>
          <cell r="AE147" t="str">
            <v>Dentro de los planes de trabajo formulados por la Gerencia de Seguimiento y control, se ha definido que estos títulos, es decir aquellos de mineral de oro con planta de beneficio, estén contemplados en los criterios de priorización de titulos mineros a vi</v>
          </cell>
          <cell r="AF147">
            <v>42490.208333333299</v>
          </cell>
          <cell r="AG147">
            <v>42496.792618368097</v>
          </cell>
          <cell r="AH147" t="str">
            <v>Fernando Alberto Cardona Vargas</v>
          </cell>
          <cell r="AI147" t="str">
            <v>fernando.cardona@anm.gov.co</v>
          </cell>
          <cell r="AJ147">
            <v>0</v>
          </cell>
          <cell r="AK147">
            <v>42551.208333333299</v>
          </cell>
          <cell r="AL147">
            <v>0</v>
          </cell>
        </row>
        <row r="148">
          <cell r="A148">
            <v>4941</v>
          </cell>
          <cell r="B148" t="str">
            <v>Todos por un Nuevo País</v>
          </cell>
          <cell r="C148" t="str">
            <v>Competitividad e infraestructura estratégica</v>
          </cell>
          <cell r="D148" t="str">
            <v>Consolidar el desarrollo minero-energético para la equidad regional</v>
          </cell>
          <cell r="E148" t="str">
            <v>Minas y Energía</v>
          </cell>
          <cell r="F148" t="str">
            <v>ANH</v>
          </cell>
          <cell r="G148" t="str">
            <v>Promoción de la exploración y producción en nuevos yacimientos hidrocarburíferos</v>
          </cell>
          <cell r="H148">
            <v>4941</v>
          </cell>
          <cell r="I148" t="str">
            <v>Producción promedio diaria de crudo (KBPD)</v>
          </cell>
          <cell r="J148" t="str">
            <v>Resultado</v>
          </cell>
          <cell r="K148" t="str">
            <v>Sectorial</v>
          </cell>
          <cell r="L148" t="str">
            <v>SI</v>
          </cell>
          <cell r="M148" t="str">
            <v>NO</v>
          </cell>
          <cell r="N148" t="str">
            <v>NO</v>
          </cell>
          <cell r="O148" t="str">
            <v>SI</v>
          </cell>
          <cell r="P148" t="str">
            <v xml:space="preserve"> Miles de barriles promedio día (KBPD)</v>
          </cell>
          <cell r="Q148" t="str">
            <v>Mensual</v>
          </cell>
          <cell r="R148" t="str">
            <v>Flujo</v>
          </cell>
          <cell r="S148">
            <v>1007</v>
          </cell>
          <cell r="T148">
            <v>990</v>
          </cell>
          <cell r="U148">
            <v>998</v>
          </cell>
          <cell r="V148">
            <v>985</v>
          </cell>
          <cell r="W148">
            <v>980</v>
          </cell>
          <cell r="X148">
            <v>980</v>
          </cell>
          <cell r="Y148">
            <v>916</v>
          </cell>
          <cell r="Z148">
            <v>91.78</v>
          </cell>
          <cell r="AA148">
            <v>1005.4</v>
          </cell>
          <cell r="AB148">
            <v>100</v>
          </cell>
          <cell r="AC148">
            <v>42460.208333333299</v>
          </cell>
          <cell r="AD148">
            <v>42471.674346446802</v>
          </cell>
          <cell r="AE148" t="str">
            <v>Durante el mes de Marzo de 2016 la producción de crudo alcanzó un promedio mensual de 916 Kbpd, valor inferior en 4,04% al obtenido en el mes de febrero de 2016 (955 Kbpd). De esta producción, 143 Kbpd corresponden a contratos suscritos por la ANH (15,6%)</v>
          </cell>
          <cell r="AF148">
            <v>42460.208333333299</v>
          </cell>
          <cell r="AG148">
            <v>42471.674346330998</v>
          </cell>
          <cell r="AH148" t="str">
            <v>Jorge Alirio Ortiz Tovar</v>
          </cell>
          <cell r="AI148" t="str">
            <v>jorge.ortiz@anh.gov.co</v>
          </cell>
          <cell r="AJ148">
            <v>30</v>
          </cell>
          <cell r="AK148">
            <v>42490.208333333299</v>
          </cell>
          <cell r="AL148">
            <v>-13</v>
          </cell>
        </row>
        <row r="149">
          <cell r="A149">
            <v>4942</v>
          </cell>
          <cell r="B149" t="str">
            <v>Todos por un Nuevo País</v>
          </cell>
          <cell r="C149" t="str">
            <v>Competitividad e infraestructura estratégica</v>
          </cell>
          <cell r="D149" t="str">
            <v>Consolidar el desarrollo minero-energético para la equidad regional</v>
          </cell>
          <cell r="E149" t="str">
            <v>Minas y Energía</v>
          </cell>
          <cell r="F149" t="str">
            <v>ANH</v>
          </cell>
          <cell r="G149" t="str">
            <v>Promoción de la exploración y producción en nuevos yacimientos hidrocarburíferos</v>
          </cell>
          <cell r="H149">
            <v>4942</v>
          </cell>
          <cell r="I149" t="str">
            <v>Nuevos pozos exploratorios perforados</v>
          </cell>
          <cell r="J149" t="str">
            <v>Producto</v>
          </cell>
          <cell r="K149" t="str">
            <v>Sectorial</v>
          </cell>
          <cell r="L149" t="str">
            <v>SI</v>
          </cell>
          <cell r="M149" t="str">
            <v>NO</v>
          </cell>
          <cell r="N149" t="str">
            <v>NO</v>
          </cell>
          <cell r="O149" t="str">
            <v>SI</v>
          </cell>
          <cell r="P149" t="str">
            <v xml:space="preserve">Pozos </v>
          </cell>
          <cell r="Q149" t="str">
            <v>Mensual</v>
          </cell>
          <cell r="R149" t="str">
            <v>Acumulado</v>
          </cell>
          <cell r="S149">
            <v>528</v>
          </cell>
          <cell r="T149">
            <v>37</v>
          </cell>
          <cell r="U149">
            <v>92</v>
          </cell>
          <cell r="V149">
            <v>117</v>
          </cell>
          <cell r="W149">
            <v>141</v>
          </cell>
          <cell r="X149">
            <v>387</v>
          </cell>
          <cell r="Y149">
            <v>5</v>
          </cell>
          <cell r="Z149">
            <v>5.4349999999999996</v>
          </cell>
          <cell r="AA149">
            <v>30</v>
          </cell>
          <cell r="AB149">
            <v>7.7519999999999998</v>
          </cell>
          <cell r="AC149">
            <v>42490.208333333299</v>
          </cell>
          <cell r="AD149">
            <v>42496.7833978009</v>
          </cell>
          <cell r="AE149" t="str">
            <v>CONTRATO: TURPIAL Pozo TURPIALES-4  CONTRATO: VMM-1 Pozo SABAL-1 CONTRATO: VIM 5 Pozo OBOE-1 CONTRATO: LLA-71 Pozo KYRIOS-1 CONTRATO: LLA-71 Pozo ADONAI-1</v>
          </cell>
          <cell r="AF149">
            <v>42490.208333333299</v>
          </cell>
          <cell r="AG149">
            <v>42496.783397685198</v>
          </cell>
          <cell r="AH149" t="str">
            <v>Mariela Hurtado Acevedo</v>
          </cell>
          <cell r="AI149" t="str">
            <v>mariela.hurtado@anh.gov.co</v>
          </cell>
          <cell r="AJ149">
            <v>7</v>
          </cell>
          <cell r="AK149">
            <v>42520.208333333299</v>
          </cell>
          <cell r="AL149">
            <v>-20</v>
          </cell>
        </row>
        <row r="150">
          <cell r="A150">
            <v>4943</v>
          </cell>
          <cell r="B150" t="str">
            <v>Todos por un Nuevo País</v>
          </cell>
          <cell r="C150" t="str">
            <v>Competitividad e infraestructura estratégica</v>
          </cell>
          <cell r="D150" t="str">
            <v>Consolidar el desarrollo minero-energético para la equidad regional</v>
          </cell>
          <cell r="E150" t="str">
            <v>Minas y Energía</v>
          </cell>
          <cell r="F150" t="str">
            <v>ANH</v>
          </cell>
          <cell r="G150" t="str">
            <v>Promoción de la exploración y producción en nuevos yacimientos hidrocarburíferos</v>
          </cell>
          <cell r="H150">
            <v>4943</v>
          </cell>
          <cell r="I150" t="str">
            <v>Kilómetros de Sísmica 2D equivalente</v>
          </cell>
          <cell r="J150" t="str">
            <v>Producto</v>
          </cell>
          <cell r="K150" t="str">
            <v>Sectorial</v>
          </cell>
          <cell r="L150" t="str">
            <v>SI</v>
          </cell>
          <cell r="M150" t="str">
            <v>NO</v>
          </cell>
          <cell r="N150" t="str">
            <v>NO</v>
          </cell>
          <cell r="O150" t="str">
            <v>SI</v>
          </cell>
          <cell r="P150" t="str">
            <v>Kilómetros</v>
          </cell>
          <cell r="Q150" t="str">
            <v>Mensual</v>
          </cell>
          <cell r="R150" t="str">
            <v>Acumulado</v>
          </cell>
          <cell r="S150">
            <v>115944</v>
          </cell>
          <cell r="T150">
            <v>28359</v>
          </cell>
          <cell r="U150">
            <v>6918</v>
          </cell>
          <cell r="V150">
            <v>20415</v>
          </cell>
          <cell r="W150">
            <v>35804</v>
          </cell>
          <cell r="X150">
            <v>91496</v>
          </cell>
          <cell r="Y150">
            <v>14297</v>
          </cell>
          <cell r="Z150">
            <v>100</v>
          </cell>
          <cell r="AA150">
            <v>46979</v>
          </cell>
          <cell r="AB150">
            <v>51.344999999999999</v>
          </cell>
          <cell r="AC150">
            <v>42490.208333333299</v>
          </cell>
          <cell r="AD150">
            <v>42496.778931909699</v>
          </cell>
          <cell r="AE150" t="str">
            <v>* OGX PETROLEO E GAS LTDA, Contrato CR-04, Proyecto Cesar-Rancheria 2D 2015, KM 2D EQ: 29,7 * ANADARKO, Contrato COL-6, Proyecto Esmeralda 3D Fase 2, KM 2D EQ: 4.955,916 * ANADARKO, Contrato COL-7, Proyecto Esmeralda 3D Fase 2, KM 2D EQ: 4.729,147 * REPSO</v>
          </cell>
          <cell r="AF150">
            <v>42490.208333333299</v>
          </cell>
          <cell r="AG150">
            <v>42496.778931793997</v>
          </cell>
          <cell r="AH150" t="str">
            <v>Mariela Hurtado Acevedo</v>
          </cell>
          <cell r="AI150" t="str">
            <v>mariela.hurtado@anh.gov.co</v>
          </cell>
          <cell r="AJ150">
            <v>7</v>
          </cell>
          <cell r="AK150">
            <v>42520.208333333299</v>
          </cell>
          <cell r="AL150">
            <v>-20</v>
          </cell>
        </row>
        <row r="151">
          <cell r="A151">
            <v>5146</v>
          </cell>
          <cell r="B151" t="str">
            <v>Todos por un Nuevo País</v>
          </cell>
          <cell r="C151" t="str">
            <v>Competitividad e infraestructura estratégica</v>
          </cell>
          <cell r="D151" t="str">
            <v>Consolidar el desarrollo minero-energético para la equidad regional</v>
          </cell>
          <cell r="E151" t="str">
            <v>Minas y Energía</v>
          </cell>
          <cell r="F151" t="str">
            <v>IPSE</v>
          </cell>
          <cell r="G151" t="str">
            <v>Desarrollo de un Sector Minero Energético sostenible y bajo en carbono</v>
          </cell>
          <cell r="H151">
            <v>5146</v>
          </cell>
          <cell r="I151" t="str">
            <v>Capacidad instalada de fuentes no convencionales de energía en las ZNI (MW)</v>
          </cell>
          <cell r="J151" t="str">
            <v>Resultado</v>
          </cell>
          <cell r="K151" t="str">
            <v>Sectorial</v>
          </cell>
          <cell r="L151" t="str">
            <v>SI</v>
          </cell>
          <cell r="M151" t="str">
            <v>SI</v>
          </cell>
          <cell r="N151" t="str">
            <v>NO</v>
          </cell>
          <cell r="O151" t="str">
            <v>SI</v>
          </cell>
          <cell r="P151" t="str">
            <v>Megavatio</v>
          </cell>
          <cell r="Q151" t="str">
            <v>Trimestral</v>
          </cell>
          <cell r="R151" t="str">
            <v>Flujo</v>
          </cell>
          <cell r="S151">
            <v>2.8</v>
          </cell>
          <cell r="T151">
            <v>0.5</v>
          </cell>
          <cell r="U151">
            <v>2.5</v>
          </cell>
          <cell r="V151">
            <v>5</v>
          </cell>
          <cell r="W151">
            <v>9</v>
          </cell>
          <cell r="X151">
            <v>9</v>
          </cell>
          <cell r="Y151">
            <v>0.6</v>
          </cell>
          <cell r="Z151">
            <v>24</v>
          </cell>
          <cell r="AA151">
            <v>0.54</v>
          </cell>
          <cell r="AB151">
            <v>6</v>
          </cell>
          <cell r="AC151">
            <v>42460.208333333299</v>
          </cell>
          <cell r="AD151">
            <v>42506.757569444402</v>
          </cell>
          <cell r="AE151" t="str">
            <v>Con el Decreto 378 del 4 de marzo de 2016, fueron aplazados $40.000M correspondientes a los recursos para la Implementación de Soluciones Energéticas ZNI. Con los recursos propios del IPSE de $5.564,2M es posible alcanzar una meta de ampliación de la cobe</v>
          </cell>
          <cell r="AF151">
            <v>42460.208333333299</v>
          </cell>
          <cell r="AG151">
            <v>42506.7575693287</v>
          </cell>
          <cell r="AH151" t="str">
            <v>Jaime William Martínez Castiblanco</v>
          </cell>
          <cell r="AI151" t="str">
            <v>jaimemartinez@ipse.gov.co</v>
          </cell>
          <cell r="AJ151">
            <v>30</v>
          </cell>
          <cell r="AK151">
            <v>42551.208333333299</v>
          </cell>
          <cell r="AL151">
            <v>-73</v>
          </cell>
        </row>
        <row r="152">
          <cell r="A152">
            <v>5147</v>
          </cell>
          <cell r="B152" t="str">
            <v>Todos por un Nuevo País</v>
          </cell>
          <cell r="C152" t="str">
            <v>Competitividad e infraestructura estratégica</v>
          </cell>
          <cell r="D152" t="str">
            <v>Consolidar el desarrollo minero-energético para la equidad regional</v>
          </cell>
          <cell r="E152" t="str">
            <v>Minas y Energía</v>
          </cell>
          <cell r="F152" t="str">
            <v>IPSE</v>
          </cell>
          <cell r="G152" t="str">
            <v>Desarrollo de un Sector Minero Energético sostenible y bajo en carbono</v>
          </cell>
          <cell r="H152">
            <v>5147</v>
          </cell>
          <cell r="I152" t="str">
            <v>Proyectos de generación híbrida implementados con capacidad instalada superior a 1 MW</v>
          </cell>
          <cell r="J152" t="str">
            <v>Producto</v>
          </cell>
          <cell r="K152" t="str">
            <v>Sectorial</v>
          </cell>
          <cell r="L152" t="str">
            <v>SI</v>
          </cell>
          <cell r="M152" t="str">
            <v>SI</v>
          </cell>
          <cell r="N152" t="str">
            <v>NO</v>
          </cell>
          <cell r="O152" t="str">
            <v>SI</v>
          </cell>
          <cell r="P152" t="str">
            <v>Proyectos</v>
          </cell>
          <cell r="Q152" t="str">
            <v>Trimestral</v>
          </cell>
          <cell r="R152" t="str">
            <v>Acumulado</v>
          </cell>
          <cell r="S152">
            <v>0</v>
          </cell>
          <cell r="T152">
            <v>0</v>
          </cell>
          <cell r="U152">
            <v>1</v>
          </cell>
          <cell r="V152">
            <v>2</v>
          </cell>
          <cell r="W152">
            <v>1</v>
          </cell>
          <cell r="X152">
            <v>4</v>
          </cell>
          <cell r="Y152">
            <v>0</v>
          </cell>
          <cell r="Z152">
            <v>0</v>
          </cell>
          <cell r="AA152">
            <v>0</v>
          </cell>
          <cell r="AB152">
            <v>0</v>
          </cell>
          <cell r="AC152">
            <v>42460.208333333299</v>
          </cell>
          <cell r="AD152">
            <v>42506.8371813657</v>
          </cell>
          <cell r="AE152" t="str">
            <v>Con el Decreto 378 del 4 de marzo de 2016, fueron aplazados $40.000M correspondientes a los recursos para la Implementación de Soluciones Energéticas ZNI. Con los recursos propios del IPSE de $5.564,2M es posible alcanzar una meta de ampliación de la cobe</v>
          </cell>
          <cell r="AF152">
            <v>42460.208333333299</v>
          </cell>
          <cell r="AG152">
            <v>42506.837181249997</v>
          </cell>
          <cell r="AH152" t="str">
            <v>Jaime William Martínez Castiblanco</v>
          </cell>
          <cell r="AI152" t="str">
            <v>jaimemartinez@ipse.gov.co</v>
          </cell>
          <cell r="AJ152">
            <v>30</v>
          </cell>
          <cell r="AK152">
            <v>42551.208333333299</v>
          </cell>
          <cell r="AL152">
            <v>-73</v>
          </cell>
        </row>
        <row r="153">
          <cell r="A153">
            <v>5424</v>
          </cell>
          <cell r="B153" t="str">
            <v>Todos por un Nuevo País</v>
          </cell>
          <cell r="C153" t="str">
            <v>Competitividad e infraestructura estratégica</v>
          </cell>
          <cell r="D153" t="str">
            <v>Consolidar el desarrollo minero-energético para la equidad regional</v>
          </cell>
          <cell r="E153" t="str">
            <v>Minas y Energía</v>
          </cell>
          <cell r="F153" t="str">
            <v>MINMINAS</v>
          </cell>
          <cell r="G153" t="str">
            <v>Grupos Étnicos - Minas y Energía</v>
          </cell>
          <cell r="H153">
            <v>5424</v>
          </cell>
          <cell r="I153" t="str">
            <v>Proyectos identificados en concertación con las comunidades indígenas, estructurados e implementados para la energización de zonas rurales</v>
          </cell>
          <cell r="J153" t="str">
            <v>Producto</v>
          </cell>
          <cell r="K153" t="str">
            <v>Mixto</v>
          </cell>
          <cell r="L153" t="str">
            <v>SI</v>
          </cell>
          <cell r="M153" t="str">
            <v>NO</v>
          </cell>
          <cell r="N153" t="str">
            <v>NO</v>
          </cell>
          <cell r="O153" t="str">
            <v>SI</v>
          </cell>
          <cell r="P153" t="str">
            <v>Porcentaje</v>
          </cell>
          <cell r="Q153" t="str">
            <v>Semestral</v>
          </cell>
          <cell r="R153" t="str">
            <v>Flujo</v>
          </cell>
          <cell r="S153">
            <v>0</v>
          </cell>
          <cell r="T153">
            <v>100</v>
          </cell>
          <cell r="U153">
            <v>100</v>
          </cell>
          <cell r="V153">
            <v>100</v>
          </cell>
          <cell r="W153">
            <v>100</v>
          </cell>
          <cell r="X153">
            <v>100</v>
          </cell>
          <cell r="Y153">
            <v>0</v>
          </cell>
          <cell r="Z153">
            <v>0</v>
          </cell>
          <cell r="AA153">
            <v>0</v>
          </cell>
          <cell r="AB153">
            <v>0</v>
          </cell>
          <cell r="AC153">
            <v>0</v>
          </cell>
          <cell r="AD153">
            <v>0</v>
          </cell>
          <cell r="AE153">
            <v>0</v>
          </cell>
          <cell r="AF153">
            <v>0</v>
          </cell>
          <cell r="AG153">
            <v>0</v>
          </cell>
          <cell r="AH153" t="str">
            <v>Rogerio Ramírez</v>
          </cell>
          <cell r="AI153" t="str">
            <v>rramirez@minminas.gov.co</v>
          </cell>
          <cell r="AJ153">
            <v>30</v>
          </cell>
          <cell r="AK153">
            <v>0</v>
          </cell>
          <cell r="AL153">
            <v>0</v>
          </cell>
        </row>
        <row r="154">
          <cell r="A154">
            <v>5200</v>
          </cell>
          <cell r="B154" t="str">
            <v>Todos por un Nuevo País</v>
          </cell>
          <cell r="C154" t="str">
            <v>Competitividad e infraestructura estratégica</v>
          </cell>
          <cell r="D154" t="str">
            <v>Consolidar el desarrollo minero-energético para la equidad regional</v>
          </cell>
          <cell r="E154" t="str">
            <v>Minas y Energía</v>
          </cell>
          <cell r="F154" t="str">
            <v>MINMINAS</v>
          </cell>
          <cell r="G154" t="str">
            <v>Desarrollo de un Sector Minero Energético sostenible y bajo en carbono</v>
          </cell>
          <cell r="H154">
            <v>5200</v>
          </cell>
          <cell r="I154" t="str">
            <v>Automotores utilizando energéticos alternativos</v>
          </cell>
          <cell r="J154" t="str">
            <v>Producto</v>
          </cell>
          <cell r="K154" t="str">
            <v>Sectorial</v>
          </cell>
          <cell r="L154" t="str">
            <v>SI</v>
          </cell>
          <cell r="M154" t="str">
            <v>SI</v>
          </cell>
          <cell r="N154" t="str">
            <v>NO</v>
          </cell>
          <cell r="O154" t="str">
            <v>SI</v>
          </cell>
          <cell r="P154" t="str">
            <v>Vehículos</v>
          </cell>
          <cell r="Q154" t="str">
            <v>Anual</v>
          </cell>
          <cell r="R154" t="str">
            <v>Capacidad</v>
          </cell>
          <cell r="S154">
            <v>510610</v>
          </cell>
          <cell r="T154">
            <v>535506</v>
          </cell>
          <cell r="U154">
            <v>560451</v>
          </cell>
          <cell r="V154">
            <v>585395</v>
          </cell>
          <cell r="W154">
            <v>611164</v>
          </cell>
          <cell r="X154">
            <v>611164</v>
          </cell>
          <cell r="Y154">
            <v>0</v>
          </cell>
          <cell r="Z154">
            <v>0</v>
          </cell>
          <cell r="AA154">
            <v>0</v>
          </cell>
          <cell r="AB154">
            <v>0</v>
          </cell>
          <cell r="AC154">
            <v>0</v>
          </cell>
          <cell r="AD154">
            <v>0</v>
          </cell>
          <cell r="AE154" t="str">
            <v>A la fecha no se cuenta con vehículos convertidos a GLP. Lo anterior no podrá ser efectivo hasta tanto no se reglamente lo establecido en el Artículo 211 del Plan Nacional de Desarrollo. Por otro lado el MME y la UPME adelantan conversaciones con MinTrans</v>
          </cell>
          <cell r="AF154">
            <v>42490.208333333299</v>
          </cell>
          <cell r="AG154">
            <v>42496.698596759299</v>
          </cell>
          <cell r="AH154" t="str">
            <v>Carlos David Beltrán</v>
          </cell>
          <cell r="AI154" t="str">
            <v>cdbeltran@minminas.gov.co</v>
          </cell>
          <cell r="AJ154">
            <v>90</v>
          </cell>
          <cell r="AK154">
            <v>0</v>
          </cell>
          <cell r="AL154">
            <v>0</v>
          </cell>
        </row>
        <row r="155">
          <cell r="A155">
            <v>5201</v>
          </cell>
          <cell r="B155" t="str">
            <v>Todos por un Nuevo País</v>
          </cell>
          <cell r="C155" t="str">
            <v>Competitividad e infraestructura estratégica</v>
          </cell>
          <cell r="D155" t="str">
            <v>Consolidar el desarrollo minero-energético para la equidad regional</v>
          </cell>
          <cell r="E155" t="str">
            <v>Minas y Energía</v>
          </cell>
          <cell r="F155" t="str">
            <v>MINMINAS</v>
          </cell>
          <cell r="G155" t="str">
            <v>Desarrollo de un Sector Minero Energético sostenible y bajo en carbono</v>
          </cell>
          <cell r="H155">
            <v>5201</v>
          </cell>
          <cell r="I155" t="str">
            <v>Vehículos convertidos a Gas Natural Vehícular</v>
          </cell>
          <cell r="J155" t="str">
            <v>Producto</v>
          </cell>
          <cell r="K155" t="str">
            <v>Sectorial</v>
          </cell>
          <cell r="L155" t="str">
            <v>SI</v>
          </cell>
          <cell r="M155" t="str">
            <v>SI</v>
          </cell>
          <cell r="N155" t="str">
            <v>NO</v>
          </cell>
          <cell r="O155" t="str">
            <v>SI</v>
          </cell>
          <cell r="P155" t="str">
            <v>Vehículos</v>
          </cell>
          <cell r="Q155" t="str">
            <v>Trimestral</v>
          </cell>
          <cell r="R155" t="str">
            <v>Capacidad</v>
          </cell>
          <cell r="S155">
            <v>510562</v>
          </cell>
          <cell r="T155">
            <v>535506</v>
          </cell>
          <cell r="U155">
            <v>560451</v>
          </cell>
          <cell r="V155">
            <v>585395</v>
          </cell>
          <cell r="W155">
            <v>610340</v>
          </cell>
          <cell r="X155">
            <v>610340</v>
          </cell>
          <cell r="Y155">
            <v>543282</v>
          </cell>
          <cell r="Z155">
            <v>65.585999999999999</v>
          </cell>
          <cell r="AA155">
            <v>543282</v>
          </cell>
          <cell r="AB155">
            <v>32.792999999999999</v>
          </cell>
          <cell r="AC155">
            <v>42460.208333333299</v>
          </cell>
          <cell r="AD155">
            <v>42496.792178703698</v>
          </cell>
          <cell r="AE155" t="str">
            <v>Los nuevos vehículos utilizando Gas Natural en el país son reportados por empresas privadas al Ministerio de Minas y Energía. Los nuevos vehículos son reportados trimestralmente.</v>
          </cell>
          <cell r="AF155">
            <v>42490.208333333299</v>
          </cell>
          <cell r="AG155">
            <v>42506.873278275503</v>
          </cell>
          <cell r="AH155" t="str">
            <v>Carlos David Beltrán</v>
          </cell>
          <cell r="AI155" t="str">
            <v>cdbeltran@minminas.gov.co</v>
          </cell>
          <cell r="AJ155">
            <v>90</v>
          </cell>
          <cell r="AK155">
            <v>42551.208333333299</v>
          </cell>
          <cell r="AL155">
            <v>-133</v>
          </cell>
        </row>
        <row r="156">
          <cell r="A156">
            <v>5202</v>
          </cell>
          <cell r="B156" t="str">
            <v>Todos por un Nuevo País</v>
          </cell>
          <cell r="C156" t="str">
            <v>Competitividad e infraestructura estratégica</v>
          </cell>
          <cell r="D156" t="str">
            <v>Consolidar el desarrollo minero-energético para la equidad regional</v>
          </cell>
          <cell r="E156" t="str">
            <v>Minas y Energía</v>
          </cell>
          <cell r="F156" t="str">
            <v>MINMINAS</v>
          </cell>
          <cell r="G156" t="str">
            <v>Desarrollo de un Sector Minero Energético sostenible y bajo en carbono</v>
          </cell>
          <cell r="H156">
            <v>5202</v>
          </cell>
          <cell r="I156" t="str">
            <v xml:space="preserve">Nuevos vehículos convertidos a GLP         </v>
          </cell>
          <cell r="J156" t="str">
            <v>Producto</v>
          </cell>
          <cell r="K156" t="str">
            <v>Sectorial</v>
          </cell>
          <cell r="L156" t="str">
            <v>SI</v>
          </cell>
          <cell r="M156" t="str">
            <v>SI</v>
          </cell>
          <cell r="N156" t="str">
            <v>NO</v>
          </cell>
          <cell r="O156" t="str">
            <v>SI</v>
          </cell>
          <cell r="P156" t="str">
            <v>Vehículos</v>
          </cell>
          <cell r="Q156" t="str">
            <v>Anual</v>
          </cell>
          <cell r="R156" t="str">
            <v>Acumulado</v>
          </cell>
          <cell r="S156">
            <v>0</v>
          </cell>
          <cell r="T156">
            <v>0</v>
          </cell>
          <cell r="U156">
            <v>0</v>
          </cell>
          <cell r="V156">
            <v>0</v>
          </cell>
          <cell r="W156">
            <v>728</v>
          </cell>
          <cell r="X156">
            <v>728</v>
          </cell>
          <cell r="Y156">
            <v>0</v>
          </cell>
          <cell r="Z156">
            <v>0</v>
          </cell>
          <cell r="AA156">
            <v>0</v>
          </cell>
          <cell r="AB156">
            <v>0</v>
          </cell>
          <cell r="AC156">
            <v>0</v>
          </cell>
          <cell r="AD156">
            <v>0</v>
          </cell>
          <cell r="AE156" t="str">
            <v>A la fecha no se cuenta con vehículos convertidos a GLP. Lo anterior no podrá ser efectivo hasta tanto no se reglamente lo establecido en el Artículo 211 del Plan Nacional de Desarrollo.</v>
          </cell>
          <cell r="AF156">
            <v>42490.208333333299</v>
          </cell>
          <cell r="AG156">
            <v>42496.784818669003</v>
          </cell>
          <cell r="AH156" t="str">
            <v>Carlos David Beltrán</v>
          </cell>
          <cell r="AI156" t="str">
            <v>cdbeltran@minminas.gov.co</v>
          </cell>
          <cell r="AJ156">
            <v>90</v>
          </cell>
          <cell r="AK156">
            <v>0</v>
          </cell>
          <cell r="AL156">
            <v>0</v>
          </cell>
        </row>
        <row r="157">
          <cell r="A157">
            <v>5203</v>
          </cell>
          <cell r="B157" t="str">
            <v>Todos por un Nuevo País</v>
          </cell>
          <cell r="C157" t="str">
            <v>Competitividad e infraestructura estratégica</v>
          </cell>
          <cell r="D157" t="str">
            <v>Consolidar el desarrollo minero-energético para la equidad regional</v>
          </cell>
          <cell r="E157" t="str">
            <v>Minas y Energía</v>
          </cell>
          <cell r="F157" t="str">
            <v>MINMINAS</v>
          </cell>
          <cell r="G157" t="str">
            <v>Desarrollo de un Sector Minero Energético sostenible y bajo en carbono</v>
          </cell>
          <cell r="H157">
            <v>5203</v>
          </cell>
          <cell r="I157" t="str">
            <v xml:space="preserve">Nuevos vehículos utilizando energía eléctrica         </v>
          </cell>
          <cell r="J157" t="str">
            <v>Producto</v>
          </cell>
          <cell r="K157" t="str">
            <v>Sectorial</v>
          </cell>
          <cell r="L157" t="str">
            <v>SI</v>
          </cell>
          <cell r="M157" t="str">
            <v>SI</v>
          </cell>
          <cell r="N157" t="str">
            <v>NO</v>
          </cell>
          <cell r="O157" t="str">
            <v>SI</v>
          </cell>
          <cell r="P157" t="str">
            <v>Vehículos</v>
          </cell>
          <cell r="Q157" t="str">
            <v>Semestral</v>
          </cell>
          <cell r="R157" t="str">
            <v>Acumulado</v>
          </cell>
          <cell r="S157">
            <v>0</v>
          </cell>
          <cell r="T157">
            <v>0</v>
          </cell>
          <cell r="U157">
            <v>0</v>
          </cell>
          <cell r="V157">
            <v>0</v>
          </cell>
          <cell r="W157">
            <v>96</v>
          </cell>
          <cell r="X157">
            <v>96</v>
          </cell>
          <cell r="Y157">
            <v>0</v>
          </cell>
          <cell r="Z157">
            <v>0</v>
          </cell>
          <cell r="AA157">
            <v>0</v>
          </cell>
          <cell r="AB157">
            <v>0</v>
          </cell>
          <cell r="AC157">
            <v>0</v>
          </cell>
          <cell r="AD157">
            <v>0</v>
          </cell>
          <cell r="AE157" t="str">
            <v>El 23 de febrero se presentó la continuación de Mesa Intersectorial Tecnologías Vehiculares Limpias en las instalaciones de la UPME. Durante esta jornada se presentó los siguientes temas: 1) Hoja de ruta de eficiencia energética, sector transporte, 2) Com</v>
          </cell>
          <cell r="AF157">
            <v>42429.208333333299</v>
          </cell>
          <cell r="AG157">
            <v>42506.816462650502</v>
          </cell>
          <cell r="AH157" t="str">
            <v>Rogerio Ramírez</v>
          </cell>
          <cell r="AI157" t="str">
            <v>rramirez@minminas.gov.co</v>
          </cell>
          <cell r="AJ157">
            <v>90</v>
          </cell>
          <cell r="AK157">
            <v>0</v>
          </cell>
          <cell r="AL157">
            <v>0</v>
          </cell>
        </row>
        <row r="158">
          <cell r="A158">
            <v>4944</v>
          </cell>
          <cell r="B158" t="str">
            <v>Todos por un Nuevo País</v>
          </cell>
          <cell r="C158" t="str">
            <v>Competitividad e infraestructura estratégica</v>
          </cell>
          <cell r="D158" t="str">
            <v>Consolidar el desarrollo minero-energético para la equidad regional</v>
          </cell>
          <cell r="E158" t="str">
            <v>Minas y Energía</v>
          </cell>
          <cell r="F158" t="str">
            <v>MINMINAS</v>
          </cell>
          <cell r="G158" t="str">
            <v xml:space="preserve">Expansión y consolidación del mercado de gas combustible </v>
          </cell>
          <cell r="H158">
            <v>4944</v>
          </cell>
          <cell r="I158" t="str">
            <v>Nuevos usuarios con el servicio de gas combustible por redes</v>
          </cell>
          <cell r="J158" t="str">
            <v>Producto</v>
          </cell>
          <cell r="K158" t="str">
            <v>Sectorial</v>
          </cell>
          <cell r="L158" t="str">
            <v>SI</v>
          </cell>
          <cell r="M158" t="str">
            <v>SI</v>
          </cell>
          <cell r="N158" t="str">
            <v>NO</v>
          </cell>
          <cell r="O158" t="str">
            <v>SI</v>
          </cell>
          <cell r="P158" t="str">
            <v>Usuarios (familias)</v>
          </cell>
          <cell r="Q158" t="str">
            <v>Trimestral</v>
          </cell>
          <cell r="R158" t="str">
            <v>Acumulado</v>
          </cell>
          <cell r="S158">
            <v>1839380</v>
          </cell>
          <cell r="T158">
            <v>276800</v>
          </cell>
          <cell r="U158">
            <v>266400</v>
          </cell>
          <cell r="V158">
            <v>266400</v>
          </cell>
          <cell r="W158">
            <v>222335</v>
          </cell>
          <cell r="X158">
            <v>1031935</v>
          </cell>
          <cell r="Y158">
            <v>0</v>
          </cell>
          <cell r="Z158">
            <v>0</v>
          </cell>
          <cell r="AA158">
            <v>0</v>
          </cell>
          <cell r="AB158">
            <v>0</v>
          </cell>
          <cell r="AC158">
            <v>0</v>
          </cell>
          <cell r="AD158">
            <v>0</v>
          </cell>
          <cell r="AE158" t="str">
            <v>Los nuevos usuarios utilizando Gas Combustible por redes en el país son reportados por las ESP´S al Ministerio de Minas y Energía trimestralmente dentro del mes siguiente a la finalización del trimestre calendario.</v>
          </cell>
          <cell r="AF158">
            <v>42429.208333333299</v>
          </cell>
          <cell r="AG158">
            <v>42432.496962615704</v>
          </cell>
          <cell r="AH158" t="str">
            <v>Walter Ramírez Ceron</v>
          </cell>
          <cell r="AI158" t="str">
            <v>wmramirez@minminas.gov.co</v>
          </cell>
          <cell r="AJ158">
            <v>30</v>
          </cell>
          <cell r="AK158">
            <v>0</v>
          </cell>
          <cell r="AL158">
            <v>0</v>
          </cell>
        </row>
        <row r="159">
          <cell r="A159">
            <v>4945</v>
          </cell>
          <cell r="B159" t="str">
            <v>Todos por un Nuevo País</v>
          </cell>
          <cell r="C159" t="str">
            <v>Competitividad e infraestructura estratégica</v>
          </cell>
          <cell r="D159" t="str">
            <v>Consolidar el desarrollo minero-energético para la equidad regional</v>
          </cell>
          <cell r="E159" t="str">
            <v>Minas y Energía</v>
          </cell>
          <cell r="F159" t="str">
            <v>MINMINAS</v>
          </cell>
          <cell r="G159" t="str">
            <v xml:space="preserve">Expansión y consolidación del mercado de gas combustible </v>
          </cell>
          <cell r="H159">
            <v>4945</v>
          </cell>
          <cell r="I159" t="str">
            <v>Nuevos usuarios de gas natural</v>
          </cell>
          <cell r="J159" t="str">
            <v>Producto</v>
          </cell>
          <cell r="K159" t="str">
            <v>Sectorial</v>
          </cell>
          <cell r="L159" t="str">
            <v>SI</v>
          </cell>
          <cell r="M159" t="str">
            <v>SI</v>
          </cell>
          <cell r="N159" t="str">
            <v>NO</v>
          </cell>
          <cell r="O159" t="str">
            <v>SI</v>
          </cell>
          <cell r="P159" t="str">
            <v>Usuarios (familias)</v>
          </cell>
          <cell r="Q159" t="str">
            <v>Trimestral</v>
          </cell>
          <cell r="R159" t="str">
            <v>Acumulado</v>
          </cell>
          <cell r="S159">
            <v>1839380</v>
          </cell>
          <cell r="T159">
            <v>270000</v>
          </cell>
          <cell r="U159">
            <v>260000</v>
          </cell>
          <cell r="V159">
            <v>260000</v>
          </cell>
          <cell r="W159">
            <v>216935</v>
          </cell>
          <cell r="X159">
            <v>1006935</v>
          </cell>
          <cell r="Y159">
            <v>0</v>
          </cell>
          <cell r="Z159">
            <v>0</v>
          </cell>
          <cell r="AA159">
            <v>0</v>
          </cell>
          <cell r="AB159">
            <v>0</v>
          </cell>
          <cell r="AC159">
            <v>0</v>
          </cell>
          <cell r="AD159">
            <v>0</v>
          </cell>
          <cell r="AE159" t="str">
            <v>Los nuevos usuarios utilizando Gas Natural en el país son reportados por las ESP´S al Ministerio de Minas y Energía trimestralmente dentro del mes siguiente a la finalización del trimestre calendario.</v>
          </cell>
          <cell r="AF159">
            <v>42429.208333333299</v>
          </cell>
          <cell r="AG159">
            <v>42432.4962210995</v>
          </cell>
          <cell r="AH159" t="str">
            <v>Walter Ramírez Ceron</v>
          </cell>
          <cell r="AI159" t="str">
            <v>wmramirez@minminas.gov.co</v>
          </cell>
          <cell r="AJ159">
            <v>30</v>
          </cell>
          <cell r="AK159">
            <v>0</v>
          </cell>
          <cell r="AL159">
            <v>0</v>
          </cell>
        </row>
        <row r="160">
          <cell r="A160">
            <v>4946</v>
          </cell>
          <cell r="B160" t="str">
            <v>Todos por un Nuevo País</v>
          </cell>
          <cell r="C160" t="str">
            <v>Competitividad e infraestructura estratégica</v>
          </cell>
          <cell r="D160" t="str">
            <v>Consolidar el desarrollo minero-energético para la equidad regional</v>
          </cell>
          <cell r="E160" t="str">
            <v>Minas y Energía</v>
          </cell>
          <cell r="F160" t="str">
            <v>MINMINAS</v>
          </cell>
          <cell r="G160" t="str">
            <v xml:space="preserve">Expansión y consolidación del mercado de gas combustible </v>
          </cell>
          <cell r="H160">
            <v>4946</v>
          </cell>
          <cell r="I160" t="str">
            <v>Nuevos usuarios de GLP por red</v>
          </cell>
          <cell r="J160" t="str">
            <v>Producto</v>
          </cell>
          <cell r="K160" t="str">
            <v>Sectorial</v>
          </cell>
          <cell r="L160" t="str">
            <v>SI</v>
          </cell>
          <cell r="M160" t="str">
            <v>SI</v>
          </cell>
          <cell r="N160" t="str">
            <v>NO</v>
          </cell>
          <cell r="O160" t="str">
            <v>SI</v>
          </cell>
          <cell r="P160" t="str">
            <v>Usuarios (familias)</v>
          </cell>
          <cell r="Q160" t="str">
            <v>Trimestral</v>
          </cell>
          <cell r="R160" t="str">
            <v>Acumulado</v>
          </cell>
          <cell r="S160">
            <v>0</v>
          </cell>
          <cell r="T160">
            <v>6800</v>
          </cell>
          <cell r="U160">
            <v>6400</v>
          </cell>
          <cell r="V160">
            <v>6400</v>
          </cell>
          <cell r="W160">
            <v>5400</v>
          </cell>
          <cell r="X160">
            <v>25000</v>
          </cell>
          <cell r="Y160">
            <v>0</v>
          </cell>
          <cell r="Z160">
            <v>0</v>
          </cell>
          <cell r="AA160">
            <v>0</v>
          </cell>
          <cell r="AB160">
            <v>0</v>
          </cell>
          <cell r="AC160">
            <v>0</v>
          </cell>
          <cell r="AD160">
            <v>0</v>
          </cell>
          <cell r="AE160" t="str">
            <v>Los nuevos usuarios utilizando GLP en el país son reportados por las ESP´S al Ministerio de Minas y Energía trimestralmente dentro del mes siguiente a la finalización del trimestre calendario.</v>
          </cell>
          <cell r="AF160">
            <v>42429.208333333299</v>
          </cell>
          <cell r="AG160">
            <v>42432.491624768503</v>
          </cell>
          <cell r="AH160" t="str">
            <v>Walter Ramírez Ceron</v>
          </cell>
          <cell r="AI160" t="str">
            <v>wmramirez@minminas.gov.co</v>
          </cell>
          <cell r="AJ160">
            <v>30</v>
          </cell>
          <cell r="AK160">
            <v>0</v>
          </cell>
          <cell r="AL160">
            <v>0</v>
          </cell>
        </row>
        <row r="161">
          <cell r="A161">
            <v>4961</v>
          </cell>
          <cell r="B161" t="str">
            <v>Todos por un Nuevo País</v>
          </cell>
          <cell r="C161" t="str">
            <v>Competitividad e infraestructura estratégica</v>
          </cell>
          <cell r="D161" t="str">
            <v>Consolidar el desarrollo minero-energético para la equidad regional</v>
          </cell>
          <cell r="E161" t="str">
            <v>Minas y Energía</v>
          </cell>
          <cell r="F161" t="str">
            <v>MINMINAS</v>
          </cell>
          <cell r="G161" t="str">
            <v>Consolidación del sector minero como impulsor del desarrollo sostenible</v>
          </cell>
          <cell r="H161">
            <v>4961</v>
          </cell>
          <cell r="I161" t="str">
            <v>Mineros capacitados en utilización tecnologías limpias</v>
          </cell>
          <cell r="J161" t="str">
            <v>Producto</v>
          </cell>
          <cell r="K161" t="str">
            <v>Sectorial</v>
          </cell>
          <cell r="L161" t="str">
            <v>SI</v>
          </cell>
          <cell r="M161" t="str">
            <v>SI</v>
          </cell>
          <cell r="N161" t="str">
            <v>NO</v>
          </cell>
          <cell r="O161" t="str">
            <v>SI</v>
          </cell>
          <cell r="P161" t="str">
            <v>Mineros</v>
          </cell>
          <cell r="Q161" t="str">
            <v>Semestral</v>
          </cell>
          <cell r="R161" t="str">
            <v>Acumulado</v>
          </cell>
          <cell r="S161">
            <v>12273</v>
          </cell>
          <cell r="T161">
            <v>3250</v>
          </cell>
          <cell r="U161">
            <v>3250</v>
          </cell>
          <cell r="V161">
            <v>3250</v>
          </cell>
          <cell r="W161">
            <v>3250</v>
          </cell>
          <cell r="X161">
            <v>13000</v>
          </cell>
          <cell r="Y161">
            <v>0</v>
          </cell>
          <cell r="Z161">
            <v>0</v>
          </cell>
          <cell r="AA161">
            <v>0</v>
          </cell>
          <cell r="AB161">
            <v>0</v>
          </cell>
          <cell r="AC161">
            <v>0</v>
          </cell>
          <cell r="AD161">
            <v>0</v>
          </cell>
          <cell r="AE161" t="str">
            <v>Se han venido desarrollando las gestiones relacionadas con los procesos contractuales para el desarrollo de los proyectos en región, a través de los cuales se brindará la asistencia teórico práctica a mineros para la eliminación del uso del mercurio en la</v>
          </cell>
          <cell r="AF161">
            <v>42490.208333333299</v>
          </cell>
          <cell r="AG161">
            <v>42506.811690127302</v>
          </cell>
          <cell r="AH161" t="str">
            <v>Monica María Grand Marin</v>
          </cell>
          <cell r="AI161" t="str">
            <v>mmgrand@minminas.gov.co</v>
          </cell>
          <cell r="AJ161">
            <v>15</v>
          </cell>
          <cell r="AK161">
            <v>0</v>
          </cell>
          <cell r="AL161">
            <v>0</v>
          </cell>
        </row>
        <row r="162">
          <cell r="A162">
            <v>4962</v>
          </cell>
          <cell r="B162" t="str">
            <v>Todos por un Nuevo País</v>
          </cell>
          <cell r="C162" t="str">
            <v>Competitividad e infraestructura estratégica</v>
          </cell>
          <cell r="D162" t="str">
            <v>Consolidar el desarrollo minero-energético para la equidad regional</v>
          </cell>
          <cell r="E162" t="str">
            <v>Minas y Energía</v>
          </cell>
          <cell r="F162" t="str">
            <v>MINMINAS</v>
          </cell>
          <cell r="G162" t="str">
            <v>Consolidación del sector minero como impulsor del desarrollo sostenible</v>
          </cell>
          <cell r="H162">
            <v>4962</v>
          </cell>
          <cell r="I162" t="str">
            <v>Municipios capacitados en sus competencias (minera y ambiental) frente al uso de mercurio</v>
          </cell>
          <cell r="J162" t="str">
            <v>Producto</v>
          </cell>
          <cell r="K162" t="str">
            <v>Sectorial</v>
          </cell>
          <cell r="L162" t="str">
            <v>SI</v>
          </cell>
          <cell r="M162" t="str">
            <v>SI</v>
          </cell>
          <cell r="N162" t="str">
            <v>NO</v>
          </cell>
          <cell r="O162" t="str">
            <v>SI</v>
          </cell>
          <cell r="P162" t="str">
            <v>Municipios</v>
          </cell>
          <cell r="Q162" t="str">
            <v>Semestral</v>
          </cell>
          <cell r="R162" t="str">
            <v>Acumulado</v>
          </cell>
          <cell r="S162">
            <v>26</v>
          </cell>
          <cell r="T162">
            <v>10</v>
          </cell>
          <cell r="U162">
            <v>10</v>
          </cell>
          <cell r="V162">
            <v>10</v>
          </cell>
          <cell r="W162">
            <v>10</v>
          </cell>
          <cell r="X162">
            <v>80</v>
          </cell>
          <cell r="Y162">
            <v>0</v>
          </cell>
          <cell r="Z162">
            <v>0</v>
          </cell>
          <cell r="AA162">
            <v>0</v>
          </cell>
          <cell r="AB162">
            <v>0</v>
          </cell>
          <cell r="AC162">
            <v>0</v>
          </cell>
          <cell r="AD162">
            <v>0</v>
          </cell>
          <cell r="AE162" t="str">
            <v>Se han venido desarrollando las gestiones relacionadas con los procesos contractuales para el desarrollo de los proyectos en región, a través de los cuales se brindará capacitación para la eliminación del uso del mercurio en las actividades de beneficio d</v>
          </cell>
          <cell r="AF162">
            <v>42490.208333333299</v>
          </cell>
          <cell r="AG162">
            <v>42506.8120585301</v>
          </cell>
          <cell r="AH162" t="str">
            <v>Monica María Grand Marin</v>
          </cell>
          <cell r="AI162" t="str">
            <v>mmgrand@minminas.gov.co</v>
          </cell>
          <cell r="AJ162">
            <v>15</v>
          </cell>
          <cell r="AK162">
            <v>0</v>
          </cell>
          <cell r="AL162">
            <v>0</v>
          </cell>
        </row>
        <row r="163">
          <cell r="A163">
            <v>4954</v>
          </cell>
          <cell r="B163" t="str">
            <v>Todos por un Nuevo País</v>
          </cell>
          <cell r="C163" t="str">
            <v>Competitividad e infraestructura estratégica</v>
          </cell>
          <cell r="D163" t="str">
            <v>Consolidar el desarrollo minero-energético para la equidad regional</v>
          </cell>
          <cell r="E163" t="str">
            <v>Minas y Energía</v>
          </cell>
          <cell r="F163" t="str">
            <v>MINMINAS</v>
          </cell>
          <cell r="G163" t="str">
            <v>Consolidación del sector minero como impulsor del desarrollo sostenible</v>
          </cell>
          <cell r="H163">
            <v>4954</v>
          </cell>
          <cell r="I163" t="str">
            <v>Unidades de producción minera bajo el amparo de un titulo de pequeña y mediana escala formalizadas en el grado básico</v>
          </cell>
          <cell r="J163" t="str">
            <v>Producto</v>
          </cell>
          <cell r="K163" t="str">
            <v>Sectorial</v>
          </cell>
          <cell r="L163" t="str">
            <v>NO</v>
          </cell>
          <cell r="M163" t="str">
            <v>SI</v>
          </cell>
          <cell r="N163" t="str">
            <v>NO</v>
          </cell>
          <cell r="O163" t="str">
            <v>SI</v>
          </cell>
          <cell r="P163" t="str">
            <v>Unidad de producción Minera</v>
          </cell>
          <cell r="Q163" t="str">
            <v>Trimestral</v>
          </cell>
          <cell r="R163" t="str">
            <v>Acumulado</v>
          </cell>
          <cell r="S163">
            <v>390</v>
          </cell>
          <cell r="T163">
            <v>494</v>
          </cell>
          <cell r="U163">
            <v>556</v>
          </cell>
          <cell r="V163">
            <v>750</v>
          </cell>
          <cell r="W163">
            <v>800</v>
          </cell>
          <cell r="X163">
            <v>2600</v>
          </cell>
          <cell r="Y163">
            <v>0</v>
          </cell>
          <cell r="Z163">
            <v>0</v>
          </cell>
          <cell r="AA163">
            <v>208</v>
          </cell>
          <cell r="AB163">
            <v>8</v>
          </cell>
          <cell r="AC163">
            <v>42460.208333333299</v>
          </cell>
          <cell r="AD163">
            <v>42506.8749579051</v>
          </cell>
          <cell r="AE16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3">
            <v>42460.208333333299</v>
          </cell>
          <cell r="AG163">
            <v>42506.874957754597</v>
          </cell>
          <cell r="AH163" t="str">
            <v>Monica María Grand Marin</v>
          </cell>
          <cell r="AI163" t="str">
            <v>mmgrand@minminas.gov.co</v>
          </cell>
          <cell r="AJ163">
            <v>15</v>
          </cell>
          <cell r="AK163">
            <v>42551.208333333299</v>
          </cell>
          <cell r="AL163">
            <v>-58</v>
          </cell>
        </row>
        <row r="164">
          <cell r="A164">
            <v>4955</v>
          </cell>
          <cell r="B164" t="str">
            <v>Todos por un Nuevo País</v>
          </cell>
          <cell r="C164" t="str">
            <v>Competitividad e infraestructura estratégica</v>
          </cell>
          <cell r="D164" t="str">
            <v>Consolidar el desarrollo minero-energético para la equidad regional</v>
          </cell>
          <cell r="E164" t="str">
            <v>Minas y Energía</v>
          </cell>
          <cell r="F164" t="str">
            <v>MINMINAS</v>
          </cell>
          <cell r="G164" t="str">
            <v>Consolidación del sector minero como impulsor del desarrollo sostenible</v>
          </cell>
          <cell r="H164">
            <v>4955</v>
          </cell>
          <cell r="I164" t="str">
            <v>Unidades de producción minera bajo el amparo de un título asistidas en lo técnico minero, ambiental o empresarial</v>
          </cell>
          <cell r="J164" t="str">
            <v>Producto</v>
          </cell>
          <cell r="K164" t="str">
            <v>Sectorial</v>
          </cell>
          <cell r="L164" t="str">
            <v>SI</v>
          </cell>
          <cell r="M164" t="str">
            <v>SI</v>
          </cell>
          <cell r="N164" t="str">
            <v>NO</v>
          </cell>
          <cell r="O164" t="str">
            <v>SI</v>
          </cell>
          <cell r="P164" t="str">
            <v>Unidad de Producción Minera</v>
          </cell>
          <cell r="Q164" t="str">
            <v>Trimestral</v>
          </cell>
          <cell r="R164" t="str">
            <v>Acumulado</v>
          </cell>
          <cell r="S164">
            <v>287</v>
          </cell>
          <cell r="T164">
            <v>494</v>
          </cell>
          <cell r="U164">
            <v>556</v>
          </cell>
          <cell r="V164">
            <v>750</v>
          </cell>
          <cell r="W164">
            <v>800</v>
          </cell>
          <cell r="X164">
            <v>2600</v>
          </cell>
          <cell r="Y164">
            <v>0</v>
          </cell>
          <cell r="Z164">
            <v>0</v>
          </cell>
          <cell r="AA164">
            <v>1389</v>
          </cell>
          <cell r="AB164">
            <v>53.42</v>
          </cell>
          <cell r="AC164">
            <v>42460.208333333299</v>
          </cell>
          <cell r="AD164">
            <v>42471.685611689798</v>
          </cell>
          <cell r="AE164"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164">
            <v>42490.208333333299</v>
          </cell>
          <cell r="AG164">
            <v>42506.875195601897</v>
          </cell>
          <cell r="AH164" t="str">
            <v>Monica María Grand Marin</v>
          </cell>
          <cell r="AI164" t="str">
            <v>mmgrand@minminas.gov.co</v>
          </cell>
          <cell r="AJ164">
            <v>15</v>
          </cell>
          <cell r="AK164">
            <v>42551.208333333299</v>
          </cell>
          <cell r="AL164">
            <v>-58</v>
          </cell>
        </row>
        <row r="165">
          <cell r="A165">
            <v>4951</v>
          </cell>
          <cell r="B165" t="str">
            <v>Todos por un Nuevo País</v>
          </cell>
          <cell r="C165" t="str">
            <v>Competitividad e infraestructura estratégica</v>
          </cell>
          <cell r="D165" t="str">
            <v>Consolidar el desarrollo minero-energético para la equidad regional</v>
          </cell>
          <cell r="E165" t="str">
            <v>Minas y Energía</v>
          </cell>
          <cell r="F165" t="str">
            <v>MINMINAS</v>
          </cell>
          <cell r="G165" t="str">
            <v>Desarrollo de un Sector Minero Energético sostenible y bajo en carbono</v>
          </cell>
          <cell r="H165">
            <v>4951</v>
          </cell>
          <cell r="I165" t="str">
            <v>Capacidad instalada de fuentes no convencionales y energías renovables en el sistema energético nacional (MW)</v>
          </cell>
          <cell r="J165" t="str">
            <v>Resultado</v>
          </cell>
          <cell r="K165" t="str">
            <v>Sectorial</v>
          </cell>
          <cell r="L165" t="str">
            <v>SI</v>
          </cell>
          <cell r="M165" t="str">
            <v>NO</v>
          </cell>
          <cell r="N165" t="str">
            <v>NO</v>
          </cell>
          <cell r="O165" t="str">
            <v>SI</v>
          </cell>
          <cell r="P165" t="str">
            <v>MW</v>
          </cell>
          <cell r="Q165" t="str">
            <v>Trimestral</v>
          </cell>
          <cell r="R165" t="str">
            <v>Capacidad</v>
          </cell>
          <cell r="S165">
            <v>9893</v>
          </cell>
          <cell r="T165">
            <v>11045</v>
          </cell>
          <cell r="U165">
            <v>11414</v>
          </cell>
          <cell r="V165">
            <v>11456</v>
          </cell>
          <cell r="W165">
            <v>11534</v>
          </cell>
          <cell r="X165">
            <v>11534</v>
          </cell>
          <cell r="Y165">
            <v>11534.76</v>
          </cell>
          <cell r="Z165">
            <v>100</v>
          </cell>
          <cell r="AA165">
            <v>11534.76</v>
          </cell>
          <cell r="AB165">
            <v>100</v>
          </cell>
          <cell r="AC165">
            <v>42460.208333333299</v>
          </cell>
          <cell r="AD165">
            <v>42468.724051620396</v>
          </cell>
          <cell r="AE165" t="str">
            <v>En el mes de abril se presento un aumento en la capacidad efectiva neta de generación hidráulica de 990 MW, debido al ingreso de la planta porce III 4 con 190 MW, Sogamoso 1 con 263 MW, Sogamoso 2 con 273 MW y Sogamoso 3 con 264 MW. Se presento una dismin</v>
          </cell>
          <cell r="AF165">
            <v>42490.208333333299</v>
          </cell>
          <cell r="AG165">
            <v>42496.701166319399</v>
          </cell>
          <cell r="AH165" t="str">
            <v>Rogerio Ramírez</v>
          </cell>
          <cell r="AI165" t="str">
            <v>rramirez@minminas.gov.co</v>
          </cell>
          <cell r="AJ165">
            <v>45</v>
          </cell>
          <cell r="AK165">
            <v>42551.208333333299</v>
          </cell>
          <cell r="AL165">
            <v>-88</v>
          </cell>
        </row>
        <row r="166">
          <cell r="A166">
            <v>4958</v>
          </cell>
          <cell r="B166" t="str">
            <v>Todos por un Nuevo País</v>
          </cell>
          <cell r="C166" t="str">
            <v>Competitividad e infraestructura estratégica</v>
          </cell>
          <cell r="D166" t="str">
            <v>Consolidar el desarrollo minero-energético para la equidad regional</v>
          </cell>
          <cell r="E166" t="str">
            <v>Minas y Energía</v>
          </cell>
          <cell r="F166" t="str">
            <v>MINMINAS</v>
          </cell>
          <cell r="G166" t="str">
            <v>Consolidación del sector minero como impulsor del desarrollo sostenible</v>
          </cell>
          <cell r="H166">
            <v>4958</v>
          </cell>
          <cell r="I166" t="str">
            <v>Plantas de beneficio de oro en titulos mineros que  utilizan mercurio</v>
          </cell>
          <cell r="J166" t="str">
            <v>Resultado</v>
          </cell>
          <cell r="K166" t="str">
            <v>Sectorial</v>
          </cell>
          <cell r="L166" t="str">
            <v>SI</v>
          </cell>
          <cell r="M166" t="str">
            <v>SI</v>
          </cell>
          <cell r="N166" t="str">
            <v>NO</v>
          </cell>
          <cell r="O166" t="str">
            <v>SI</v>
          </cell>
          <cell r="P166" t="str">
            <v>Planta de beneficio de oro</v>
          </cell>
          <cell r="Q166" t="str">
            <v>Trimestral</v>
          </cell>
          <cell r="R166" t="str">
            <v>Reducción</v>
          </cell>
          <cell r="S166">
            <v>50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t="str">
            <v>Monica María Grand Marin</v>
          </cell>
          <cell r="AI166" t="str">
            <v>mmgrand@minminas.gov.co</v>
          </cell>
          <cell r="AJ166">
            <v>15</v>
          </cell>
          <cell r="AK166">
            <v>0</v>
          </cell>
          <cell r="AL166">
            <v>0</v>
          </cell>
        </row>
        <row r="167">
          <cell r="A167">
            <v>4959</v>
          </cell>
          <cell r="B167" t="str">
            <v>Todos por un Nuevo País</v>
          </cell>
          <cell r="C167" t="str">
            <v>Competitividad e infraestructura estratégica</v>
          </cell>
          <cell r="D167" t="str">
            <v>Consolidar el desarrollo minero-energético para la equidad regional</v>
          </cell>
          <cell r="E167" t="str">
            <v>Minas y Energía</v>
          </cell>
          <cell r="F167" t="str">
            <v>MINMINAS</v>
          </cell>
          <cell r="G167" t="str">
            <v>Consolidación del sector minero como impulsor del desarrollo sostenible</v>
          </cell>
          <cell r="H167">
            <v>4959</v>
          </cell>
          <cell r="I167" t="str">
            <v>Plantas de beneficio de oro en titulos mineros asistidas en tecnologías limpias</v>
          </cell>
          <cell r="J167" t="str">
            <v>Producto</v>
          </cell>
          <cell r="K167" t="str">
            <v>Sectorial</v>
          </cell>
          <cell r="L167" t="str">
            <v>SI</v>
          </cell>
          <cell r="M167" t="str">
            <v>SI</v>
          </cell>
          <cell r="N167" t="str">
            <v>NO</v>
          </cell>
          <cell r="O167" t="str">
            <v>SI</v>
          </cell>
          <cell r="P167" t="str">
            <v xml:space="preserve">Plantas de beneficio de oro </v>
          </cell>
          <cell r="Q167" t="str">
            <v>Anual</v>
          </cell>
          <cell r="R167" t="str">
            <v>Acumulado</v>
          </cell>
          <cell r="S167">
            <v>6</v>
          </cell>
          <cell r="T167">
            <v>14</v>
          </cell>
          <cell r="U167">
            <v>12</v>
          </cell>
          <cell r="V167">
            <v>12</v>
          </cell>
          <cell r="W167">
            <v>12</v>
          </cell>
          <cell r="X167">
            <v>50</v>
          </cell>
          <cell r="Y167">
            <v>0</v>
          </cell>
          <cell r="Z167">
            <v>0</v>
          </cell>
          <cell r="AA167">
            <v>0</v>
          </cell>
          <cell r="AB167">
            <v>0</v>
          </cell>
          <cell r="AC167">
            <v>0</v>
          </cell>
          <cell r="AD167">
            <v>0</v>
          </cell>
          <cell r="AE167" t="str">
            <v>Se han venido desarrollando las gestiones relacionadas con los procesos contractuales para el desarrollo de los proyectos en región, a través de los cuales se brindará la asistencia teórico práctica para la eliminación del uso del mercurio en las activida</v>
          </cell>
          <cell r="AF167">
            <v>42490.208333333299</v>
          </cell>
          <cell r="AG167">
            <v>42506.829469641198</v>
          </cell>
          <cell r="AH167" t="str">
            <v>Monica María Grand Marin</v>
          </cell>
          <cell r="AI167" t="str">
            <v>mmgrand@minminas.gov.co</v>
          </cell>
          <cell r="AJ167">
            <v>15</v>
          </cell>
          <cell r="AK167">
            <v>0</v>
          </cell>
          <cell r="AL167">
            <v>0</v>
          </cell>
        </row>
        <row r="168">
          <cell r="A168">
            <v>4947</v>
          </cell>
          <cell r="B168" t="str">
            <v>Todos por un Nuevo País</v>
          </cell>
          <cell r="C168" t="str">
            <v>Competitividad e infraestructura estratégica</v>
          </cell>
          <cell r="D168" t="str">
            <v>Consolidar el desarrollo minero-energético para la equidad regional</v>
          </cell>
          <cell r="E168" t="str">
            <v>Minas y Energía</v>
          </cell>
          <cell r="F168" t="str">
            <v>MINMINAS</v>
          </cell>
          <cell r="G168" t="str">
            <v>Ampliación de la cobertura en la prestación del servicio de energía eléctrica</v>
          </cell>
          <cell r="H168">
            <v>4947</v>
          </cell>
          <cell r="I168" t="str">
            <v>Nuevos usuarios con servicio de energía eléctrica con recursos públicos</v>
          </cell>
          <cell r="J168" t="str">
            <v>Producto</v>
          </cell>
          <cell r="K168" t="str">
            <v>Sectorial</v>
          </cell>
          <cell r="L168" t="str">
            <v>SI</v>
          </cell>
          <cell r="M168" t="str">
            <v>SI</v>
          </cell>
          <cell r="N168" t="str">
            <v>NO</v>
          </cell>
          <cell r="O168" t="str">
            <v>SI</v>
          </cell>
          <cell r="P168" t="str">
            <v>Usuarios</v>
          </cell>
          <cell r="Q168" t="str">
            <v>Trimestral</v>
          </cell>
          <cell r="R168" t="str">
            <v>Acumulado</v>
          </cell>
          <cell r="S168">
            <v>57028</v>
          </cell>
          <cell r="T168">
            <v>7703</v>
          </cell>
          <cell r="U168">
            <v>23387</v>
          </cell>
          <cell r="V168">
            <v>52041</v>
          </cell>
          <cell r="W168">
            <v>90339</v>
          </cell>
          <cell r="X168">
            <v>173469</v>
          </cell>
          <cell r="Y168">
            <v>8365</v>
          </cell>
          <cell r="Z168">
            <v>35.770000000000003</v>
          </cell>
          <cell r="AA168">
            <v>19312</v>
          </cell>
          <cell r="AB168">
            <v>11.13</v>
          </cell>
          <cell r="AC168">
            <v>42460.208333333299</v>
          </cell>
          <cell r="AD168">
            <v>42471.648505057899</v>
          </cell>
          <cell r="AE168" t="str">
            <v xml:space="preserve">El MME suscribió los contratos en el 2015, para que con la vigencia del año 2016, beneficie a 1830 nuevos usuarios en los departamentos de Antioquia, Bolívar, Chocó, Meta, Nariño, Santander y Guaviare con recursos del fondo FAZNI. Durante los años 2014 y </v>
          </cell>
          <cell r="AF168">
            <v>42490.208333333299</v>
          </cell>
          <cell r="AG168">
            <v>42506.814017326396</v>
          </cell>
          <cell r="AH168" t="str">
            <v>Rogerio Ramírez</v>
          </cell>
          <cell r="AI168" t="str">
            <v>rramirez@minminas.gov.co</v>
          </cell>
          <cell r="AJ168">
            <v>45</v>
          </cell>
          <cell r="AK168">
            <v>42551.208333333299</v>
          </cell>
          <cell r="AL168">
            <v>-88</v>
          </cell>
        </row>
        <row r="169">
          <cell r="A169">
            <v>4948</v>
          </cell>
          <cell r="B169" t="str">
            <v>Todos por un Nuevo País</v>
          </cell>
          <cell r="C169" t="str">
            <v>Competitividad e infraestructura estratégica</v>
          </cell>
          <cell r="D169" t="str">
            <v>Consolidar el desarrollo minero-energético para la equidad regional</v>
          </cell>
          <cell r="E169" t="str">
            <v>Minas y Energía</v>
          </cell>
          <cell r="F169" t="str">
            <v>MINMINAS</v>
          </cell>
          <cell r="G169" t="str">
            <v>Ampliación de la cobertura en la prestación del servicio de energía eléctrica</v>
          </cell>
          <cell r="H169">
            <v>4948</v>
          </cell>
          <cell r="I169" t="str">
            <v>Nuevos usuarios conectados a las Zonas No Interconectadas (ZNI) pertenecientes a zonas anteriormente sin cobertura mediante recursos públicos</v>
          </cell>
          <cell r="J169" t="str">
            <v>Producto</v>
          </cell>
          <cell r="K169" t="str">
            <v>Sectorial</v>
          </cell>
          <cell r="L169" t="str">
            <v>SI</v>
          </cell>
          <cell r="M169" t="str">
            <v>SI</v>
          </cell>
          <cell r="N169" t="str">
            <v>NO</v>
          </cell>
          <cell r="O169" t="str">
            <v>SI</v>
          </cell>
          <cell r="P169" t="str">
            <v>Usuarios</v>
          </cell>
          <cell r="Q169" t="str">
            <v>Trimestral</v>
          </cell>
          <cell r="R169" t="str">
            <v>Acumulado</v>
          </cell>
          <cell r="S169">
            <v>15219</v>
          </cell>
          <cell r="T169">
            <v>843</v>
          </cell>
          <cell r="U169">
            <v>1687</v>
          </cell>
          <cell r="V169">
            <v>2530</v>
          </cell>
          <cell r="W169">
            <v>3373</v>
          </cell>
          <cell r="X169">
            <v>8434</v>
          </cell>
          <cell r="Y169">
            <v>1830</v>
          </cell>
          <cell r="Z169">
            <v>100</v>
          </cell>
          <cell r="AA169">
            <v>3668</v>
          </cell>
          <cell r="AB169">
            <v>43.491</v>
          </cell>
          <cell r="AC169">
            <v>42460.208333333299</v>
          </cell>
          <cell r="AD169">
            <v>42496.783721296299</v>
          </cell>
          <cell r="AE169" t="str">
            <v>El MME suscribió los contratos en el 2015, para que con la vigencia del año 2016, beneficie a 1830 nuevos usuarios en los departamentos de Antioquia, Bolívar, Chocó, Meta, Nariño, Santander y Guaviare con recursos del fondo FAZNI.</v>
          </cell>
          <cell r="AF169">
            <v>42429.208333333299</v>
          </cell>
          <cell r="AG169">
            <v>42496.783721145803</v>
          </cell>
          <cell r="AH169" t="str">
            <v>Rogerio Ramírez</v>
          </cell>
          <cell r="AI169" t="str">
            <v>rramirez@minminas.gov.co</v>
          </cell>
          <cell r="AJ169">
            <v>0</v>
          </cell>
          <cell r="AK169">
            <v>42551.208333333299</v>
          </cell>
          <cell r="AL169">
            <v>-43</v>
          </cell>
        </row>
        <row r="170">
          <cell r="A170">
            <v>4949</v>
          </cell>
          <cell r="B170" t="str">
            <v>Todos por un Nuevo País</v>
          </cell>
          <cell r="C170" t="str">
            <v>Competitividad e infraestructura estratégica</v>
          </cell>
          <cell r="D170" t="str">
            <v>Consolidar el desarrollo minero-energético para la equidad regional</v>
          </cell>
          <cell r="E170" t="str">
            <v>Minas y Energía</v>
          </cell>
          <cell r="F170" t="str">
            <v>MINMINAS</v>
          </cell>
          <cell r="G170" t="str">
            <v>Ampliación de la cobertura en la prestación del servicio de energía eléctrica</v>
          </cell>
          <cell r="H170">
            <v>4949</v>
          </cell>
          <cell r="I170" t="str">
            <v>Nuevos usuarios conectados al Sistema Interconectado Nacional (SIN) pertenecientes a zonas anteriormente sin cobertura mediante recursos públicos</v>
          </cell>
          <cell r="J170" t="str">
            <v>Producto</v>
          </cell>
          <cell r="K170" t="str">
            <v>Sectorial</v>
          </cell>
          <cell r="L170" t="str">
            <v>SI</v>
          </cell>
          <cell r="M170" t="str">
            <v>SI</v>
          </cell>
          <cell r="N170" t="str">
            <v>NO</v>
          </cell>
          <cell r="O170" t="str">
            <v>SI</v>
          </cell>
          <cell r="P170" t="str">
            <v>Usuarios</v>
          </cell>
          <cell r="Q170" t="str">
            <v>Trimestral</v>
          </cell>
          <cell r="R170" t="str">
            <v>Acumulado</v>
          </cell>
          <cell r="S170">
            <v>40921</v>
          </cell>
          <cell r="T170">
            <v>6860</v>
          </cell>
          <cell r="U170">
            <v>10393</v>
          </cell>
          <cell r="V170">
            <v>15589</v>
          </cell>
          <cell r="W170">
            <v>19122</v>
          </cell>
          <cell r="X170">
            <v>51963</v>
          </cell>
          <cell r="Y170">
            <v>6535</v>
          </cell>
          <cell r="Z170">
            <v>62.88</v>
          </cell>
          <cell r="AA170">
            <v>15644</v>
          </cell>
          <cell r="AB170">
            <v>30.11</v>
          </cell>
          <cell r="AC170">
            <v>42460.208333333299</v>
          </cell>
          <cell r="AD170">
            <v>42471.649321643497</v>
          </cell>
          <cell r="AE170" t="str">
            <v>Durante los años 2014 y 2015 se comprometieron recursos mediante contratos del fondo FAER, que afectan el presupuesto de la vigencia 2016 que pretende beneficiar con el servicio de energía eléctrica a 6535 nuevos usuarios que están ubicados en los departa</v>
          </cell>
          <cell r="AF170">
            <v>42490.208333333299</v>
          </cell>
          <cell r="AG170">
            <v>42496.784412534696</v>
          </cell>
          <cell r="AH170" t="str">
            <v>Rogerio Ramírez</v>
          </cell>
          <cell r="AI170" t="str">
            <v>rramirez@minminas.gov.co</v>
          </cell>
          <cell r="AJ170">
            <v>0</v>
          </cell>
          <cell r="AK170">
            <v>42551.208333333299</v>
          </cell>
          <cell r="AL170">
            <v>-43</v>
          </cell>
        </row>
        <row r="171">
          <cell r="A171">
            <v>4950</v>
          </cell>
          <cell r="B171" t="str">
            <v>Todos por un Nuevo País</v>
          </cell>
          <cell r="C171" t="str">
            <v>Competitividad e infraestructura estratégica</v>
          </cell>
          <cell r="D171" t="str">
            <v>Consolidar el desarrollo minero-energético para la equidad regional</v>
          </cell>
          <cell r="E171" t="str">
            <v>Minas y Energía</v>
          </cell>
          <cell r="F171" t="str">
            <v>MINMINAS</v>
          </cell>
          <cell r="G171" t="str">
            <v>Ampliación de la cobertura en la prestación del servicio de energía eléctrica</v>
          </cell>
          <cell r="H171">
            <v>4950</v>
          </cell>
          <cell r="I171" t="str">
            <v>Nuevos usuarios conectados al Sistema Interconectado Nacional (SIN) pertenecientes a zonas anteriormente sin cobertura mediante planes de expansión de los distribuidores.</v>
          </cell>
          <cell r="J171" t="str">
            <v>Producto</v>
          </cell>
          <cell r="K171" t="str">
            <v>Sectorial</v>
          </cell>
          <cell r="L171" t="str">
            <v>SI</v>
          </cell>
          <cell r="M171" t="str">
            <v>SI</v>
          </cell>
          <cell r="N171" t="str">
            <v>NO</v>
          </cell>
          <cell r="O171" t="str">
            <v>SI</v>
          </cell>
          <cell r="P171" t="str">
            <v>Usuarios</v>
          </cell>
          <cell r="Q171" t="str">
            <v>Trimestral</v>
          </cell>
          <cell r="R171" t="str">
            <v>Acumulado</v>
          </cell>
          <cell r="S171">
            <v>0</v>
          </cell>
          <cell r="T171">
            <v>0</v>
          </cell>
          <cell r="U171">
            <v>11307</v>
          </cell>
          <cell r="V171">
            <v>33922</v>
          </cell>
          <cell r="W171">
            <v>67843</v>
          </cell>
          <cell r="X171">
            <v>113072</v>
          </cell>
          <cell r="Y171">
            <v>0</v>
          </cell>
          <cell r="Z171">
            <v>0</v>
          </cell>
          <cell r="AA171">
            <v>0</v>
          </cell>
          <cell r="AB171">
            <v>0</v>
          </cell>
          <cell r="AC171">
            <v>42460.208333333299</v>
          </cell>
          <cell r="AD171">
            <v>42496.783991122698</v>
          </cell>
          <cell r="AE171" t="str">
            <v xml:space="preserve">Los días 13 y 14 de abril, el MME envió una comunicación a los Operadores de Red, para que reporten trimestralmente, los nuevos usuarios energizados que se encuentran ubicados en zonas anteriormente sin cobertura. En la actualidad se continua gestionando </v>
          </cell>
          <cell r="AF171">
            <v>42490.208333333299</v>
          </cell>
          <cell r="AG171">
            <v>42506.815323645802</v>
          </cell>
          <cell r="AH171" t="str">
            <v>Rogerio Ramírez</v>
          </cell>
          <cell r="AI171" t="str">
            <v>rramirez@minminas.gov.co</v>
          </cell>
          <cell r="AJ171">
            <v>45</v>
          </cell>
          <cell r="AK171">
            <v>42551.208333333299</v>
          </cell>
          <cell r="AL171">
            <v>-88</v>
          </cell>
        </row>
        <row r="172">
          <cell r="A172">
            <v>4953</v>
          </cell>
          <cell r="B172" t="str">
            <v>Todos por un Nuevo País</v>
          </cell>
          <cell r="C172" t="str">
            <v>Competitividad e infraestructura estratégica</v>
          </cell>
          <cell r="D172" t="str">
            <v>Consolidar el desarrollo minero-energético para la equidad regional</v>
          </cell>
          <cell r="E172" t="str">
            <v>Minas y Energía</v>
          </cell>
          <cell r="F172" t="str">
            <v>MINMINAS</v>
          </cell>
          <cell r="G172" t="str">
            <v>Ampliación de la cobertura en la prestación del servicio de energía eléctrica</v>
          </cell>
          <cell r="H172">
            <v>4953</v>
          </cell>
          <cell r="I172" t="str">
            <v>Factor de carga promedio día del sistema</v>
          </cell>
          <cell r="J172" t="str">
            <v>Resultado</v>
          </cell>
          <cell r="K172" t="str">
            <v>Sectorial</v>
          </cell>
          <cell r="L172" t="str">
            <v>SI</v>
          </cell>
          <cell r="M172" t="str">
            <v>SI</v>
          </cell>
          <cell r="N172" t="str">
            <v>NO</v>
          </cell>
          <cell r="O172" t="str">
            <v>SI</v>
          </cell>
          <cell r="P172" t="str">
            <v>Pendiente</v>
          </cell>
          <cell r="Q172" t="str">
            <v>Anual</v>
          </cell>
          <cell r="R172" t="str">
            <v>Flujo</v>
          </cell>
          <cell r="S172">
            <v>0.82499999999999996</v>
          </cell>
          <cell r="T172">
            <v>0.82499999999999996</v>
          </cell>
          <cell r="U172">
            <v>0.83099999999999996</v>
          </cell>
          <cell r="V172">
            <v>0.83799999999999997</v>
          </cell>
          <cell r="W172">
            <v>0.84399999999999997</v>
          </cell>
          <cell r="X172">
            <v>0.84399999999999997</v>
          </cell>
          <cell r="Y172">
            <v>0</v>
          </cell>
          <cell r="Z172">
            <v>0</v>
          </cell>
          <cell r="AA172">
            <v>0</v>
          </cell>
          <cell r="AB172">
            <v>0</v>
          </cell>
          <cell r="AC172">
            <v>0</v>
          </cell>
          <cell r="AD172">
            <v>0</v>
          </cell>
          <cell r="AE172" t="str">
            <v>El factor de carga del sistema fue de 0,836 presentando un incremento significativo de 0.95% con respecto a diciembre de 2015</v>
          </cell>
          <cell r="AF172">
            <v>42400.208333333299</v>
          </cell>
          <cell r="AG172">
            <v>42468.468926076399</v>
          </cell>
          <cell r="AH172" t="str">
            <v>Omar Serrano</v>
          </cell>
          <cell r="AI172" t="str">
            <v>ooserrano@minminas.gov.co</v>
          </cell>
          <cell r="AJ172">
            <v>30</v>
          </cell>
          <cell r="AK172">
            <v>0</v>
          </cell>
          <cell r="AL172">
            <v>0</v>
          </cell>
        </row>
        <row r="173">
          <cell r="A173">
            <v>5227</v>
          </cell>
          <cell r="B173" t="str">
            <v>Todos por un Nuevo País</v>
          </cell>
          <cell r="C173" t="str">
            <v>Competitividad e infraestructura estratégica</v>
          </cell>
          <cell r="D173" t="str">
            <v>Consolidar el desarrollo minero-energético para la equidad regional</v>
          </cell>
          <cell r="E173" t="str">
            <v>Minas y Energía</v>
          </cell>
          <cell r="F173" t="str">
            <v>MINMINAS</v>
          </cell>
          <cell r="G173" t="str">
            <v>Ampliación de la cobertura en la prestación del servicio de energía eléctrica</v>
          </cell>
          <cell r="H173">
            <v>5227</v>
          </cell>
          <cell r="I173" t="str">
            <v>Capacidad instalada de generación de energía eléctrica (MW)</v>
          </cell>
          <cell r="J173" t="str">
            <v>Resultado</v>
          </cell>
          <cell r="K173" t="str">
            <v>Sectorial</v>
          </cell>
          <cell r="L173" t="str">
            <v>NO</v>
          </cell>
          <cell r="M173" t="str">
            <v>NO</v>
          </cell>
          <cell r="N173" t="str">
            <v>NO</v>
          </cell>
          <cell r="O173" t="str">
            <v>SI</v>
          </cell>
          <cell r="P173" t="str">
            <v>Megavatio</v>
          </cell>
          <cell r="Q173" t="str">
            <v>Trimestral</v>
          </cell>
          <cell r="R173" t="str">
            <v>Capacidad</v>
          </cell>
          <cell r="S173">
            <v>14764</v>
          </cell>
          <cell r="T173">
            <v>16229</v>
          </cell>
          <cell r="U173">
            <v>16599</v>
          </cell>
          <cell r="V173">
            <v>16599</v>
          </cell>
          <cell r="W173">
            <v>16600</v>
          </cell>
          <cell r="X173">
            <v>16600</v>
          </cell>
          <cell r="Y173">
            <v>16418.919999999998</v>
          </cell>
          <cell r="Z173">
            <v>90.19</v>
          </cell>
          <cell r="AA173">
            <v>16418.919999999998</v>
          </cell>
          <cell r="AB173">
            <v>90.14</v>
          </cell>
          <cell r="AC173">
            <v>42460.208333333299</v>
          </cell>
          <cell r="AD173">
            <v>42468.464979664401</v>
          </cell>
          <cell r="AE173" t="str">
            <v>En el mes de abril se presento un aumento en la capacidad instalada de generación efectiva neta de 1.829,80 MW, debido a: -Ingreso de las plantas hidráulicas: Porce III 4 (190 MW), Sogamoso 1 (263 MW), Sogamoso 2 (273 MW) y Sogamoso 3 (264 MW). -Ingreso d</v>
          </cell>
          <cell r="AF173">
            <v>42490.208333333299</v>
          </cell>
          <cell r="AG173">
            <v>42496.701895335602</v>
          </cell>
          <cell r="AH173" t="str">
            <v>Rogerio Ramírez</v>
          </cell>
          <cell r="AI173" t="str">
            <v>rramirez@minminas.gov.co</v>
          </cell>
          <cell r="AJ173">
            <v>45</v>
          </cell>
          <cell r="AK173">
            <v>42551.208333333299</v>
          </cell>
          <cell r="AL173">
            <v>-88</v>
          </cell>
        </row>
        <row r="174">
          <cell r="A174">
            <v>5199</v>
          </cell>
          <cell r="B174" t="str">
            <v>Todos por un Nuevo País</v>
          </cell>
          <cell r="C174" t="str">
            <v>Competitividad e infraestructura estratégica</v>
          </cell>
          <cell r="D174" t="str">
            <v>Consolidar el desarrollo minero-energético para la equidad regional</v>
          </cell>
          <cell r="E174" t="str">
            <v>Minas y Energía</v>
          </cell>
          <cell r="F174" t="str">
            <v>UPME</v>
          </cell>
          <cell r="G174" t="str">
            <v>Ampliación de la cobertura en la prestación del servicio de energía eléctrica</v>
          </cell>
          <cell r="H174">
            <v>5199</v>
          </cell>
          <cell r="I174" t="str">
            <v>Kilómetros de redes de transmisión</v>
          </cell>
          <cell r="J174" t="str">
            <v>Gestión</v>
          </cell>
          <cell r="K174" t="str">
            <v>Sectorial</v>
          </cell>
          <cell r="L174" t="str">
            <v>NO</v>
          </cell>
          <cell r="M174" t="str">
            <v>NO</v>
          </cell>
          <cell r="N174" t="str">
            <v>NO</v>
          </cell>
          <cell r="O174" t="str">
            <v>SI</v>
          </cell>
          <cell r="P174" t="str">
            <v>Kilómetros</v>
          </cell>
          <cell r="Q174" t="str">
            <v>Semestral</v>
          </cell>
          <cell r="R174" t="str">
            <v>Capacidad</v>
          </cell>
          <cell r="S174">
            <v>14626</v>
          </cell>
          <cell r="T174">
            <v>14626</v>
          </cell>
          <cell r="U174">
            <v>0</v>
          </cell>
          <cell r="V174">
            <v>0</v>
          </cell>
          <cell r="W174">
            <v>15307</v>
          </cell>
          <cell r="X174">
            <v>15307</v>
          </cell>
          <cell r="Y174">
            <v>0</v>
          </cell>
          <cell r="Z174">
            <v>0</v>
          </cell>
          <cell r="AA174">
            <v>0</v>
          </cell>
          <cell r="AB174">
            <v>0</v>
          </cell>
          <cell r="AC174">
            <v>0</v>
          </cell>
          <cell r="AD174">
            <v>0</v>
          </cell>
          <cell r="AE174">
            <v>0</v>
          </cell>
          <cell r="AF174">
            <v>0</v>
          </cell>
          <cell r="AG174">
            <v>0</v>
          </cell>
          <cell r="AH174" t="str">
            <v>Libardo Murillo</v>
          </cell>
          <cell r="AI174" t="str">
            <v>libardo.murillo@upme.gov.co</v>
          </cell>
          <cell r="AJ174">
            <v>0</v>
          </cell>
          <cell r="AK174">
            <v>0</v>
          </cell>
          <cell r="AL174">
            <v>0</v>
          </cell>
        </row>
        <row r="175">
          <cell r="A175">
            <v>4952</v>
          </cell>
          <cell r="B175" t="str">
            <v>Todos por un Nuevo País</v>
          </cell>
          <cell r="C175" t="str">
            <v>Competitividad e infraestructura estratégica</v>
          </cell>
          <cell r="D175" t="str">
            <v>Consolidar el desarrollo minero-energético para la equidad regional</v>
          </cell>
          <cell r="E175" t="str">
            <v>Minas y Energía</v>
          </cell>
          <cell r="F175" t="str">
            <v>UPME</v>
          </cell>
          <cell r="G175" t="str">
            <v>Desarrollo de un Sector Minero Energético sostenible y bajo en carbono</v>
          </cell>
          <cell r="H175">
            <v>4952</v>
          </cell>
          <cell r="I175" t="str">
            <v>Planes de Energización Rural Sostenible (PERS)</v>
          </cell>
          <cell r="J175" t="str">
            <v>Gestión</v>
          </cell>
          <cell r="K175" t="str">
            <v>Sectorial</v>
          </cell>
          <cell r="L175" t="str">
            <v>SI</v>
          </cell>
          <cell r="M175" t="str">
            <v>NO</v>
          </cell>
          <cell r="N175" t="str">
            <v>NO</v>
          </cell>
          <cell r="O175" t="str">
            <v>SI</v>
          </cell>
          <cell r="P175" t="str">
            <v>Planes</v>
          </cell>
          <cell r="Q175" t="str">
            <v>Anual</v>
          </cell>
          <cell r="R175" t="str">
            <v>Acumulado</v>
          </cell>
          <cell r="S175">
            <v>1</v>
          </cell>
          <cell r="T175">
            <v>1</v>
          </cell>
          <cell r="U175">
            <v>1</v>
          </cell>
          <cell r="V175">
            <v>1</v>
          </cell>
          <cell r="W175">
            <v>1</v>
          </cell>
          <cell r="X175">
            <v>4</v>
          </cell>
          <cell r="Y175">
            <v>0</v>
          </cell>
          <cell r="Z175">
            <v>0</v>
          </cell>
          <cell r="AA175">
            <v>0</v>
          </cell>
          <cell r="AB175">
            <v>0</v>
          </cell>
          <cell r="AC175">
            <v>0</v>
          </cell>
          <cell r="AD175">
            <v>0</v>
          </cell>
          <cell r="AE175" t="str">
            <v>Ya completada la fase de recopilación y clasificación de información disponible en un 80%, al tiempo se procede a caracterizar el consumo básico de energía y estimación de la demanda, esta labor está en un 35%. Se analiza la oferta y la demanda y se proce</v>
          </cell>
          <cell r="AF175">
            <v>42400.208333333299</v>
          </cell>
          <cell r="AG175">
            <v>42495.368350428202</v>
          </cell>
          <cell r="AH175" t="str">
            <v>Libardo Murillo</v>
          </cell>
          <cell r="AI175" t="str">
            <v>libardo.murillo@upme.gov.co</v>
          </cell>
          <cell r="AJ175">
            <v>0</v>
          </cell>
          <cell r="AK175">
            <v>0</v>
          </cell>
          <cell r="AL175">
            <v>0</v>
          </cell>
        </row>
        <row r="176">
          <cell r="A176">
            <v>4492</v>
          </cell>
          <cell r="B176" t="str">
            <v>Todos por un Nuevo País</v>
          </cell>
          <cell r="C176" t="str">
            <v>Movilidad social</v>
          </cell>
          <cell r="D176" t="str">
            <v>Garantizar los mínimos vitales y avanzar en el fortalecimiento de las capacidades de la población en pobreza extrema para su efectiva inclusión social y productiva (Sistema de Promoción Social).</v>
          </cell>
          <cell r="E176" t="str">
            <v>Agropecuario</v>
          </cell>
          <cell r="F176" t="str">
            <v>Unidad de Restitución de Tierras</v>
          </cell>
          <cell r="G176" t="str">
            <v>Atención y Asistencia a Territorios vulnerables y/o excluidos</v>
          </cell>
          <cell r="H176">
            <v>4492</v>
          </cell>
          <cell r="I176" t="str">
            <v>Familias con orden judicial de restitución de tierras</v>
          </cell>
          <cell r="J176" t="str">
            <v>Producto</v>
          </cell>
          <cell r="K176" t="str">
            <v>Sectorial</v>
          </cell>
          <cell r="L176" t="str">
            <v>SI</v>
          </cell>
          <cell r="M176" t="str">
            <v>SI</v>
          </cell>
          <cell r="N176" t="str">
            <v>NO</v>
          </cell>
          <cell r="O176" t="str">
            <v>SI</v>
          </cell>
          <cell r="P176" t="str">
            <v>Familias</v>
          </cell>
          <cell r="Q176" t="str">
            <v>Mensual</v>
          </cell>
          <cell r="R176" t="str">
            <v>Capacidad</v>
          </cell>
          <cell r="S176">
            <v>2868</v>
          </cell>
          <cell r="T176">
            <v>5901</v>
          </cell>
          <cell r="U176">
            <v>8934</v>
          </cell>
          <cell r="V176">
            <v>11967</v>
          </cell>
          <cell r="W176">
            <v>15000</v>
          </cell>
          <cell r="X176">
            <v>15000</v>
          </cell>
          <cell r="Y176">
            <v>4717</v>
          </cell>
          <cell r="Z176">
            <v>30.481000000000002</v>
          </cell>
          <cell r="AA176">
            <v>4717</v>
          </cell>
          <cell r="AB176">
            <v>15.241</v>
          </cell>
          <cell r="AC176">
            <v>42490.208333333299</v>
          </cell>
          <cell r="AD176">
            <v>42501.450963391202</v>
          </cell>
          <cell r="AE176" t="str">
            <v>La URT, a 30 de abril de 2016, reporta un acumulado de 4.717 familias beneficiarias de las órdenes de restitución de tierras, 2.475 por la ruta individual y 2.242 por la ruta colectiva. Cabe anotar que de éste acumulado, en lo corrido de 2016 se han benef</v>
          </cell>
          <cell r="AF176">
            <v>42490.208333333299</v>
          </cell>
          <cell r="AG176">
            <v>42501.450963229203</v>
          </cell>
          <cell r="AH176" t="str">
            <v>Alba Rocío Ortiz</v>
          </cell>
          <cell r="AI176" t="str">
            <v>alba.ortiz@esap.edu.co</v>
          </cell>
          <cell r="AJ176">
            <v>10</v>
          </cell>
          <cell r="AK176">
            <v>42520.208333333299</v>
          </cell>
          <cell r="AL176">
            <v>-23</v>
          </cell>
        </row>
        <row r="177">
          <cell r="A177">
            <v>4967</v>
          </cell>
          <cell r="B177" t="str">
            <v>Todos por un Nuevo País</v>
          </cell>
          <cell r="C177" t="str">
            <v>Movilidad social</v>
          </cell>
          <cell r="D177" t="str">
            <v>Garantizar los mínimos vitales y avanzar en el fortalecimiento de las capacidades de la población en pobreza extrema para su efectiva inclusión social y productiva (Sistema de Promoción Social).</v>
          </cell>
          <cell r="E177" t="str">
            <v>Inclusión Social y Reconciliación</v>
          </cell>
          <cell r="F177" t="str">
            <v xml:space="preserve">Agencia Nacional para la Superación de la Pobreza </v>
          </cell>
          <cell r="G177" t="str">
            <v>Atención y Asistencia a Poblaciones  vulnerables y/o excluidas</v>
          </cell>
          <cell r="H177">
            <v>4967</v>
          </cell>
          <cell r="I177" t="str">
            <v>Hogares Acompañados por la Estrategia UNIDOS</v>
          </cell>
          <cell r="J177" t="str">
            <v>Producto</v>
          </cell>
          <cell r="K177" t="str">
            <v>Sectorial</v>
          </cell>
          <cell r="L177" t="str">
            <v>NO</v>
          </cell>
          <cell r="M177" t="str">
            <v>SI</v>
          </cell>
          <cell r="N177" t="str">
            <v>NO</v>
          </cell>
          <cell r="O177" t="str">
            <v>SI</v>
          </cell>
          <cell r="P177" t="str">
            <v>Hogares</v>
          </cell>
          <cell r="Q177" t="str">
            <v>Mensual</v>
          </cell>
          <cell r="R177" t="str">
            <v>Flujo</v>
          </cell>
          <cell r="S177">
            <v>1149290</v>
          </cell>
          <cell r="T177">
            <v>1070000</v>
          </cell>
          <cell r="U177">
            <v>1060000</v>
          </cell>
          <cell r="V177">
            <v>1060000</v>
          </cell>
          <cell r="W177">
            <v>1060000</v>
          </cell>
          <cell r="X177">
            <v>1060000</v>
          </cell>
          <cell r="Y177">
            <v>0</v>
          </cell>
          <cell r="Z177">
            <v>0</v>
          </cell>
          <cell r="AA177">
            <v>0</v>
          </cell>
          <cell r="AB177">
            <v>0</v>
          </cell>
          <cell r="AC177">
            <v>0</v>
          </cell>
          <cell r="AD177">
            <v>0</v>
          </cell>
          <cell r="AE177">
            <v>0</v>
          </cell>
          <cell r="AF177">
            <v>0</v>
          </cell>
          <cell r="AG177">
            <v>0</v>
          </cell>
          <cell r="AH177" t="str">
            <v>Carolina Blackburn Cardona</v>
          </cell>
          <cell r="AI177" t="str">
            <v>carolina.blackburn@prosperidadsocial.gov.co</v>
          </cell>
          <cell r="AJ177">
            <v>15</v>
          </cell>
          <cell r="AK177">
            <v>0</v>
          </cell>
          <cell r="AL177">
            <v>0</v>
          </cell>
        </row>
        <row r="178">
          <cell r="A178">
            <v>4332</v>
          </cell>
          <cell r="B178" t="str">
            <v>Todos por un Nuevo País</v>
          </cell>
          <cell r="C178" t="str">
            <v>Movilidad social</v>
          </cell>
          <cell r="D178" t="str">
            <v>Garantizar los mínimos vitales y avanzar en el fortalecimiento de las capacidades de la población en pobreza extrema para su efectiva inclusión social y productiva (Sistema de Promoción Social).</v>
          </cell>
          <cell r="E178" t="str">
            <v>Inclusión Social y Reconciliación</v>
          </cell>
          <cell r="F178" t="str">
            <v xml:space="preserve">Agencia Nacional para la Superación de la Pobreza </v>
          </cell>
          <cell r="G178" t="str">
            <v>Atención y Asistencia a Poblaciones  vulnerables y/o excluidas</v>
          </cell>
          <cell r="H178">
            <v>4332</v>
          </cell>
          <cell r="I178" t="str">
            <v>Hogares beneficiarios del Subsidio Familiar de Vivienda en Especie con acompañamiento familiar y comunitario</v>
          </cell>
          <cell r="J178" t="str">
            <v>Producto</v>
          </cell>
          <cell r="K178" t="str">
            <v>Sectorial</v>
          </cell>
          <cell r="L178" t="str">
            <v>SI</v>
          </cell>
          <cell r="M178" t="str">
            <v>SI</v>
          </cell>
          <cell r="N178" t="str">
            <v>NO</v>
          </cell>
          <cell r="O178" t="str">
            <v>SI</v>
          </cell>
          <cell r="P178" t="str">
            <v>Hogares</v>
          </cell>
          <cell r="Q178" t="str">
            <v>Mensual</v>
          </cell>
          <cell r="R178" t="str">
            <v>Capacidad</v>
          </cell>
          <cell r="S178">
            <v>22804</v>
          </cell>
          <cell r="T178">
            <v>65000</v>
          </cell>
          <cell r="U178">
            <v>100000</v>
          </cell>
          <cell r="V178">
            <v>100000</v>
          </cell>
          <cell r="W178">
            <v>100000</v>
          </cell>
          <cell r="X178">
            <v>100000</v>
          </cell>
          <cell r="Y178">
            <v>43075</v>
          </cell>
          <cell r="Z178">
            <v>26.26</v>
          </cell>
          <cell r="AA178">
            <v>43075</v>
          </cell>
          <cell r="AB178">
            <v>26.26</v>
          </cell>
          <cell r="AC178">
            <v>42429.208333333299</v>
          </cell>
          <cell r="AD178">
            <v>42439.564618900498</v>
          </cell>
          <cell r="AE178" t="str">
            <v>No se presenta avance en el indicador, dado que en la actualidad la Estrategia Red UNIDOS se encuentra en proceso de contratación de los Cogestores Sociales (con corte a 29 de febrero se han contratado 2.118 Cogestores Sociales) en los 20 grupos adjudicad</v>
          </cell>
          <cell r="AF178">
            <v>42429.208333333299</v>
          </cell>
          <cell r="AG178">
            <v>42439.564618784701</v>
          </cell>
          <cell r="AH178" t="str">
            <v>Carolina Blackburn Cardona</v>
          </cell>
          <cell r="AI178" t="str">
            <v>carolina.blackburn@prosperidadsocial.gov.co</v>
          </cell>
          <cell r="AJ178">
            <v>15</v>
          </cell>
          <cell r="AK178">
            <v>42458.208333333299</v>
          </cell>
          <cell r="AL178">
            <v>33</v>
          </cell>
        </row>
        <row r="179">
          <cell r="A179">
            <v>4333</v>
          </cell>
          <cell r="B179" t="str">
            <v>Todos por un Nuevo País</v>
          </cell>
          <cell r="C179" t="str">
            <v>Movilidad social</v>
          </cell>
          <cell r="D179" t="str">
            <v>Garantizar los mínimos vitales y avanzar en el fortalecimiento de las capacidades de la población en pobreza extrema para su efectiva inclusión social y productiva (Sistema de Promoción Social).</v>
          </cell>
          <cell r="E179" t="str">
            <v>Inclusión Social y Reconciliación</v>
          </cell>
          <cell r="F179" t="str">
            <v xml:space="preserve">Agencia Nacional para la Superación de la Pobreza </v>
          </cell>
          <cell r="G179" t="str">
            <v>Atención y Asistencia a Poblaciones  vulnerables y/o excluidas</v>
          </cell>
          <cell r="H179">
            <v>4333</v>
          </cell>
          <cell r="I179" t="str">
            <v>Hogares pobres y vulnerables en zonas rurales con acompañamiento familiar</v>
          </cell>
          <cell r="J179" t="str">
            <v>Gestión</v>
          </cell>
          <cell r="K179" t="str">
            <v>Sectorial</v>
          </cell>
          <cell r="L179" t="str">
            <v>SI</v>
          </cell>
          <cell r="M179" t="str">
            <v>SI</v>
          </cell>
          <cell r="N179" t="str">
            <v>NO</v>
          </cell>
          <cell r="O179" t="str">
            <v>SI</v>
          </cell>
          <cell r="P179" t="str">
            <v>Hogares</v>
          </cell>
          <cell r="Q179" t="str">
            <v>Mensual</v>
          </cell>
          <cell r="R179" t="str">
            <v>Flujo</v>
          </cell>
          <cell r="S179">
            <v>640110</v>
          </cell>
          <cell r="T179">
            <v>600000</v>
          </cell>
          <cell r="U179">
            <v>650000</v>
          </cell>
          <cell r="V179">
            <v>650000</v>
          </cell>
          <cell r="W179">
            <v>650000</v>
          </cell>
          <cell r="X179">
            <v>650000</v>
          </cell>
          <cell r="Y179">
            <v>582015</v>
          </cell>
          <cell r="Z179">
            <v>89.54</v>
          </cell>
          <cell r="AA179">
            <v>582015</v>
          </cell>
          <cell r="AB179">
            <v>89.54</v>
          </cell>
          <cell r="AC179">
            <v>42429.208333333299</v>
          </cell>
          <cell r="AD179">
            <v>42439.564289351903</v>
          </cell>
          <cell r="AE179" t="str">
            <v>No se presenta avance en el indicador, dado que en la actualidad la Estrategia Red UNIDOS se encuentra en proceso de contratación de los Cogestores Sociales (con corte a 29 de febrero se han contratado 2.118 Cogestores Sociales) en los 20 grupos adjudicad</v>
          </cell>
          <cell r="AF179">
            <v>42429.208333333299</v>
          </cell>
          <cell r="AG179">
            <v>42439.564289236099</v>
          </cell>
          <cell r="AH179" t="str">
            <v>Carolina Blackburn Cardona</v>
          </cell>
          <cell r="AI179" t="str">
            <v>carolina.blackburn@prosperidadsocial.gov.co</v>
          </cell>
          <cell r="AJ179">
            <v>15</v>
          </cell>
          <cell r="AK179">
            <v>42458.208333333299</v>
          </cell>
          <cell r="AL179">
            <v>33</v>
          </cell>
        </row>
        <row r="180">
          <cell r="A180">
            <v>4345</v>
          </cell>
          <cell r="B180" t="str">
            <v>Todos por un Nuevo País</v>
          </cell>
          <cell r="C180" t="str">
            <v>Movilidad social</v>
          </cell>
          <cell r="D180" t="str">
            <v>Garantizar los mínimos vitales y avanzar en el fortalecimiento de las capacidades de la población en pobreza extrema para su efectiva inclusión social y productiva (Sistema de Promoción Social).</v>
          </cell>
          <cell r="E180" t="str">
            <v>Inclusión Social y Reconciliación</v>
          </cell>
          <cell r="F180" t="str">
            <v>ICBF</v>
          </cell>
          <cell r="G180" t="str">
            <v>Atención y Asistencia a Poblaciones  vulnerables y/o excluidas</v>
          </cell>
          <cell r="H180">
            <v>4345</v>
          </cell>
          <cell r="I180" t="str">
            <v>Familias en situación de vulnerabilidad afectadas en su estructura y dinámica relacional atendidas mediante la modalidad familias para la paz.</v>
          </cell>
          <cell r="J180" t="str">
            <v>Producto</v>
          </cell>
          <cell r="K180" t="str">
            <v>Sectorial</v>
          </cell>
          <cell r="L180" t="str">
            <v>SI</v>
          </cell>
          <cell r="M180" t="str">
            <v>SI</v>
          </cell>
          <cell r="N180" t="str">
            <v>NO</v>
          </cell>
          <cell r="O180" t="str">
            <v>SI</v>
          </cell>
          <cell r="P180" t="str">
            <v>Familias</v>
          </cell>
          <cell r="Q180" t="str">
            <v>Mensual</v>
          </cell>
          <cell r="R180" t="str">
            <v>Acumulado</v>
          </cell>
          <cell r="S180">
            <v>541854</v>
          </cell>
          <cell r="T180">
            <v>105488</v>
          </cell>
          <cell r="U180">
            <v>140000</v>
          </cell>
          <cell r="V180">
            <v>157256</v>
          </cell>
          <cell r="W180">
            <v>157256</v>
          </cell>
          <cell r="X180">
            <v>560000</v>
          </cell>
          <cell r="Y180">
            <v>0</v>
          </cell>
          <cell r="Z180">
            <v>0</v>
          </cell>
          <cell r="AA180">
            <v>105473</v>
          </cell>
          <cell r="AB180">
            <v>18.834</v>
          </cell>
          <cell r="AC180">
            <v>42490.208333333299</v>
          </cell>
          <cell r="AD180">
            <v>42501.647728553202</v>
          </cell>
          <cell r="AE180" t="str">
            <v xml:space="preserve">•Posterior al envío de información realizado por la Dirección de Contratación, se da inicio al diligenciamiento de los estudios previos de la modalidad para ser firmados y aprobados por las diferentes Direcciones Regionales. •En las 33 Regionales ICBF se </v>
          </cell>
          <cell r="AF180">
            <v>42490.208333333299</v>
          </cell>
          <cell r="AG180">
            <v>42501.6477284375</v>
          </cell>
          <cell r="AH180" t="str">
            <v>Pedro Quijano Samper</v>
          </cell>
          <cell r="AI180" t="str">
            <v>Pedro.Quijano@icbf.gov.co</v>
          </cell>
          <cell r="AJ180">
            <v>30</v>
          </cell>
          <cell r="AK180">
            <v>42520.208333333299</v>
          </cell>
          <cell r="AL180">
            <v>-43</v>
          </cell>
        </row>
        <row r="181">
          <cell r="A181">
            <v>4766</v>
          </cell>
          <cell r="B181" t="str">
            <v>Todos por un Nuevo País</v>
          </cell>
          <cell r="C181" t="str">
            <v>Movilidad social</v>
          </cell>
          <cell r="D181" t="str">
            <v>Garantizar los mínimos vitales y avanzar en el fortalecimiento de las capacidades de la población en pobreza extrema para su efectiva inclusión social y productiva (Sistema de Promoción Social).</v>
          </cell>
          <cell r="E181" t="str">
            <v>Inclusión Social y Reconciliación</v>
          </cell>
          <cell r="F181" t="str">
            <v>Prosperidad Social</v>
          </cell>
          <cell r="G181" t="str">
            <v>Atención y Asistencia a Poblaciones  vulnerables y/o excluidas</v>
          </cell>
          <cell r="H181">
            <v>4766</v>
          </cell>
          <cell r="I181" t="str">
            <v>Pobreza extrema</v>
          </cell>
          <cell r="J181" t="str">
            <v>Gestión</v>
          </cell>
          <cell r="K181" t="str">
            <v>Sectorial</v>
          </cell>
          <cell r="L181" t="str">
            <v>SI</v>
          </cell>
          <cell r="M181" t="str">
            <v>NO</v>
          </cell>
          <cell r="N181" t="str">
            <v>NO</v>
          </cell>
          <cell r="O181" t="str">
            <v>SI</v>
          </cell>
          <cell r="P181" t="str">
            <v>Porcentaje</v>
          </cell>
          <cell r="Q181" t="str">
            <v>Anual</v>
          </cell>
          <cell r="R181" t="str">
            <v>Reducción</v>
          </cell>
          <cell r="S181">
            <v>8.1</v>
          </cell>
          <cell r="T181">
            <v>7.6</v>
          </cell>
          <cell r="U181">
            <v>7.1</v>
          </cell>
          <cell r="V181">
            <v>6.5</v>
          </cell>
          <cell r="W181">
            <v>6</v>
          </cell>
          <cell r="X181">
            <v>6</v>
          </cell>
          <cell r="Y181">
            <v>0</v>
          </cell>
          <cell r="Z181">
            <v>0</v>
          </cell>
          <cell r="AA181">
            <v>0</v>
          </cell>
          <cell r="AB181">
            <v>0</v>
          </cell>
          <cell r="AC181">
            <v>0</v>
          </cell>
          <cell r="AD181">
            <v>0</v>
          </cell>
          <cell r="AE181" t="str">
            <v>La periodicidad del indicador es anual. El último dato disponible es el del año 2015 y su valor es de 7,9%.</v>
          </cell>
          <cell r="AF181">
            <v>42490.208333333299</v>
          </cell>
          <cell r="AG181">
            <v>42501.631856713</v>
          </cell>
          <cell r="AH181" t="str">
            <v>Marilyn Jímenez Chaves</v>
          </cell>
          <cell r="AI181" t="str">
            <v>marilyn.jimenez@dps.gov.co</v>
          </cell>
          <cell r="AJ181">
            <v>90</v>
          </cell>
          <cell r="AK181">
            <v>0</v>
          </cell>
          <cell r="AL181">
            <v>0</v>
          </cell>
        </row>
        <row r="182">
          <cell r="A182">
            <v>4770</v>
          </cell>
          <cell r="B182" t="str">
            <v>Todos por un Nuevo País</v>
          </cell>
          <cell r="C182" t="str">
            <v>Movilidad social</v>
          </cell>
          <cell r="D182" t="str">
            <v>Garantizar los mínimos vitales y avanzar en el fortalecimiento de las capacidades de la población en pobreza extrema para su efectiva inclusión social y productiva (Sistema de Promoción Social).</v>
          </cell>
          <cell r="E182" t="str">
            <v>Inclusión Social y Reconciliación</v>
          </cell>
          <cell r="F182" t="str">
            <v>Prosperidad Social</v>
          </cell>
          <cell r="G182" t="str">
            <v>Atención y Asistencia a Poblaciones  vulnerables y/o excluidas</v>
          </cell>
          <cell r="H182">
            <v>4770</v>
          </cell>
          <cell r="I182" t="str">
            <v>Personas vinculadas a Jóvenes en Acción</v>
          </cell>
          <cell r="J182" t="str">
            <v>Producto</v>
          </cell>
          <cell r="K182" t="str">
            <v>Sectorial</v>
          </cell>
          <cell r="L182" t="str">
            <v>SI</v>
          </cell>
          <cell r="M182" t="str">
            <v>SI</v>
          </cell>
          <cell r="N182" t="str">
            <v>NO</v>
          </cell>
          <cell r="O182" t="str">
            <v>SI</v>
          </cell>
          <cell r="P182" t="str">
            <v>Jóvenes</v>
          </cell>
          <cell r="Q182" t="str">
            <v>Bimestral</v>
          </cell>
          <cell r="R182" t="str">
            <v>Stock</v>
          </cell>
          <cell r="S182">
            <v>152370</v>
          </cell>
          <cell r="T182">
            <v>152370</v>
          </cell>
          <cell r="U182">
            <v>152370</v>
          </cell>
          <cell r="V182">
            <v>152370</v>
          </cell>
          <cell r="W182">
            <v>152370</v>
          </cell>
          <cell r="X182">
            <v>152370</v>
          </cell>
          <cell r="Y182">
            <v>224317</v>
          </cell>
          <cell r="Z182">
            <v>100</v>
          </cell>
          <cell r="AA182">
            <v>224317</v>
          </cell>
          <cell r="AB182">
            <v>100</v>
          </cell>
          <cell r="AC182">
            <v>42490.208333333299</v>
          </cell>
          <cell r="AD182">
            <v>42499.747714236102</v>
          </cell>
          <cell r="AE182" t="str">
            <v>. Con corte a 30 de abril de 2016, 224.317 jóvenes se encontraban matriculados en Instituciones de Educación con las cuales Prosperidad Social tiene convenio. . Se dio continuidad a la realización de los talleres exprienciales del Módulo Presencial del co</v>
          </cell>
          <cell r="AF182">
            <v>42490.208333333299</v>
          </cell>
          <cell r="AG182">
            <v>42499.747714085701</v>
          </cell>
          <cell r="AH182" t="str">
            <v>Juan Pablo Ortiz Vallejo</v>
          </cell>
          <cell r="AI182" t="str">
            <v>jportiz@dps.gov.co</v>
          </cell>
          <cell r="AJ182">
            <v>0</v>
          </cell>
          <cell r="AK182">
            <v>42551.208333333299</v>
          </cell>
          <cell r="AL182">
            <v>-43</v>
          </cell>
        </row>
        <row r="183">
          <cell r="A183">
            <v>4771</v>
          </cell>
          <cell r="B183" t="str">
            <v>Todos por un Nuevo País</v>
          </cell>
          <cell r="C183" t="str">
            <v>Movilidad social</v>
          </cell>
          <cell r="D183" t="str">
            <v>Garantizar los mínimos vitales y avanzar en el fortalecimiento de las capacidades de la población en pobreza extrema para su efectiva inclusión social y productiva (Sistema de Promoción Social).</v>
          </cell>
          <cell r="E183" t="str">
            <v>Inclusión Social y Reconciliación</v>
          </cell>
          <cell r="F183" t="str">
            <v>Prosperidad Social</v>
          </cell>
          <cell r="G183" t="str">
            <v>Atención y Asistencia a Poblaciones  vulnerables y/o excluidas</v>
          </cell>
          <cell r="H183">
            <v>4771</v>
          </cell>
          <cell r="I183" t="str">
            <v>Familias indígenas y afrodescendientes con seguridad alimentaria, proyecto productivo y fortalecidas a escala comunitaria</v>
          </cell>
          <cell r="J183" t="str">
            <v>Producto</v>
          </cell>
          <cell r="K183" t="str">
            <v>Sectorial</v>
          </cell>
          <cell r="L183" t="str">
            <v>SI</v>
          </cell>
          <cell r="M183" t="str">
            <v>SI</v>
          </cell>
          <cell r="N183" t="str">
            <v>NO</v>
          </cell>
          <cell r="O183" t="str">
            <v>SI</v>
          </cell>
          <cell r="P183" t="str">
            <v>Hogares</v>
          </cell>
          <cell r="Q183" t="str">
            <v>Anual</v>
          </cell>
          <cell r="R183" t="str">
            <v>Acumulado</v>
          </cell>
          <cell r="S183">
            <v>10000</v>
          </cell>
          <cell r="T183">
            <v>726</v>
          </cell>
          <cell r="U183">
            <v>20000</v>
          </cell>
          <cell r="V183">
            <v>0</v>
          </cell>
          <cell r="W183">
            <v>10000</v>
          </cell>
          <cell r="X183">
            <v>30726</v>
          </cell>
          <cell r="Y183">
            <v>0</v>
          </cell>
          <cell r="Z183">
            <v>0</v>
          </cell>
          <cell r="AA183">
            <v>0</v>
          </cell>
          <cell r="AB183">
            <v>0</v>
          </cell>
          <cell r="AC183">
            <v>0</v>
          </cell>
          <cell r="AD183">
            <v>0</v>
          </cell>
          <cell r="AE183" t="str">
            <v xml:space="preserve">Se ha levantado el perfil sociodemográfico de 20.000 hogares y se avanza en la construcción metodológica de las caracterización de entrada. </v>
          </cell>
          <cell r="AF183">
            <v>42490.208333333299</v>
          </cell>
          <cell r="AG183">
            <v>42501.6302820255</v>
          </cell>
          <cell r="AH183" t="str">
            <v>Sergio Barraza</v>
          </cell>
          <cell r="AI183" t="str">
            <v>sergio.Barraza@prosperidadsocial.gov.co</v>
          </cell>
          <cell r="AJ183">
            <v>30</v>
          </cell>
          <cell r="AK183">
            <v>0</v>
          </cell>
          <cell r="AL183">
            <v>0</v>
          </cell>
        </row>
        <row r="184">
          <cell r="A184">
            <v>5150</v>
          </cell>
          <cell r="B184" t="str">
            <v>Todos por un Nuevo País</v>
          </cell>
          <cell r="C184" t="str">
            <v>Movilidad social</v>
          </cell>
          <cell r="D184" t="str">
            <v>Garantizar los mínimos vitales y avanzar en el fortalecimiento de las capacidades de la población en pobreza extrema para su efectiva inclusión social y productiva (Sistema de Promoción Social).</v>
          </cell>
          <cell r="E184" t="str">
            <v>Inclusión Social y Reconciliación</v>
          </cell>
          <cell r="F184" t="str">
            <v>Prosperidad Social</v>
          </cell>
          <cell r="G184" t="str">
            <v>Atención y Asistencia a Poblaciones  vulnerables y/o excluidas</v>
          </cell>
          <cell r="H184">
            <v>5150</v>
          </cell>
          <cell r="I184" t="str">
            <v>Familias de minorías étnicas atendidas con practicas de autoconsumo</v>
          </cell>
          <cell r="J184" t="str">
            <v>Producto</v>
          </cell>
          <cell r="K184" t="str">
            <v>Transversal</v>
          </cell>
          <cell r="L184" t="str">
            <v>SI</v>
          </cell>
          <cell r="M184" t="str">
            <v>SI</v>
          </cell>
          <cell r="N184" t="str">
            <v>NO</v>
          </cell>
          <cell r="O184" t="str">
            <v>SI</v>
          </cell>
          <cell r="P184" t="str">
            <v>Familias</v>
          </cell>
          <cell r="Q184" t="str">
            <v>Mensual</v>
          </cell>
          <cell r="R184" t="str">
            <v>Acumulado</v>
          </cell>
          <cell r="S184">
            <v>10654</v>
          </cell>
          <cell r="T184">
            <v>3250</v>
          </cell>
          <cell r="U184">
            <v>3250</v>
          </cell>
          <cell r="V184">
            <v>3250</v>
          </cell>
          <cell r="W184">
            <v>3250</v>
          </cell>
          <cell r="X184">
            <v>13000</v>
          </cell>
          <cell r="Y184">
            <v>0</v>
          </cell>
          <cell r="Z184">
            <v>0</v>
          </cell>
          <cell r="AA184">
            <v>9220</v>
          </cell>
          <cell r="AB184">
            <v>70.92</v>
          </cell>
          <cell r="AC184">
            <v>42400.208333333299</v>
          </cell>
          <cell r="AD184">
            <v>42471.368091203702</v>
          </cell>
          <cell r="AE184" t="str">
            <v>Para el presente mes, Las Vigencias Futuras solicitadas se encuentran en proceso de aprobación por el Ministerio de Hacienda. Lo anterior indica que el proceso de contratación para la atención de familias inicia en el mes de mayo</v>
          </cell>
          <cell r="AF184">
            <v>42460.208333333299</v>
          </cell>
          <cell r="AG184">
            <v>42500.430565162002</v>
          </cell>
          <cell r="AH184" t="str">
            <v>Michela Espinosa Reyes</v>
          </cell>
          <cell r="AI184" t="str">
            <v>Michela.Espinosa@dps.gov.co</v>
          </cell>
          <cell r="AJ184">
            <v>0</v>
          </cell>
          <cell r="AK184">
            <v>42429.208333333299</v>
          </cell>
          <cell r="AL184">
            <v>77</v>
          </cell>
        </row>
        <row r="185">
          <cell r="A185">
            <v>4965</v>
          </cell>
          <cell r="B185" t="str">
            <v>Todos por un Nuevo País</v>
          </cell>
          <cell r="C185" t="str">
            <v>Movilidad social</v>
          </cell>
          <cell r="D185" t="str">
            <v>Garantizar los mínimos vitales y avanzar en el fortalecimiento de las capacidades de la población en pobreza extrema para su efectiva inclusión social y productiva (Sistema de Promoción Social).</v>
          </cell>
          <cell r="E185" t="str">
            <v>Inclusión Social y Reconciliación</v>
          </cell>
          <cell r="F185" t="str">
            <v>Prosperidad Social</v>
          </cell>
          <cell r="G185" t="str">
            <v>Atención y Asistencia a Poblaciones  vulnerables y/o excluidas</v>
          </cell>
          <cell r="H185">
            <v>4965</v>
          </cell>
          <cell r="I185" t="str">
            <v>Niños y niñas beneficiarios con transferencias condicionadas en salud del programa más familias en acción</v>
          </cell>
          <cell r="J185" t="str">
            <v>Producto</v>
          </cell>
          <cell r="K185" t="str">
            <v>Sectorial</v>
          </cell>
          <cell r="L185" t="str">
            <v>NO</v>
          </cell>
          <cell r="M185" t="str">
            <v>SI</v>
          </cell>
          <cell r="N185" t="str">
            <v>NO</v>
          </cell>
          <cell r="O185" t="str">
            <v>SI</v>
          </cell>
          <cell r="P185" t="str">
            <v>Niños, niñas y adolescentes</v>
          </cell>
          <cell r="Q185" t="str">
            <v>Bimestral</v>
          </cell>
          <cell r="R185" t="str">
            <v>Flujo</v>
          </cell>
          <cell r="S185">
            <v>1614416</v>
          </cell>
          <cell r="T185">
            <v>1480000</v>
          </cell>
          <cell r="U185">
            <v>1480000</v>
          </cell>
          <cell r="V185">
            <v>1480000</v>
          </cell>
          <cell r="W185">
            <v>1480000</v>
          </cell>
          <cell r="X185">
            <v>1480000</v>
          </cell>
          <cell r="Y185">
            <v>1350791</v>
          </cell>
          <cell r="Z185">
            <v>91.27</v>
          </cell>
          <cell r="AA185">
            <v>1457913</v>
          </cell>
          <cell r="AB185">
            <v>98.507999999999996</v>
          </cell>
          <cell r="AC185">
            <v>42490.208333333299</v>
          </cell>
          <cell r="AD185">
            <v>42501.608772604202</v>
          </cell>
          <cell r="AE185" t="str">
            <v>Se continúan adelantando los encuentros de socialización con nuevas autoridades locales para la firma de convenios interadministrativos, con asistencia de 884 alcaldes.</v>
          </cell>
          <cell r="AF185">
            <v>42490.208333333299</v>
          </cell>
          <cell r="AG185">
            <v>42501.608772419</v>
          </cell>
          <cell r="AH185" t="str">
            <v>Ana Cecilia Tamayo Osorio</v>
          </cell>
          <cell r="AI185" t="str">
            <v>ana.tamayo@dps.gov.co</v>
          </cell>
          <cell r="AJ185">
            <v>0</v>
          </cell>
          <cell r="AK185">
            <v>42551.208333333299</v>
          </cell>
          <cell r="AL185">
            <v>-43</v>
          </cell>
        </row>
        <row r="186">
          <cell r="A186">
            <v>4966</v>
          </cell>
          <cell r="B186" t="str">
            <v>Todos por un Nuevo País</v>
          </cell>
          <cell r="C186" t="str">
            <v>Movilidad social</v>
          </cell>
          <cell r="D186" t="str">
            <v>Garantizar los mínimos vitales y avanzar en el fortalecimiento de las capacidades de la población en pobreza extrema para su efectiva inclusión social y productiva (Sistema de Promoción Social).</v>
          </cell>
          <cell r="E186" t="str">
            <v>Inclusión Social y Reconciliación</v>
          </cell>
          <cell r="F186" t="str">
            <v>Prosperidad Social</v>
          </cell>
          <cell r="G186" t="str">
            <v>Atención y Asistencia a Poblaciones  vulnerables y/o excluidas</v>
          </cell>
          <cell r="H186">
            <v>4966</v>
          </cell>
          <cell r="I186" t="str">
            <v>Niños, niñas y adolescentes (NNA) beneficiarios con transferencias condicionadas en educación del programa más familias en acción.</v>
          </cell>
          <cell r="J186" t="str">
            <v>Producto</v>
          </cell>
          <cell r="K186" t="str">
            <v>Sectorial</v>
          </cell>
          <cell r="L186" t="str">
            <v>NO</v>
          </cell>
          <cell r="M186" t="str">
            <v>SI</v>
          </cell>
          <cell r="N186" t="str">
            <v>NO</v>
          </cell>
          <cell r="O186" t="str">
            <v>SI</v>
          </cell>
          <cell r="P186" t="str">
            <v>Niños, niñas y adolescentes</v>
          </cell>
          <cell r="Q186" t="str">
            <v>Bimestral</v>
          </cell>
          <cell r="R186" t="str">
            <v>Flujo</v>
          </cell>
          <cell r="S186">
            <v>3191537</v>
          </cell>
          <cell r="T186">
            <v>3070000</v>
          </cell>
          <cell r="U186">
            <v>3070000</v>
          </cell>
          <cell r="V186">
            <v>3070000</v>
          </cell>
          <cell r="W186">
            <v>3070000</v>
          </cell>
          <cell r="X186">
            <v>3070000</v>
          </cell>
          <cell r="Y186">
            <v>3114272</v>
          </cell>
          <cell r="Z186">
            <v>100</v>
          </cell>
          <cell r="AA186">
            <v>3099462</v>
          </cell>
          <cell r="AB186">
            <v>100</v>
          </cell>
          <cell r="AC186">
            <v>42490.208333333299</v>
          </cell>
          <cell r="AD186">
            <v>42501.608976655101</v>
          </cell>
          <cell r="AE186" t="str">
            <v>Se continúan adelantando los encuentros de socialización con nuevas autoridades locales para la firma de convenios interadministrativos, con asistencia de 884 alcaldes</v>
          </cell>
          <cell r="AF186">
            <v>42490.208333333299</v>
          </cell>
          <cell r="AG186">
            <v>42501.608976504598</v>
          </cell>
          <cell r="AH186" t="str">
            <v>Ana Cecilia Tamayo Osorio</v>
          </cell>
          <cell r="AI186" t="str">
            <v>ana.tamayo@dps.gov.co</v>
          </cell>
          <cell r="AJ186">
            <v>0</v>
          </cell>
          <cell r="AK186">
            <v>42551.208333333299</v>
          </cell>
          <cell r="AL186">
            <v>-43</v>
          </cell>
        </row>
        <row r="187">
          <cell r="A187">
            <v>4968</v>
          </cell>
          <cell r="B187" t="str">
            <v>Todos por un Nuevo País</v>
          </cell>
          <cell r="C187" t="str">
            <v>Movilidad social</v>
          </cell>
          <cell r="D187" t="str">
            <v>Garantizar los mínimos vitales y avanzar en el fortalecimiento de las capacidades de la población en pobreza extrema para su efectiva inclusión social y productiva (Sistema de Promoción Social).</v>
          </cell>
          <cell r="E187" t="str">
            <v>Inclusión Social y Reconciliación</v>
          </cell>
          <cell r="F187" t="str">
            <v>Prosperidad Social</v>
          </cell>
          <cell r="G187" t="str">
            <v>Atención y Asistencia a Poblaciones  vulnerables y/o excluidas</v>
          </cell>
          <cell r="H187">
            <v>4968</v>
          </cell>
          <cell r="I187" t="str">
            <v>Familias beneficiarias con transferencias condicionadas del programa Mas Familias en Accion</v>
          </cell>
          <cell r="J187" t="str">
            <v>Producto</v>
          </cell>
          <cell r="K187" t="str">
            <v>Sectorial</v>
          </cell>
          <cell r="L187" t="str">
            <v>SI</v>
          </cell>
          <cell r="M187" t="str">
            <v>SI</v>
          </cell>
          <cell r="N187" t="str">
            <v>NO</v>
          </cell>
          <cell r="O187" t="str">
            <v>SI</v>
          </cell>
          <cell r="P187" t="str">
            <v>Familias</v>
          </cell>
          <cell r="Q187" t="str">
            <v>Bimestral</v>
          </cell>
          <cell r="R187" t="str">
            <v>Flujo</v>
          </cell>
          <cell r="S187">
            <v>2683012</v>
          </cell>
          <cell r="T187">
            <v>2550000</v>
          </cell>
          <cell r="U187">
            <v>2550000</v>
          </cell>
          <cell r="V187">
            <v>2550000</v>
          </cell>
          <cell r="W187">
            <v>2706709</v>
          </cell>
          <cell r="X187">
            <v>2706709</v>
          </cell>
          <cell r="Y187">
            <v>2531181</v>
          </cell>
          <cell r="Z187">
            <v>99.262</v>
          </cell>
          <cell r="AA187">
            <v>2559954</v>
          </cell>
          <cell r="AB187">
            <v>94.578000000000003</v>
          </cell>
          <cell r="AC187">
            <v>42490.208333333299</v>
          </cell>
          <cell r="AD187">
            <v>42500.650221030097</v>
          </cell>
          <cell r="AE187" t="str">
            <v>Se continúan adelantando los encuentros de socialización con nuevas autoridades locales para la firma de convenios interadministrativos, con asistencia de 884 alcaldes</v>
          </cell>
          <cell r="AF187">
            <v>42490.208333333299</v>
          </cell>
          <cell r="AG187">
            <v>42500.650220868098</v>
          </cell>
          <cell r="AH187" t="str">
            <v>Ana Cecilia Tamayo Osorio</v>
          </cell>
          <cell r="AI187" t="str">
            <v>ana.tamayo@dps.gov.co</v>
          </cell>
          <cell r="AJ187">
            <v>0</v>
          </cell>
          <cell r="AK187">
            <v>42551.208333333299</v>
          </cell>
          <cell r="AL187">
            <v>-43</v>
          </cell>
        </row>
        <row r="188">
          <cell r="A188">
            <v>4969</v>
          </cell>
          <cell r="B188" t="str">
            <v>Todos por un Nuevo País</v>
          </cell>
          <cell r="C188" t="str">
            <v>Movilidad social</v>
          </cell>
          <cell r="D188" t="str">
            <v>Garantizar los mínimos vitales y avanzar en el fortalecimiento de las capacidades de la población en pobreza extrema para su efectiva inclusión social y productiva (Sistema de Promoción Social).</v>
          </cell>
          <cell r="E188" t="str">
            <v>Inclusión Social y Reconciliación</v>
          </cell>
          <cell r="F188" t="str">
            <v>Prosperidad Social</v>
          </cell>
          <cell r="G188" t="str">
            <v>Atención y Asistencia a Poblaciones  vulnerables y/o excluidas</v>
          </cell>
          <cell r="H188">
            <v>4969</v>
          </cell>
          <cell r="I188" t="str">
            <v>Familias atendidas con practicas de autoconsumo</v>
          </cell>
          <cell r="J188" t="str">
            <v>Producto</v>
          </cell>
          <cell r="K188" t="str">
            <v>Sectorial</v>
          </cell>
          <cell r="L188" t="str">
            <v>SI</v>
          </cell>
          <cell r="M188" t="str">
            <v>SI</v>
          </cell>
          <cell r="N188" t="str">
            <v>NO</v>
          </cell>
          <cell r="O188" t="str">
            <v>SI</v>
          </cell>
          <cell r="P188" t="str">
            <v>Familias</v>
          </cell>
          <cell r="Q188" t="str">
            <v>Semestral</v>
          </cell>
          <cell r="R188" t="str">
            <v>Capacidad</v>
          </cell>
          <cell r="S188">
            <v>267762</v>
          </cell>
          <cell r="T188">
            <v>324762</v>
          </cell>
          <cell r="U188">
            <v>397762</v>
          </cell>
          <cell r="V188">
            <v>462762</v>
          </cell>
          <cell r="W188">
            <v>527762</v>
          </cell>
          <cell r="X188">
            <v>527762</v>
          </cell>
          <cell r="Y188">
            <v>0</v>
          </cell>
          <cell r="Z188">
            <v>0</v>
          </cell>
          <cell r="AA188">
            <v>0</v>
          </cell>
          <cell r="AB188">
            <v>0</v>
          </cell>
          <cell r="AC188">
            <v>0</v>
          </cell>
          <cell r="AD188">
            <v>0</v>
          </cell>
          <cell r="AE188" t="str">
            <v>Para el presente mes, Las Vigencias Futuras solicitadas se encuentran en proceso de aprobación por el Ministerio de Hacienda. Lo anterior indica que el proceso de contratación para la atención de familias inicia en el mes de mayo</v>
          </cell>
          <cell r="AF188">
            <v>42490.208333333299</v>
          </cell>
          <cell r="AG188">
            <v>42500.4283518171</v>
          </cell>
          <cell r="AH188" t="str">
            <v>Michela Espinosa Reyes</v>
          </cell>
          <cell r="AI188" t="str">
            <v>Michela.Espinosa@dps.gov.co</v>
          </cell>
          <cell r="AJ188">
            <v>0</v>
          </cell>
          <cell r="AK188">
            <v>0</v>
          </cell>
          <cell r="AL188">
            <v>0</v>
          </cell>
        </row>
        <row r="189">
          <cell r="A189">
            <v>5149</v>
          </cell>
          <cell r="B189" t="str">
            <v>Todos por un Nuevo País</v>
          </cell>
          <cell r="C189" t="str">
            <v>Movilidad social</v>
          </cell>
          <cell r="D189" t="str">
            <v>Garantizar los mínimos vitales y avanzar en el fortalecimiento de las capacidades de la población en pobreza extrema para su efectiva inclusión social y productiva (Sistema de Promoción Social).</v>
          </cell>
          <cell r="E189" t="str">
            <v>Inclusión Social y Reconciliación</v>
          </cell>
          <cell r="F189" t="str">
            <v>Prosperidad Social</v>
          </cell>
          <cell r="G189" t="str">
            <v>Atención y Asistencia a Poblaciones  vulnerables y/o excluidas</v>
          </cell>
          <cell r="H189">
            <v>5149</v>
          </cell>
          <cell r="I189" t="str">
            <v>Personas con capacidades fortalecidas para la generación de ingresos</v>
          </cell>
          <cell r="J189" t="str">
            <v>Producto</v>
          </cell>
          <cell r="K189" t="str">
            <v>Sectorial</v>
          </cell>
          <cell r="L189" t="str">
            <v>SI</v>
          </cell>
          <cell r="M189" t="str">
            <v>SI</v>
          </cell>
          <cell r="N189" t="str">
            <v>NO</v>
          </cell>
          <cell r="O189" t="str">
            <v>SI</v>
          </cell>
          <cell r="P189" t="str">
            <v>Personas</v>
          </cell>
          <cell r="Q189" t="str">
            <v>Anual</v>
          </cell>
          <cell r="R189" t="str">
            <v>Capacidad</v>
          </cell>
          <cell r="S189">
            <v>211806</v>
          </cell>
          <cell r="T189">
            <v>229806</v>
          </cell>
          <cell r="U189">
            <v>240806</v>
          </cell>
          <cell r="V189">
            <v>251806</v>
          </cell>
          <cell r="W189">
            <v>262806</v>
          </cell>
          <cell r="X189">
            <v>262806</v>
          </cell>
          <cell r="Y189">
            <v>0</v>
          </cell>
          <cell r="Z189">
            <v>0</v>
          </cell>
          <cell r="AA189">
            <v>0</v>
          </cell>
          <cell r="AB189">
            <v>0</v>
          </cell>
          <cell r="AC189">
            <v>0</v>
          </cell>
          <cell r="AD189">
            <v>0</v>
          </cell>
          <cell r="AE189" t="str">
            <v>Empleabilidad : participantes vinculados al mercado laboral-contrato formal mínimo 2 meses, luego a su proceso de formación.. Empleo Temporal: Se amplia en dos meses mas el contrato de 846 personas de la Guajira en los municipios de Uribía 346 y Maicao 50</v>
          </cell>
          <cell r="AF189">
            <v>42490.208333333299</v>
          </cell>
          <cell r="AG189">
            <v>42501.632727893499</v>
          </cell>
          <cell r="AH189" t="str">
            <v>Sergio Barraza</v>
          </cell>
          <cell r="AI189" t="str">
            <v>sergio.Barraza@prosperidadsocial.gov.co</v>
          </cell>
          <cell r="AJ189">
            <v>0</v>
          </cell>
          <cell r="AK189">
            <v>0</v>
          </cell>
          <cell r="AL189">
            <v>0</v>
          </cell>
        </row>
        <row r="190">
          <cell r="A190">
            <v>4774</v>
          </cell>
          <cell r="B190" t="str">
            <v>Todos por un Nuevo País</v>
          </cell>
          <cell r="C190" t="str">
            <v>Movilidad social</v>
          </cell>
          <cell r="D190" t="str">
            <v>Garantizar los mínimos vitales y avanzar en el fortalecimiento de las capacidades de la población en pobreza extrema para su efectiva inclusión social y productiva (Sistema de Promoción Social).</v>
          </cell>
          <cell r="E190" t="str">
            <v>Inclusión Social y Reconciliación</v>
          </cell>
          <cell r="F190" t="str">
            <v>Prosperidad Social</v>
          </cell>
          <cell r="G190" t="str">
            <v>Atención y Asistencia a Territorios vulnerables y/o excluidos</v>
          </cell>
          <cell r="H190">
            <v>4774</v>
          </cell>
          <cell r="I190" t="str">
            <v>Veredas con intervenciones integrales implementadas</v>
          </cell>
          <cell r="J190" t="str">
            <v>Producto</v>
          </cell>
          <cell r="K190" t="str">
            <v>Sectorial</v>
          </cell>
          <cell r="L190" t="str">
            <v>SI</v>
          </cell>
          <cell r="M190" t="str">
            <v>SI</v>
          </cell>
          <cell r="N190" t="str">
            <v>NO</v>
          </cell>
          <cell r="O190" t="str">
            <v>SI</v>
          </cell>
          <cell r="P190" t="str">
            <v>Veredas</v>
          </cell>
          <cell r="Q190" t="str">
            <v>Anual</v>
          </cell>
          <cell r="R190" t="str">
            <v>Acumulado</v>
          </cell>
          <cell r="S190">
            <v>0</v>
          </cell>
          <cell r="T190">
            <v>0</v>
          </cell>
          <cell r="U190">
            <v>45</v>
          </cell>
          <cell r="V190">
            <v>0</v>
          </cell>
          <cell r="W190">
            <v>165</v>
          </cell>
          <cell r="X190">
            <v>210</v>
          </cell>
          <cell r="Y190">
            <v>0</v>
          </cell>
          <cell r="Z190">
            <v>0</v>
          </cell>
          <cell r="AA190">
            <v>0</v>
          </cell>
          <cell r="AB190">
            <v>0</v>
          </cell>
          <cell r="AC190">
            <v>0</v>
          </cell>
          <cell r="AD190">
            <v>0</v>
          </cell>
          <cell r="AE190">
            <v>0</v>
          </cell>
          <cell r="AF190">
            <v>0</v>
          </cell>
          <cell r="AG190">
            <v>0</v>
          </cell>
          <cell r="AH190" t="str">
            <v>Marilyn Jímenez Chaves</v>
          </cell>
          <cell r="AI190" t="str">
            <v>marilyn.jimenez@dps.gov.co</v>
          </cell>
          <cell r="AJ190">
            <v>0</v>
          </cell>
          <cell r="AK190">
            <v>0</v>
          </cell>
          <cell r="AL190">
            <v>0</v>
          </cell>
        </row>
        <row r="191">
          <cell r="A191">
            <v>4994</v>
          </cell>
          <cell r="B191" t="str">
            <v>Todos por un Nuevo País</v>
          </cell>
          <cell r="C191" t="str">
            <v>Movilidad social</v>
          </cell>
          <cell r="D191" t="str">
            <v>Garantizar los mínimos vitales y avanzar en el fortalecimiento de las capacidades de la población en pobreza extrema para su efectiva inclusión social y productiva (Sistema de Promoción Social).</v>
          </cell>
          <cell r="E191" t="str">
            <v>Inclusión Social y Reconciliación</v>
          </cell>
          <cell r="F191" t="str">
            <v>Prosperidad Social</v>
          </cell>
          <cell r="G191" t="str">
            <v>Atención y Asistencia a Territorios vulnerables y/o excluidos</v>
          </cell>
          <cell r="H191">
            <v>4994</v>
          </cell>
          <cell r="I191" t="str">
            <v>Obras de infraestructura social y comunitaria entregadas</v>
          </cell>
          <cell r="J191" t="str">
            <v>Producto</v>
          </cell>
          <cell r="K191" t="str">
            <v>Transversal</v>
          </cell>
          <cell r="L191" t="str">
            <v>SI</v>
          </cell>
          <cell r="M191" t="str">
            <v>SI</v>
          </cell>
          <cell r="N191" t="str">
            <v>NO</v>
          </cell>
          <cell r="O191" t="str">
            <v>SI</v>
          </cell>
          <cell r="P191" t="str">
            <v>Obras</v>
          </cell>
          <cell r="Q191" t="str">
            <v>Mensual</v>
          </cell>
          <cell r="R191" t="str">
            <v>Capacidad</v>
          </cell>
          <cell r="S191">
            <v>377</v>
          </cell>
          <cell r="T191">
            <v>527</v>
          </cell>
          <cell r="U191">
            <v>777</v>
          </cell>
          <cell r="V191">
            <v>1077</v>
          </cell>
          <cell r="W191">
            <v>1377</v>
          </cell>
          <cell r="X191">
            <v>1377</v>
          </cell>
          <cell r="Y191">
            <v>653</v>
          </cell>
          <cell r="Z191">
            <v>69</v>
          </cell>
          <cell r="AA191">
            <v>653</v>
          </cell>
          <cell r="AB191">
            <v>27.6</v>
          </cell>
          <cell r="AC191">
            <v>42490.208333333299</v>
          </cell>
          <cell r="AD191">
            <v>42499.743839386603</v>
          </cell>
          <cell r="AE191" t="str">
            <v xml:space="preserve">Durante el mes de abril se entregaron un total de 58 obras que corresponden a los sectores de infraestructura vial 29 en los siguientes departamentos así: Antioquia 2, Atlántico 1, Bolívar 1, Caldas 1, Cauca 1, Córdoba 5, Cundinamarca 3, Huila 1, Meta 1, </v>
          </cell>
          <cell r="AF191">
            <v>42490.208333333299</v>
          </cell>
          <cell r="AG191">
            <v>42499.7438392361</v>
          </cell>
          <cell r="AH191" t="str">
            <v>John Fredy Navarro Gómez</v>
          </cell>
          <cell r="AI191" t="str">
            <v>John.Navarro@dps.gov.co</v>
          </cell>
          <cell r="AJ191">
            <v>15</v>
          </cell>
          <cell r="AK191">
            <v>42520.208333333299</v>
          </cell>
          <cell r="AL191">
            <v>-28</v>
          </cell>
        </row>
        <row r="192">
          <cell r="A192">
            <v>5206</v>
          </cell>
          <cell r="B192" t="str">
            <v>Todos por un Nuevo País</v>
          </cell>
          <cell r="C192" t="str">
            <v>Movilidad social</v>
          </cell>
          <cell r="D192" t="str">
            <v>Garantizar los mínimos vitales y avanzar en el fortalecimiento de las capacidades de la población en pobreza extrema para su efectiva inclusión social y productiva (Sistema de Promoción Social).</v>
          </cell>
          <cell r="E192" t="str">
            <v>Inclusión Social y Reconciliación</v>
          </cell>
          <cell r="F192" t="str">
            <v>Prosperidad Social</v>
          </cell>
          <cell r="G192" t="str">
            <v>Atención y Asistencia a Territorios vulnerables y/o excluidos</v>
          </cell>
          <cell r="H192">
            <v>5206</v>
          </cell>
          <cell r="I192" t="str">
            <v>Familias vinculadas a intervenciones rurales integrales</v>
          </cell>
          <cell r="J192" t="str">
            <v>Producto</v>
          </cell>
          <cell r="K192" t="str">
            <v>Sectorial</v>
          </cell>
          <cell r="L192" t="str">
            <v>SI</v>
          </cell>
          <cell r="M192" t="str">
            <v>SI</v>
          </cell>
          <cell r="N192" t="str">
            <v>NO</v>
          </cell>
          <cell r="O192" t="str">
            <v>SI</v>
          </cell>
          <cell r="P192" t="str">
            <v>Familias</v>
          </cell>
          <cell r="Q192" t="str">
            <v>Mensual</v>
          </cell>
          <cell r="R192" t="str">
            <v>Acumulado</v>
          </cell>
          <cell r="S192">
            <v>54144</v>
          </cell>
          <cell r="T192">
            <v>30000</v>
          </cell>
          <cell r="U192">
            <v>14000</v>
          </cell>
          <cell r="V192">
            <v>45000</v>
          </cell>
          <cell r="W192">
            <v>20000</v>
          </cell>
          <cell r="X192">
            <v>109000</v>
          </cell>
          <cell r="Y192">
            <v>1831</v>
          </cell>
          <cell r="Z192">
            <v>13.079000000000001</v>
          </cell>
          <cell r="AA192">
            <v>19972</v>
          </cell>
          <cell r="AB192">
            <v>18.323</v>
          </cell>
          <cell r="AC192">
            <v>42490.208333333299</v>
          </cell>
          <cell r="AD192">
            <v>42501.648554201398</v>
          </cell>
          <cell r="AE192" t="str">
            <v>IRACA : continua la atención de los participantes según el cronograma de actividades Familias Rurales: La ejecución del programa está programada para iniciar en el segundo semestre de 2016. FEST: La atención a los hogares de la convocatoria IV en este com</v>
          </cell>
          <cell r="AF192">
            <v>42490.208333333299</v>
          </cell>
          <cell r="AG192">
            <v>42501.648554016203</v>
          </cell>
          <cell r="AH192" t="str">
            <v>Sergio Barraza</v>
          </cell>
          <cell r="AI192" t="str">
            <v>sergio.Barraza@prosperidadsocial.gov.co</v>
          </cell>
          <cell r="AJ192">
            <v>0</v>
          </cell>
          <cell r="AK192">
            <v>42520.208333333299</v>
          </cell>
          <cell r="AL192">
            <v>-13</v>
          </cell>
        </row>
        <row r="193">
          <cell r="A193">
            <v>5223</v>
          </cell>
          <cell r="B193" t="str">
            <v>Todos por un Nuevo País</v>
          </cell>
          <cell r="C193" t="str">
            <v>Movilidad social</v>
          </cell>
          <cell r="D193" t="str">
            <v>Garantizar los mínimos vitales y avanzar en el fortalecimiento de las capacidades de la población en pobreza extrema para su efectiva inclusión social y productiva (Sistema de Promoción Social).</v>
          </cell>
          <cell r="E193" t="str">
            <v>Inclusión Social y Reconciliación</v>
          </cell>
          <cell r="F193" t="str">
            <v>Prosperidad Social</v>
          </cell>
          <cell r="G193" t="str">
            <v>Atención y Asistencia a Territorios vulnerables y/o excluidos</v>
          </cell>
          <cell r="H193">
            <v>5223</v>
          </cell>
          <cell r="I193" t="str">
            <v>Iniciativas Ciudadanas de Desarrollo y Paz acompañadas en proceso de fortalecimiento</v>
          </cell>
          <cell r="J193" t="str">
            <v>Producto</v>
          </cell>
          <cell r="K193" t="str">
            <v>Sectorial</v>
          </cell>
          <cell r="L193" t="str">
            <v>SI</v>
          </cell>
          <cell r="M193" t="str">
            <v>SI</v>
          </cell>
          <cell r="N193" t="str">
            <v>NO</v>
          </cell>
          <cell r="O193" t="str">
            <v>SI</v>
          </cell>
          <cell r="P193" t="str">
            <v>Iniciativas</v>
          </cell>
          <cell r="Q193" t="str">
            <v>Anual</v>
          </cell>
          <cell r="R193" t="str">
            <v>Stock</v>
          </cell>
          <cell r="S193">
            <v>0</v>
          </cell>
          <cell r="T193">
            <v>4</v>
          </cell>
          <cell r="U193">
            <v>4</v>
          </cell>
          <cell r="V193">
            <v>0</v>
          </cell>
          <cell r="W193">
            <v>0</v>
          </cell>
          <cell r="X193">
            <v>4</v>
          </cell>
          <cell r="Y193">
            <v>0</v>
          </cell>
          <cell r="Z193">
            <v>0</v>
          </cell>
          <cell r="AA193">
            <v>0</v>
          </cell>
          <cell r="AB193">
            <v>0</v>
          </cell>
          <cell r="AC193">
            <v>0</v>
          </cell>
          <cell r="AD193">
            <v>0</v>
          </cell>
          <cell r="AE193" t="str">
            <v xml:space="preserve">A través del convenio con la Red Adelco para el acompañamiento al Comité Territorial de la región, se consolidó un documento de visión de región con los miembros del Comité. La versión final fue entregada por la RedAdelco al DPS en el mes de febrero y en </v>
          </cell>
          <cell r="AF193">
            <v>42429.208333333299</v>
          </cell>
          <cell r="AG193">
            <v>42501.507271840303</v>
          </cell>
          <cell r="AH193" t="str">
            <v>Sebastian Zuleta Henriquez</v>
          </cell>
          <cell r="AI193" t="str">
            <v>Sebastian.zuleta@prosperidadsocial.gov.co</v>
          </cell>
          <cell r="AJ193">
            <v>0</v>
          </cell>
          <cell r="AK193">
            <v>0</v>
          </cell>
          <cell r="AL193">
            <v>0</v>
          </cell>
        </row>
        <row r="194">
          <cell r="A194">
            <v>4338</v>
          </cell>
          <cell r="B194" t="str">
            <v>Todos por un Nuevo País</v>
          </cell>
          <cell r="C194" t="str">
            <v>Movilidad social</v>
          </cell>
          <cell r="D194" t="str">
            <v>Garantizar los mínimos vitales y avanzar en el fortalecimiento de las capacidades de la población en pobreza extrema para su efectiva inclusión social y productiva (Sistema de Promoción Social).</v>
          </cell>
          <cell r="E194" t="str">
            <v>Inclusión Social y Reconciliación</v>
          </cell>
          <cell r="F194" t="str">
            <v>Unidad Administrtiva Epecial para la Consolidación</v>
          </cell>
          <cell r="G194" t="str">
            <v>Atención y Asistencia a Territorios vulnerables y/o excluidos</v>
          </cell>
          <cell r="H194">
            <v>4338</v>
          </cell>
          <cell r="I194" t="str">
            <v>Nuevas familias atendidas en desarrollo alternativo</v>
          </cell>
          <cell r="J194" t="str">
            <v>Producto</v>
          </cell>
          <cell r="K194" t="str">
            <v>Sectorial</v>
          </cell>
          <cell r="L194" t="str">
            <v>SI</v>
          </cell>
          <cell r="M194" t="str">
            <v>SI</v>
          </cell>
          <cell r="N194" t="str">
            <v>NO</v>
          </cell>
          <cell r="O194" t="str">
            <v>SI</v>
          </cell>
          <cell r="P194" t="str">
            <v>Familias</v>
          </cell>
          <cell r="Q194" t="str">
            <v>Mensual</v>
          </cell>
          <cell r="R194" t="str">
            <v>Acumulado</v>
          </cell>
          <cell r="S194">
            <v>8535</v>
          </cell>
          <cell r="T194">
            <v>7300</v>
          </cell>
          <cell r="U194">
            <v>7300</v>
          </cell>
          <cell r="V194">
            <v>7300</v>
          </cell>
          <cell r="W194">
            <v>7283</v>
          </cell>
          <cell r="X194">
            <v>29183</v>
          </cell>
          <cell r="Y194">
            <v>0</v>
          </cell>
          <cell r="Z194">
            <v>0</v>
          </cell>
          <cell r="AA194">
            <v>8740</v>
          </cell>
          <cell r="AB194">
            <v>29.95</v>
          </cell>
          <cell r="AC194">
            <v>42429.208333333299</v>
          </cell>
          <cell r="AD194">
            <v>42464.524200891203</v>
          </cell>
          <cell r="AE194" t="str">
            <v>Aun no esta definido el nuevo modelo de intervencion para este año 2016, estamos pendientes de los nuevos lineamientos que incluyan una nueva focalización, permitiendo asi replantear la estrategia de intervención, de acuerdo a los cambios que vienen inmer</v>
          </cell>
          <cell r="AF194">
            <v>42490.208333333299</v>
          </cell>
          <cell r="AG194">
            <v>42495.818422025499</v>
          </cell>
          <cell r="AH194" t="str">
            <v>Jairo Cabrera</v>
          </cell>
          <cell r="AI194" t="str">
            <v>jairoe.cabrera@consolidacion.gov.co</v>
          </cell>
          <cell r="AJ194">
            <v>0</v>
          </cell>
          <cell r="AK194">
            <v>42458.208333333299</v>
          </cell>
          <cell r="AL194">
            <v>48</v>
          </cell>
        </row>
        <row r="195">
          <cell r="A195">
            <v>4339</v>
          </cell>
          <cell r="B195" t="str">
            <v>Todos por un Nuevo País</v>
          </cell>
          <cell r="C195" t="str">
            <v>Movilidad social</v>
          </cell>
          <cell r="D195" t="str">
            <v>Garantizar los mínimos vitales y avanzar en el fortalecimiento de las capacidades de la población en pobreza extrema para su efectiva inclusión social y productiva (Sistema de Promoción Social).</v>
          </cell>
          <cell r="E195" t="str">
            <v>Inclusión Social y Reconciliación</v>
          </cell>
          <cell r="F195" t="str">
            <v>Unidad Administrtiva Epecial para la Consolidación</v>
          </cell>
          <cell r="G195" t="str">
            <v>Atención y Asistencia a Territorios vulnerables y/o excluidos</v>
          </cell>
          <cell r="H195">
            <v>4339</v>
          </cell>
          <cell r="I195" t="str">
            <v>Organizaciones de Desarrollo Alternativo apoyadas</v>
          </cell>
          <cell r="J195" t="str">
            <v>Producto</v>
          </cell>
          <cell r="K195" t="str">
            <v>Sectorial</v>
          </cell>
          <cell r="L195" t="str">
            <v>SI</v>
          </cell>
          <cell r="M195" t="str">
            <v>SI</v>
          </cell>
          <cell r="N195" t="str">
            <v>NO</v>
          </cell>
          <cell r="O195" t="str">
            <v>SI</v>
          </cell>
          <cell r="P195" t="str">
            <v>Organizaciones</v>
          </cell>
          <cell r="Q195" t="str">
            <v>Trimestral</v>
          </cell>
          <cell r="R195" t="str">
            <v>Acumulado</v>
          </cell>
          <cell r="S195">
            <v>297</v>
          </cell>
          <cell r="T195">
            <v>40</v>
          </cell>
          <cell r="U195">
            <v>40</v>
          </cell>
          <cell r="V195">
            <v>40</v>
          </cell>
          <cell r="W195">
            <v>40</v>
          </cell>
          <cell r="X195">
            <v>160</v>
          </cell>
          <cell r="Y195">
            <v>0</v>
          </cell>
          <cell r="Z195">
            <v>0</v>
          </cell>
          <cell r="AA195">
            <v>0</v>
          </cell>
          <cell r="AB195">
            <v>0</v>
          </cell>
          <cell r="AC195">
            <v>0</v>
          </cell>
          <cell r="AD195">
            <v>0</v>
          </cell>
          <cell r="AE195" t="str">
            <v xml:space="preserve">A la fecha se encuentra listo y frmado el convenio con la fundacion para el desarrollo economico y empresarial Qualitas Training Tools. </v>
          </cell>
          <cell r="AF195">
            <v>42490.208333333299</v>
          </cell>
          <cell r="AG195">
            <v>42495.818791319398</v>
          </cell>
          <cell r="AH195" t="str">
            <v>Jairo Cabrera</v>
          </cell>
          <cell r="AI195" t="str">
            <v>jairoe.cabrera@consolidacion.gov.co</v>
          </cell>
          <cell r="AJ195">
            <v>0</v>
          </cell>
          <cell r="AK195">
            <v>0</v>
          </cell>
          <cell r="AL195">
            <v>0</v>
          </cell>
        </row>
        <row r="196">
          <cell r="A196">
            <v>4790</v>
          </cell>
          <cell r="B196" t="str">
            <v>Todos por un Nuevo País</v>
          </cell>
          <cell r="C196" t="str">
            <v>Movilidad social</v>
          </cell>
          <cell r="D196" t="str">
            <v>Garantizar los mínimos vitales y avanzar en el fortalecimiento de las capacidades de la población en pobreza extrema para su efectiva inclusión social y productiva (Sistema de Promoción Social).</v>
          </cell>
          <cell r="E196" t="str">
            <v>Salud y Protección</v>
          </cell>
          <cell r="F196" t="str">
            <v>Ministerio de Salud</v>
          </cell>
          <cell r="G196" t="str">
            <v>Protección social en salud y sostenibilidad</v>
          </cell>
          <cell r="H196">
            <v>4790</v>
          </cell>
          <cell r="I196" t="str">
            <v>Percepción de acceso a los servicios de salud</v>
          </cell>
          <cell r="J196" t="str">
            <v>Resultado</v>
          </cell>
          <cell r="K196" t="str">
            <v>Sectorial</v>
          </cell>
          <cell r="L196" t="str">
            <v>SI</v>
          </cell>
          <cell r="M196" t="str">
            <v>NO</v>
          </cell>
          <cell r="N196" t="str">
            <v>NO</v>
          </cell>
          <cell r="O196" t="str">
            <v>SI</v>
          </cell>
          <cell r="P196" t="str">
            <v>Porcentaje</v>
          </cell>
          <cell r="Q196" t="str">
            <v>Anual</v>
          </cell>
          <cell r="R196" t="str">
            <v>Capacidad</v>
          </cell>
          <cell r="S196">
            <v>46</v>
          </cell>
          <cell r="T196">
            <v>54</v>
          </cell>
          <cell r="U196">
            <v>56</v>
          </cell>
          <cell r="V196">
            <v>58</v>
          </cell>
          <cell r="W196">
            <v>60</v>
          </cell>
          <cell r="X196">
            <v>60</v>
          </cell>
          <cell r="Y196">
            <v>0</v>
          </cell>
          <cell r="Z196">
            <v>0</v>
          </cell>
          <cell r="AA196">
            <v>0</v>
          </cell>
          <cell r="AB196">
            <v>0</v>
          </cell>
          <cell r="AC196">
            <v>0</v>
          </cell>
          <cell r="AD196">
            <v>0</v>
          </cell>
          <cell r="AE196" t="str">
            <v>Se da inicio a la elaboración de los estudios previos para el proceso contractual de la Encuesta de percepción de los usuarios de las EPS 2016. Ademas se revisan los primeros resultados de la Encuesta de 2015 junto con la empresa que realizo la encuesta I</v>
          </cell>
          <cell r="AF196">
            <v>42400.208333333299</v>
          </cell>
          <cell r="AG196">
            <v>42501.506922997702</v>
          </cell>
          <cell r="AH196" t="str">
            <v>German  Escobar</v>
          </cell>
          <cell r="AI196" t="str">
            <v>gescobar@minsalud.gov.co</v>
          </cell>
          <cell r="AJ196">
            <v>90</v>
          </cell>
          <cell r="AK196">
            <v>0</v>
          </cell>
          <cell r="AL196">
            <v>0</v>
          </cell>
        </row>
        <row r="197">
          <cell r="A197">
            <v>4791</v>
          </cell>
          <cell r="B197" t="str">
            <v>Todos por un Nuevo País</v>
          </cell>
          <cell r="C197" t="str">
            <v>Movilidad social</v>
          </cell>
          <cell r="D197" t="str">
            <v>Garantizar los mínimos vitales y avanzar en el fortalecimiento de las capacidades de la población en pobreza extrema para su efectiva inclusión social y productiva (Sistema de Promoción Social).</v>
          </cell>
          <cell r="E197" t="str">
            <v>Salud y Protección</v>
          </cell>
          <cell r="F197" t="str">
            <v>Ministerio de Salud</v>
          </cell>
          <cell r="G197" t="str">
            <v>Protección social en salud y sostenibilidad</v>
          </cell>
          <cell r="H197">
            <v>4791</v>
          </cell>
          <cell r="I197" t="str">
            <v>Porcentaje de población afiliada al sistema de salud</v>
          </cell>
          <cell r="J197" t="str">
            <v>Resultado</v>
          </cell>
          <cell r="K197" t="str">
            <v>Sectorial</v>
          </cell>
          <cell r="L197" t="str">
            <v>SI</v>
          </cell>
          <cell r="M197" t="str">
            <v>NO</v>
          </cell>
          <cell r="N197" t="str">
            <v>NO</v>
          </cell>
          <cell r="O197" t="str">
            <v>SI</v>
          </cell>
          <cell r="P197" t="str">
            <v xml:space="preserve">porcentaje </v>
          </cell>
          <cell r="Q197" t="str">
            <v>Mensual</v>
          </cell>
          <cell r="R197" t="str">
            <v>Flujo</v>
          </cell>
          <cell r="S197">
            <v>96</v>
          </cell>
          <cell r="T197">
            <v>96.7</v>
          </cell>
          <cell r="U197">
            <v>96.8</v>
          </cell>
          <cell r="V197">
            <v>96.9</v>
          </cell>
          <cell r="W197">
            <v>97</v>
          </cell>
          <cell r="X197">
            <v>97</v>
          </cell>
          <cell r="Y197">
            <v>97.16</v>
          </cell>
          <cell r="Z197">
            <v>100</v>
          </cell>
          <cell r="AA197">
            <v>97.58</v>
          </cell>
          <cell r="AB197">
            <v>100</v>
          </cell>
          <cell r="AC197">
            <v>42460.208333333299</v>
          </cell>
          <cell r="AD197">
            <v>42471.379893946803</v>
          </cell>
          <cell r="AE197" t="str">
            <v>La información correspondiente a este indicador para el mes de abril de 2016, se reportara en el mes de junio del año en curso, debido a que se estan revisando los datos de afiliaciones a salud, del régimen contributivo y subsidiado.</v>
          </cell>
          <cell r="AF197">
            <v>42490.208333333299</v>
          </cell>
          <cell r="AG197">
            <v>42501.653108912004</v>
          </cell>
          <cell r="AH197" t="str">
            <v>José Luis Ortiz Hoyos</v>
          </cell>
          <cell r="AI197" t="str">
            <v>jortizh@minsalud.gov.co</v>
          </cell>
          <cell r="AJ197">
            <v>60</v>
          </cell>
          <cell r="AK197">
            <v>42490.208333333299</v>
          </cell>
          <cell r="AL197">
            <v>-43</v>
          </cell>
        </row>
        <row r="198">
          <cell r="A198">
            <v>4792</v>
          </cell>
          <cell r="B198" t="str">
            <v>Todos por un Nuevo País</v>
          </cell>
          <cell r="C198" t="str">
            <v>Movilidad social</v>
          </cell>
          <cell r="D198" t="str">
            <v>Garantizar los mínimos vitales y avanzar en el fortalecimiento de las capacidades de la población en pobreza extrema para su efectiva inclusión social y productiva (Sistema de Promoción Social).</v>
          </cell>
          <cell r="E198" t="str">
            <v>Salud y Protección</v>
          </cell>
          <cell r="F198" t="str">
            <v>Ministerio de Salud</v>
          </cell>
          <cell r="G198" t="str">
            <v>Protección social en salud y sostenibilidad</v>
          </cell>
          <cell r="H198">
            <v>4792</v>
          </cell>
          <cell r="I198" t="str">
            <v>Porcentaje de personas entre 18 a 25 años afiliadas al sistema de salud</v>
          </cell>
          <cell r="J198" t="str">
            <v>Resultado</v>
          </cell>
          <cell r="K198" t="str">
            <v>Sectorial</v>
          </cell>
          <cell r="L198" t="str">
            <v>SI</v>
          </cell>
          <cell r="M198" t="str">
            <v>NO</v>
          </cell>
          <cell r="N198" t="str">
            <v>NO</v>
          </cell>
          <cell r="O198" t="str">
            <v>SI</v>
          </cell>
          <cell r="P198" t="str">
            <v xml:space="preserve">porcentaje </v>
          </cell>
          <cell r="Q198" t="str">
            <v>Mensual</v>
          </cell>
          <cell r="R198" t="str">
            <v>Flujo</v>
          </cell>
          <cell r="S198">
            <v>95</v>
          </cell>
          <cell r="T198">
            <v>96.5</v>
          </cell>
          <cell r="U198">
            <v>97</v>
          </cell>
          <cell r="V198">
            <v>97.5</v>
          </cell>
          <cell r="W198">
            <v>99</v>
          </cell>
          <cell r="X198">
            <v>99</v>
          </cell>
          <cell r="Y198">
            <v>98.71</v>
          </cell>
          <cell r="Z198">
            <v>100</v>
          </cell>
          <cell r="AA198">
            <v>98.65</v>
          </cell>
          <cell r="AB198">
            <v>99.65</v>
          </cell>
          <cell r="AC198">
            <v>42460.208333333299</v>
          </cell>
          <cell r="AD198">
            <v>42471.379681562503</v>
          </cell>
          <cell r="AE198" t="str">
            <v>La información correspondiente a este indicador para el mes de abril de 2016, se reportara en el mes de junio del año en curso, debido a que se están revisando los datos de afiliaciones a salud, del régimen contributivo y subsidiado.</v>
          </cell>
          <cell r="AF198">
            <v>42490.208333333299</v>
          </cell>
          <cell r="AG198">
            <v>42501.653265046298</v>
          </cell>
          <cell r="AH198" t="str">
            <v>José Luis Ortiz Hoyos</v>
          </cell>
          <cell r="AI198" t="str">
            <v>jortizh@minsalud.gov.co</v>
          </cell>
          <cell r="AJ198">
            <v>60</v>
          </cell>
          <cell r="AK198">
            <v>42490.208333333299</v>
          </cell>
          <cell r="AL198">
            <v>-43</v>
          </cell>
        </row>
        <row r="199">
          <cell r="A199">
            <v>4800</v>
          </cell>
          <cell r="B199" t="str">
            <v>Todos por un Nuevo País</v>
          </cell>
          <cell r="C199" t="str">
            <v>Movilidad social</v>
          </cell>
          <cell r="D199" t="str">
            <v>Garantizar los mínimos vitales y avanzar en el fortalecimiento de las capacidades de la población en pobreza extrema para su efectiva inclusión social y productiva (Sistema de Promoción Social).</v>
          </cell>
          <cell r="E199" t="str">
            <v>Salud y Protección</v>
          </cell>
          <cell r="F199" t="str">
            <v>Ministerio de Salud</v>
          </cell>
          <cell r="G199" t="str">
            <v>Protección social en salud y sostenibilidad</v>
          </cell>
          <cell r="H199">
            <v>4800</v>
          </cell>
          <cell r="I199" t="str">
            <v>Tasa de mortalidad por desnutrición en menores de 5 años (por cada 100.000)</v>
          </cell>
          <cell r="J199" t="str">
            <v>Resultado</v>
          </cell>
          <cell r="K199" t="str">
            <v>Sectorial</v>
          </cell>
          <cell r="L199" t="str">
            <v>SI</v>
          </cell>
          <cell r="M199" t="str">
            <v>SI</v>
          </cell>
          <cell r="N199" t="str">
            <v>NO</v>
          </cell>
          <cell r="O199" t="str">
            <v>SI</v>
          </cell>
          <cell r="P199" t="str">
            <v>tasa</v>
          </cell>
          <cell r="Q199" t="str">
            <v>Anual</v>
          </cell>
          <cell r="R199" t="str">
            <v>Reducción</v>
          </cell>
          <cell r="S199">
            <v>7.6</v>
          </cell>
          <cell r="T199">
            <v>7.2</v>
          </cell>
          <cell r="U199">
            <v>6.9</v>
          </cell>
          <cell r="V199">
            <v>6.5</v>
          </cell>
          <cell r="W199">
            <v>6</v>
          </cell>
          <cell r="X199">
            <v>6</v>
          </cell>
          <cell r="Y199">
            <v>0</v>
          </cell>
          <cell r="Z199">
            <v>0</v>
          </cell>
          <cell r="AA199">
            <v>0</v>
          </cell>
          <cell r="AB199">
            <v>0</v>
          </cell>
          <cell r="AC199">
            <v>0</v>
          </cell>
          <cell r="AD199">
            <v>0</v>
          </cell>
          <cell r="AE199" t="str">
            <v>En el mes de abril se notificaron 15 casos. El INS realiza seguimiento a la veracidad y calidad de los datos reportados como casos notificados. Se realiza el taller nacional de la ruta para la atención integral a la desnutrición aguda en situación de emer</v>
          </cell>
          <cell r="AF199">
            <v>42490.208333333299</v>
          </cell>
          <cell r="AG199">
            <v>42495.8216159722</v>
          </cell>
          <cell r="AH199" t="str">
            <v>Elkin de Jesus Osorio Saldarriaga</v>
          </cell>
          <cell r="AI199" t="str">
            <v>eosorio@minsalud.gov.co</v>
          </cell>
          <cell r="AJ199">
            <v>540</v>
          </cell>
          <cell r="AK199">
            <v>0</v>
          </cell>
          <cell r="AL199">
            <v>0</v>
          </cell>
        </row>
        <row r="200">
          <cell r="A200">
            <v>4801</v>
          </cell>
          <cell r="B200" t="str">
            <v>Todos por un Nuevo País</v>
          </cell>
          <cell r="C200" t="str">
            <v>Movilidad social</v>
          </cell>
          <cell r="D200" t="str">
            <v>Garantizar los mínimos vitales y avanzar en el fortalecimiento de las capacidades de la población en pobreza extrema para su efectiva inclusión social y productiva (Sistema de Promoción Social).</v>
          </cell>
          <cell r="E200" t="str">
            <v>Salud y Protección</v>
          </cell>
          <cell r="F200" t="str">
            <v>Ministerio de Salud</v>
          </cell>
          <cell r="G200" t="str">
            <v>Protección social en salud y sostenibilidad</v>
          </cell>
          <cell r="H200">
            <v>4801</v>
          </cell>
          <cell r="I200" t="str">
            <v>Porcentaje de nacidos vivos a término con bajo peso al nacer</v>
          </cell>
          <cell r="J200" t="str">
            <v>Resultado</v>
          </cell>
          <cell r="K200" t="str">
            <v>Sectorial</v>
          </cell>
          <cell r="L200" t="str">
            <v>SI</v>
          </cell>
          <cell r="M200" t="str">
            <v>SI</v>
          </cell>
          <cell r="N200" t="str">
            <v>NO</v>
          </cell>
          <cell r="O200" t="str">
            <v>SI</v>
          </cell>
          <cell r="P200" t="str">
            <v>Porcentaje</v>
          </cell>
          <cell r="Q200" t="str">
            <v>Anual</v>
          </cell>
          <cell r="R200" t="str">
            <v>Reducción</v>
          </cell>
          <cell r="S200">
            <v>3.84</v>
          </cell>
          <cell r="T200">
            <v>3.8</v>
          </cell>
          <cell r="U200">
            <v>3.8</v>
          </cell>
          <cell r="V200">
            <v>3.8</v>
          </cell>
          <cell r="W200">
            <v>3.8</v>
          </cell>
          <cell r="X200">
            <v>3.8</v>
          </cell>
          <cell r="Y200">
            <v>0</v>
          </cell>
          <cell r="Z200">
            <v>0</v>
          </cell>
          <cell r="AA200">
            <v>0</v>
          </cell>
          <cell r="AB200">
            <v>0</v>
          </cell>
          <cell r="AC200">
            <v>0</v>
          </cell>
          <cell r="AD200">
            <v>0</v>
          </cell>
          <cell r="AE200"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00">
            <v>42490.208333333299</v>
          </cell>
          <cell r="AG200">
            <v>42500.324725578699</v>
          </cell>
          <cell r="AH200" t="str">
            <v>Lía Marcela Güiza Castillo</v>
          </cell>
          <cell r="AI200" t="str">
            <v>lguiza@minsalud.gov.co</v>
          </cell>
          <cell r="AJ200">
            <v>540</v>
          </cell>
          <cell r="AK200">
            <v>0</v>
          </cell>
          <cell r="AL200">
            <v>0</v>
          </cell>
        </row>
        <row r="201">
          <cell r="A201">
            <v>4802</v>
          </cell>
          <cell r="B201" t="str">
            <v>Todos por un Nuevo País</v>
          </cell>
          <cell r="C201" t="str">
            <v>Movilidad social</v>
          </cell>
          <cell r="D201" t="str">
            <v>Garantizar los mínimos vitales y avanzar en el fortalecimiento de las capacidades de la población en pobreza extrema para su efectiva inclusión social y productiva (Sistema de Promoción Social).</v>
          </cell>
          <cell r="E201" t="str">
            <v>Salud y Protección</v>
          </cell>
          <cell r="F201" t="str">
            <v>Ministerio de Salud</v>
          </cell>
          <cell r="G201" t="str">
            <v>Protección social en salud y sostenibilidad</v>
          </cell>
          <cell r="H201">
            <v>4802</v>
          </cell>
          <cell r="I201" t="str">
            <v>Departamentos que implementan el Programa de Prevención y Reducción de Anemia en niños entre 6 y 23 meses de edad en el marco de Ruta de Atención Integral a la Primera Infancia</v>
          </cell>
          <cell r="J201" t="str">
            <v>Producto</v>
          </cell>
          <cell r="K201" t="str">
            <v>Sectorial</v>
          </cell>
          <cell r="L201" t="str">
            <v>SI</v>
          </cell>
          <cell r="M201" t="str">
            <v>SI</v>
          </cell>
          <cell r="N201" t="str">
            <v>NO</v>
          </cell>
          <cell r="O201" t="str">
            <v>SI</v>
          </cell>
          <cell r="P201" t="str">
            <v>Departamentos</v>
          </cell>
          <cell r="Q201" t="str">
            <v>Anual</v>
          </cell>
          <cell r="R201" t="str">
            <v>Acumulado</v>
          </cell>
          <cell r="S201">
            <v>0</v>
          </cell>
          <cell r="T201">
            <v>2</v>
          </cell>
          <cell r="U201">
            <v>3</v>
          </cell>
          <cell r="V201">
            <v>4</v>
          </cell>
          <cell r="W201">
            <v>4</v>
          </cell>
          <cell r="X201">
            <v>13</v>
          </cell>
          <cell r="Y201">
            <v>0</v>
          </cell>
          <cell r="Z201">
            <v>0</v>
          </cell>
          <cell r="AA201">
            <v>0</v>
          </cell>
          <cell r="AB201">
            <v>0</v>
          </cell>
          <cell r="AC201">
            <v>0</v>
          </cell>
          <cell r="AD201">
            <v>0</v>
          </cell>
          <cell r="AE201" t="str">
            <v xml:space="preserve">Se da continuidad a la implementación del programa "Prevención y Reducción de Anemia en niños entre 6 y 23 meses" en los territorios priorizados, con la consolidación del proceso de desarrollo de capacidades que hace parte del programa; inicio de la fase </v>
          </cell>
          <cell r="AF201">
            <v>42460.208333333299</v>
          </cell>
          <cell r="AG201">
            <v>42468.389120914399</v>
          </cell>
          <cell r="AH201" t="str">
            <v>Elkin de Jesus Osorio Saldarriaga</v>
          </cell>
          <cell r="AI201" t="str">
            <v>eosorio@minsalud.gov.co</v>
          </cell>
          <cell r="AJ201">
            <v>0</v>
          </cell>
          <cell r="AK201">
            <v>0</v>
          </cell>
          <cell r="AL201">
            <v>0</v>
          </cell>
        </row>
        <row r="202">
          <cell r="A202">
            <v>4803</v>
          </cell>
          <cell r="B202" t="str">
            <v>Todos por un Nuevo País</v>
          </cell>
          <cell r="C202" t="str">
            <v>Movilidad social</v>
          </cell>
          <cell r="D202" t="str">
            <v>Garantizar los mínimos vitales y avanzar en el fortalecimiento de las capacidades de la población en pobreza extrema para su efectiva inclusión social y productiva (Sistema de Promoción Social).</v>
          </cell>
          <cell r="E202" t="str">
            <v>Salud y Protección</v>
          </cell>
          <cell r="F202" t="str">
            <v>Ministerio de Salud</v>
          </cell>
          <cell r="G202" t="str">
            <v>Protección social en salud y sostenibilidad</v>
          </cell>
          <cell r="H202">
            <v>4803</v>
          </cell>
          <cell r="I202" t="str">
            <v>Departamentos con el sistema de vigilancia nutricional poblacional implementado</v>
          </cell>
          <cell r="J202" t="str">
            <v>Producto</v>
          </cell>
          <cell r="K202" t="str">
            <v>Sectorial</v>
          </cell>
          <cell r="L202" t="str">
            <v>SI</v>
          </cell>
          <cell r="M202" t="str">
            <v>SI</v>
          </cell>
          <cell r="N202" t="str">
            <v>NO</v>
          </cell>
          <cell r="O202" t="str">
            <v>SI</v>
          </cell>
          <cell r="P202" t="str">
            <v>Departamentos</v>
          </cell>
          <cell r="Q202" t="str">
            <v>Anual</v>
          </cell>
          <cell r="R202" t="str">
            <v>Capacidad</v>
          </cell>
          <cell r="S202">
            <v>0</v>
          </cell>
          <cell r="T202">
            <v>5</v>
          </cell>
          <cell r="U202">
            <v>10</v>
          </cell>
          <cell r="V202">
            <v>20</v>
          </cell>
          <cell r="W202">
            <v>32</v>
          </cell>
          <cell r="X202">
            <v>32</v>
          </cell>
          <cell r="Y202">
            <v>0</v>
          </cell>
          <cell r="Z202">
            <v>0</v>
          </cell>
          <cell r="AA202">
            <v>0</v>
          </cell>
          <cell r="AB202">
            <v>0</v>
          </cell>
          <cell r="AC202">
            <v>0</v>
          </cell>
          <cell r="AD202">
            <v>0</v>
          </cell>
          <cell r="AE202" t="str">
            <v xml:space="preserve">En el mes de abril se mantienen las actividades rutinarias de vigilancia nutricional (bajo peso al nacer, morbilidad por desnutrición aguda moderada y severa en menores de 5 años, mortalidad por, y, asociadas a desnutrición en menores de 5 años) a través </v>
          </cell>
          <cell r="AF202">
            <v>42490.208333333299</v>
          </cell>
          <cell r="AG202">
            <v>42501.358258946799</v>
          </cell>
          <cell r="AH202" t="str">
            <v>Elkin de Jesus Osorio Saldarriaga</v>
          </cell>
          <cell r="AI202" t="str">
            <v>eosorio@minsalud.gov.co</v>
          </cell>
          <cell r="AJ202">
            <v>0</v>
          </cell>
          <cell r="AK202">
            <v>0</v>
          </cell>
          <cell r="AL202">
            <v>0</v>
          </cell>
        </row>
        <row r="203">
          <cell r="A203">
            <v>4804</v>
          </cell>
          <cell r="B203" t="str">
            <v>Todos por un Nuevo País</v>
          </cell>
          <cell r="C203" t="str">
            <v>Movilidad social</v>
          </cell>
          <cell r="D203" t="str">
            <v>Garantizar los mínimos vitales y avanzar en el fortalecimiento de las capacidades de la población en pobreza extrema para su efectiva inclusión social y productiva (Sistema de Promoción Social).</v>
          </cell>
          <cell r="E203" t="str">
            <v>Salud y Protección</v>
          </cell>
          <cell r="F203" t="str">
            <v>Ministerio de Salud</v>
          </cell>
          <cell r="G203" t="str">
            <v>Protección social en salud y sostenibilidad</v>
          </cell>
          <cell r="H203">
            <v>4804</v>
          </cell>
          <cell r="I203" t="str">
            <v>Municipios con la estrategia de ciudades, ruralidad y entornos para los estilos de vida saludable implementada</v>
          </cell>
          <cell r="J203" t="str">
            <v>Producto</v>
          </cell>
          <cell r="K203" t="str">
            <v>Sectorial</v>
          </cell>
          <cell r="L203" t="str">
            <v>SI</v>
          </cell>
          <cell r="M203" t="str">
            <v>SI</v>
          </cell>
          <cell r="N203" t="str">
            <v>NO</v>
          </cell>
          <cell r="O203" t="str">
            <v>SI</v>
          </cell>
          <cell r="P203" t="str">
            <v>Municipios</v>
          </cell>
          <cell r="Q203" t="str">
            <v>Semestral</v>
          </cell>
          <cell r="R203" t="str">
            <v>Acumulado</v>
          </cell>
          <cell r="S203">
            <v>1</v>
          </cell>
          <cell r="T203">
            <v>0</v>
          </cell>
          <cell r="U203">
            <v>18</v>
          </cell>
          <cell r="V203">
            <v>18</v>
          </cell>
          <cell r="W203">
            <v>19</v>
          </cell>
          <cell r="X203">
            <v>55</v>
          </cell>
          <cell r="Y203">
            <v>0</v>
          </cell>
          <cell r="Z203">
            <v>0</v>
          </cell>
          <cell r="AA203">
            <v>0</v>
          </cell>
          <cell r="AB203">
            <v>0</v>
          </cell>
          <cell r="AC203">
            <v>0</v>
          </cell>
          <cell r="AD203">
            <v>0</v>
          </cell>
          <cell r="AE203" t="str">
            <v>Se define plan de implementación y despliegue para la estrategia CERS de ciudades, entorno y ruralidad saludable, se definen 3 talleres de socialización para las áreas demostrativas en Barranquilla, Pereira Y Cali.Se adelanta implementación de lineamiento</v>
          </cell>
          <cell r="AF203">
            <v>42490.208333333299</v>
          </cell>
          <cell r="AG203">
            <v>42501.604766747703</v>
          </cell>
          <cell r="AH203" t="str">
            <v>Fernando  Ramírez Campos</v>
          </cell>
          <cell r="AI203" t="str">
            <v>framirez@minsalud.gov.co</v>
          </cell>
          <cell r="AJ203">
            <v>60</v>
          </cell>
          <cell r="AK203">
            <v>0</v>
          </cell>
          <cell r="AL203">
            <v>0</v>
          </cell>
        </row>
        <row r="204">
          <cell r="A204">
            <v>5384</v>
          </cell>
          <cell r="B204" t="str">
            <v>Todos por un Nuevo País</v>
          </cell>
          <cell r="C204" t="str">
            <v>Movilidad social</v>
          </cell>
          <cell r="D204" t="str">
            <v>Garantizar los mínimos vitales y avanzar en el fortalecimiento de las capacidades de la población en pobreza extrema para su efectiva inclusión social y productiva (Sistema de Promoción Social).</v>
          </cell>
          <cell r="E204" t="str">
            <v>Salud y Protección</v>
          </cell>
          <cell r="F204" t="str">
            <v>Ministerio de Salud</v>
          </cell>
          <cell r="G204" t="str">
            <v>Protección social en salud y sostenibilidad</v>
          </cell>
          <cell r="H204">
            <v>5384</v>
          </cell>
          <cell r="I204" t="str">
            <v>Porcentaje de nacidos vivos con 4 o más controles prenatales – Nacional</v>
          </cell>
          <cell r="J204" t="str">
            <v>Gestión</v>
          </cell>
          <cell r="K204" t="str">
            <v>Sectorial</v>
          </cell>
          <cell r="L204" t="str">
            <v>NO</v>
          </cell>
          <cell r="M204" t="str">
            <v>NO</v>
          </cell>
          <cell r="N204" t="str">
            <v>NO</v>
          </cell>
          <cell r="O204" t="str">
            <v>SI</v>
          </cell>
          <cell r="P204" t="str">
            <v>Porcentaje</v>
          </cell>
          <cell r="Q204" t="str">
            <v>Anual</v>
          </cell>
          <cell r="R204" t="str">
            <v>Flujo</v>
          </cell>
          <cell r="S204">
            <v>84.8</v>
          </cell>
          <cell r="T204">
            <v>86.4</v>
          </cell>
          <cell r="U204">
            <v>87</v>
          </cell>
          <cell r="V204">
            <v>87.5</v>
          </cell>
          <cell r="W204">
            <v>88</v>
          </cell>
          <cell r="X204">
            <v>88</v>
          </cell>
          <cell r="Y204">
            <v>0</v>
          </cell>
          <cell r="Z204">
            <v>0</v>
          </cell>
          <cell r="AA204">
            <v>0</v>
          </cell>
          <cell r="AB204">
            <v>0</v>
          </cell>
          <cell r="AC204">
            <v>0</v>
          </cell>
          <cell r="AD204">
            <v>0</v>
          </cell>
          <cell r="AE204">
            <v>0</v>
          </cell>
          <cell r="AF204">
            <v>0</v>
          </cell>
          <cell r="AG204">
            <v>0</v>
          </cell>
          <cell r="AH204" t="str">
            <v>Ana María  Peñuela Poveda</v>
          </cell>
          <cell r="AI204" t="str">
            <v>apenuela@minsalud.gov.co</v>
          </cell>
          <cell r="AJ204">
            <v>540</v>
          </cell>
          <cell r="AK204">
            <v>0</v>
          </cell>
          <cell r="AL204">
            <v>0</v>
          </cell>
        </row>
        <row r="205">
          <cell r="A205">
            <v>5385</v>
          </cell>
          <cell r="B205" t="str">
            <v>Todos por un Nuevo País</v>
          </cell>
          <cell r="C205" t="str">
            <v>Movilidad social</v>
          </cell>
          <cell r="D205" t="str">
            <v>Garantizar los mínimos vitales y avanzar en el fortalecimiento de las capacidades de la población en pobreza extrema para su efectiva inclusión social y productiva (Sistema de Promoción Social).</v>
          </cell>
          <cell r="E205" t="str">
            <v>Salud y Protección</v>
          </cell>
          <cell r="F205" t="str">
            <v>Ministerio de Salud</v>
          </cell>
          <cell r="G205" t="str">
            <v>Protección social en salud y sostenibilidad</v>
          </cell>
          <cell r="H205">
            <v>5385</v>
          </cell>
          <cell r="I205" t="str">
            <v>Porcentaje de nacidos vivos con cuatro o más controles prenatales - Área rural dispersa</v>
          </cell>
          <cell r="J205" t="str">
            <v>Producto</v>
          </cell>
          <cell r="K205" t="str">
            <v>Sectorial</v>
          </cell>
          <cell r="L205" t="str">
            <v>NO</v>
          </cell>
          <cell r="M205" t="str">
            <v>NO</v>
          </cell>
          <cell r="N205" t="str">
            <v>NO</v>
          </cell>
          <cell r="O205" t="str">
            <v>SI</v>
          </cell>
          <cell r="P205" t="str">
            <v>Porcentaje</v>
          </cell>
          <cell r="Q205" t="str">
            <v>Anual</v>
          </cell>
          <cell r="R205" t="str">
            <v>Flujo</v>
          </cell>
          <cell r="S205">
            <v>77.8</v>
          </cell>
          <cell r="T205">
            <v>78.900000000000006</v>
          </cell>
          <cell r="U205">
            <v>80.7</v>
          </cell>
          <cell r="V205">
            <v>82.2</v>
          </cell>
          <cell r="W205">
            <v>83.6</v>
          </cell>
          <cell r="X205">
            <v>83.6</v>
          </cell>
          <cell r="Y205">
            <v>0</v>
          </cell>
          <cell r="Z205">
            <v>0</v>
          </cell>
          <cell r="AA205">
            <v>0</v>
          </cell>
          <cell r="AB205">
            <v>0</v>
          </cell>
          <cell r="AC205">
            <v>0</v>
          </cell>
          <cell r="AD205">
            <v>0</v>
          </cell>
          <cell r="AE205">
            <v>0</v>
          </cell>
          <cell r="AF205">
            <v>0</v>
          </cell>
          <cell r="AG205">
            <v>0</v>
          </cell>
          <cell r="AH205" t="str">
            <v>Ana María  Peñuela Poveda</v>
          </cell>
          <cell r="AI205" t="str">
            <v>apenuela@minsalud.gov.co</v>
          </cell>
          <cell r="AJ205">
            <v>540</v>
          </cell>
          <cell r="AK205">
            <v>0</v>
          </cell>
          <cell r="AL205">
            <v>0</v>
          </cell>
        </row>
        <row r="206">
          <cell r="A206">
            <v>5371</v>
          </cell>
          <cell r="B206" t="str">
            <v>Todos por un Nuevo País</v>
          </cell>
          <cell r="C206" t="str">
            <v>Movilidad social</v>
          </cell>
          <cell r="D206" t="str">
            <v>Garantizar los mínimos vitales y avanzar en el fortalecimiento de las capacidades de la población en pobreza extrema para su efectiva inclusión social y productiva (Sistema de Promoción Social).</v>
          </cell>
          <cell r="E206" t="str">
            <v>Salud y Protección</v>
          </cell>
          <cell r="F206" t="str">
            <v>Ministerio de Salud</v>
          </cell>
          <cell r="G206" t="str">
            <v>Salud Pública y promoción social</v>
          </cell>
          <cell r="H206">
            <v>5371</v>
          </cell>
          <cell r="I206" t="str">
            <v>Porcentaje de niños y niñas en primera infancia atendidos en educación inicial en el marco de la atención integral que reciben la consulta para la detección temprana de alteraciones en el crecimiento y desarrollo.</v>
          </cell>
          <cell r="J206" t="str">
            <v>Producto</v>
          </cell>
          <cell r="K206" t="str">
            <v>Transversal</v>
          </cell>
          <cell r="L206" t="str">
            <v>NO</v>
          </cell>
          <cell r="M206" t="str">
            <v>SI</v>
          </cell>
          <cell r="N206" t="str">
            <v>NO</v>
          </cell>
          <cell r="O206" t="str">
            <v>SI</v>
          </cell>
          <cell r="P206" t="str">
            <v>Porcentaje</v>
          </cell>
          <cell r="Q206" t="str">
            <v>Trimestral</v>
          </cell>
          <cell r="R206" t="str">
            <v>Stock</v>
          </cell>
          <cell r="S206">
            <v>0</v>
          </cell>
          <cell r="T206">
            <v>100</v>
          </cell>
          <cell r="U206">
            <v>100</v>
          </cell>
          <cell r="V206">
            <v>100</v>
          </cell>
          <cell r="W206">
            <v>100</v>
          </cell>
          <cell r="X206">
            <v>100</v>
          </cell>
          <cell r="Y206">
            <v>0</v>
          </cell>
          <cell r="Z206">
            <v>0</v>
          </cell>
          <cell r="AA206">
            <v>0</v>
          </cell>
          <cell r="AB206">
            <v>0</v>
          </cell>
          <cell r="AC206">
            <v>0</v>
          </cell>
          <cell r="AD206">
            <v>0</v>
          </cell>
          <cell r="AE206">
            <v>0</v>
          </cell>
          <cell r="AF206">
            <v>0</v>
          </cell>
          <cell r="AG206">
            <v>0</v>
          </cell>
          <cell r="AH206" t="str">
            <v>Martha Imelda  Linero Deluque</v>
          </cell>
          <cell r="AI206" t="str">
            <v>mlinero@minsalud.gov.co</v>
          </cell>
          <cell r="AJ206">
            <v>60</v>
          </cell>
          <cell r="AK206">
            <v>0</v>
          </cell>
          <cell r="AL206">
            <v>0</v>
          </cell>
        </row>
        <row r="207">
          <cell r="A207">
            <v>5372</v>
          </cell>
          <cell r="B207" t="str">
            <v>Todos por un Nuevo País</v>
          </cell>
          <cell r="C207" t="str">
            <v>Movilidad social</v>
          </cell>
          <cell r="D207" t="str">
            <v>Garantizar los mínimos vitales y avanzar en el fortalecimiento de las capacidades de la población en pobreza extrema para su efectiva inclusión social y productiva (Sistema de Promoción Social).</v>
          </cell>
          <cell r="E207" t="str">
            <v>Salud y Protección</v>
          </cell>
          <cell r="F207" t="str">
            <v>Ministerio de Salud</v>
          </cell>
          <cell r="G207" t="str">
            <v>Salud Pública y promoción social</v>
          </cell>
          <cell r="H207">
            <v>5372</v>
          </cell>
          <cell r="I207" t="str">
            <v>Porcentaje de niños y niñas en primera infancia atendidos en educación inicial en el marco de la atención integral con esquema de vacunación completo para la edad</v>
          </cell>
          <cell r="J207" t="str">
            <v>Producto</v>
          </cell>
          <cell r="K207" t="str">
            <v>Transversal</v>
          </cell>
          <cell r="L207" t="str">
            <v>NO</v>
          </cell>
          <cell r="M207" t="str">
            <v>SI</v>
          </cell>
          <cell r="N207" t="str">
            <v>NO</v>
          </cell>
          <cell r="O207" t="str">
            <v>SI</v>
          </cell>
          <cell r="P207" t="str">
            <v>Porcentaje</v>
          </cell>
          <cell r="Q207" t="str">
            <v>Trimestral</v>
          </cell>
          <cell r="R207" t="str">
            <v>Capacidad</v>
          </cell>
          <cell r="S207">
            <v>0</v>
          </cell>
          <cell r="T207">
            <v>80</v>
          </cell>
          <cell r="U207">
            <v>85</v>
          </cell>
          <cell r="V207">
            <v>90</v>
          </cell>
          <cell r="W207">
            <v>95</v>
          </cell>
          <cell r="X207">
            <v>95</v>
          </cell>
          <cell r="Y207">
            <v>0</v>
          </cell>
          <cell r="Z207">
            <v>0</v>
          </cell>
          <cell r="AA207">
            <v>0</v>
          </cell>
          <cell r="AB207">
            <v>0</v>
          </cell>
          <cell r="AC207">
            <v>0</v>
          </cell>
          <cell r="AD207">
            <v>0</v>
          </cell>
          <cell r="AE207">
            <v>0</v>
          </cell>
          <cell r="AF207">
            <v>0</v>
          </cell>
          <cell r="AG207">
            <v>0</v>
          </cell>
          <cell r="AH207" t="str">
            <v>Diego Alejandro  García Londoño</v>
          </cell>
          <cell r="AI207" t="str">
            <v>dgarcial@minsalud.gov.co</v>
          </cell>
          <cell r="AJ207">
            <v>60</v>
          </cell>
          <cell r="AK207">
            <v>0</v>
          </cell>
          <cell r="AL207">
            <v>0</v>
          </cell>
        </row>
        <row r="208">
          <cell r="A208">
            <v>5373</v>
          </cell>
          <cell r="B208" t="str">
            <v>Todos por un Nuevo País</v>
          </cell>
          <cell r="C208" t="str">
            <v>Movilidad social</v>
          </cell>
          <cell r="D208" t="str">
            <v>Garantizar los mínimos vitales y avanzar en el fortalecimiento de las capacidades de la población en pobreza extrema para su efectiva inclusión social y productiva (Sistema de Promoción Social).</v>
          </cell>
          <cell r="E208" t="str">
            <v>Salud y Protección</v>
          </cell>
          <cell r="F208" t="str">
            <v>Ministerio de Salud</v>
          </cell>
          <cell r="G208" t="str">
            <v>Salud Pública y promoción social</v>
          </cell>
          <cell r="H208">
            <v>5373</v>
          </cell>
          <cell r="I208" t="str">
            <v>Porcentaje de mujeres gestantes inscritas en las modalidades de educación inicial en el marco de la atención integral que reciben las consultas para la detección temprana de las alteraciones del embarazo</v>
          </cell>
          <cell r="J208" t="str">
            <v>Producto</v>
          </cell>
          <cell r="K208" t="str">
            <v>Transversal</v>
          </cell>
          <cell r="L208" t="str">
            <v>NO</v>
          </cell>
          <cell r="M208" t="str">
            <v>SI</v>
          </cell>
          <cell r="N208" t="str">
            <v>NO</v>
          </cell>
          <cell r="O208" t="str">
            <v>SI</v>
          </cell>
          <cell r="P208" t="str">
            <v>Porcentaje</v>
          </cell>
          <cell r="Q208" t="str">
            <v>Trimestral</v>
          </cell>
          <cell r="R208" t="str">
            <v>Stock</v>
          </cell>
          <cell r="S208">
            <v>0</v>
          </cell>
          <cell r="T208">
            <v>100</v>
          </cell>
          <cell r="U208">
            <v>100</v>
          </cell>
          <cell r="V208">
            <v>100</v>
          </cell>
          <cell r="W208">
            <v>100</v>
          </cell>
          <cell r="X208">
            <v>100</v>
          </cell>
          <cell r="Y208">
            <v>0</v>
          </cell>
          <cell r="Z208">
            <v>0</v>
          </cell>
          <cell r="AA208">
            <v>0</v>
          </cell>
          <cell r="AB208">
            <v>0</v>
          </cell>
          <cell r="AC208">
            <v>0</v>
          </cell>
          <cell r="AD208">
            <v>0</v>
          </cell>
          <cell r="AE208">
            <v>0</v>
          </cell>
          <cell r="AF208">
            <v>0</v>
          </cell>
          <cell r="AG208">
            <v>0</v>
          </cell>
          <cell r="AH208" t="str">
            <v>Martha Imelda  Linero Deluque</v>
          </cell>
          <cell r="AI208" t="str">
            <v>mlinero@minsalud.gov.co</v>
          </cell>
          <cell r="AJ208">
            <v>60</v>
          </cell>
          <cell r="AK208">
            <v>0</v>
          </cell>
          <cell r="AL208">
            <v>0</v>
          </cell>
        </row>
        <row r="209">
          <cell r="A209">
            <v>5374</v>
          </cell>
          <cell r="B209" t="str">
            <v>Todos por un Nuevo País</v>
          </cell>
          <cell r="C209" t="str">
            <v>Movilidad social</v>
          </cell>
          <cell r="D209" t="str">
            <v>Garantizar los mínimos vitales y avanzar en el fortalecimiento de las capacidades de la población en pobreza extrema para su efectiva inclusión social y productiva (Sistema de Promoción Social).</v>
          </cell>
          <cell r="E209" t="str">
            <v>Salud y Protección</v>
          </cell>
          <cell r="F209" t="str">
            <v>Ministerio de Salud</v>
          </cell>
          <cell r="G209" t="str">
            <v>Salud Pública y promoción social</v>
          </cell>
          <cell r="H209">
            <v>5374</v>
          </cell>
          <cell r="I209" t="str">
            <v>Porcentaje de mujeres gestantes inscritas en las modalidades de educación inicial en el marco de la atención integral que reciben atención del parto institucional o cesárea.</v>
          </cell>
          <cell r="J209" t="str">
            <v>Producto</v>
          </cell>
          <cell r="K209" t="str">
            <v>Transversal</v>
          </cell>
          <cell r="L209" t="str">
            <v>NO</v>
          </cell>
          <cell r="M209" t="str">
            <v>SI</v>
          </cell>
          <cell r="N209" t="str">
            <v>NO</v>
          </cell>
          <cell r="O209" t="str">
            <v>SI</v>
          </cell>
          <cell r="P209" t="str">
            <v>Porcentaje</v>
          </cell>
          <cell r="Q209" t="str">
            <v>Trimestral</v>
          </cell>
          <cell r="R209" t="str">
            <v>Capacidad</v>
          </cell>
          <cell r="S209">
            <v>0</v>
          </cell>
          <cell r="T209">
            <v>95</v>
          </cell>
          <cell r="U209">
            <v>95</v>
          </cell>
          <cell r="V209">
            <v>97</v>
          </cell>
          <cell r="W209">
            <v>99</v>
          </cell>
          <cell r="X209">
            <v>99</v>
          </cell>
          <cell r="Y209">
            <v>0</v>
          </cell>
          <cell r="Z209">
            <v>0</v>
          </cell>
          <cell r="AA209">
            <v>0</v>
          </cell>
          <cell r="AB209">
            <v>0</v>
          </cell>
          <cell r="AC209">
            <v>0</v>
          </cell>
          <cell r="AD209">
            <v>0</v>
          </cell>
          <cell r="AE209">
            <v>0</v>
          </cell>
          <cell r="AF209">
            <v>0</v>
          </cell>
          <cell r="AG209">
            <v>0</v>
          </cell>
          <cell r="AH209" t="str">
            <v>Martha Imelda  Linero Deluque</v>
          </cell>
          <cell r="AI209" t="str">
            <v>mlinero@minsalud.gov.co</v>
          </cell>
          <cell r="AJ209">
            <v>60</v>
          </cell>
          <cell r="AK209">
            <v>0</v>
          </cell>
          <cell r="AL209">
            <v>0</v>
          </cell>
        </row>
        <row r="210">
          <cell r="A210">
            <v>5375</v>
          </cell>
          <cell r="B210" t="str">
            <v>Todos por un Nuevo País</v>
          </cell>
          <cell r="C210" t="str">
            <v>Movilidad social</v>
          </cell>
          <cell r="D210" t="str">
            <v>Garantizar los mínimos vitales y avanzar en el fortalecimiento de las capacidades de la población en pobreza extrema para su efectiva inclusión social y productiva (Sistema de Promoción Social).</v>
          </cell>
          <cell r="E210" t="str">
            <v>Salud y Protección</v>
          </cell>
          <cell r="F210" t="str">
            <v>Ministerio de Salud</v>
          </cell>
          <cell r="G210" t="str">
            <v>Salud Pública y promoción social</v>
          </cell>
          <cell r="H210">
            <v>5375</v>
          </cell>
          <cell r="I210" t="str">
            <v>Porcentaje de niños y niñas en primera infancia atendidos en educación inicial en el marco de la atención integral con afiliación vigente al Sistema General de Seguridad Social en Salud</v>
          </cell>
          <cell r="J210" t="str">
            <v>Producto</v>
          </cell>
          <cell r="K210" t="str">
            <v>Transversal</v>
          </cell>
          <cell r="L210" t="str">
            <v>NO</v>
          </cell>
          <cell r="M210" t="str">
            <v>SI</v>
          </cell>
          <cell r="N210" t="str">
            <v>NO</v>
          </cell>
          <cell r="O210" t="str">
            <v>SI</v>
          </cell>
          <cell r="P210" t="str">
            <v>Porcentaje</v>
          </cell>
          <cell r="Q210" t="str">
            <v>Trimestral</v>
          </cell>
          <cell r="R210" t="str">
            <v>Stock</v>
          </cell>
          <cell r="S210">
            <v>0</v>
          </cell>
          <cell r="T210">
            <v>95</v>
          </cell>
          <cell r="U210">
            <v>100</v>
          </cell>
          <cell r="V210">
            <v>100</v>
          </cell>
          <cell r="W210">
            <v>100</v>
          </cell>
          <cell r="X210">
            <v>0</v>
          </cell>
          <cell r="Y210">
            <v>0</v>
          </cell>
          <cell r="Z210">
            <v>0</v>
          </cell>
          <cell r="AA210">
            <v>0</v>
          </cell>
          <cell r="AB210">
            <v>0</v>
          </cell>
          <cell r="AC210">
            <v>0</v>
          </cell>
          <cell r="AD210">
            <v>0</v>
          </cell>
          <cell r="AE210">
            <v>0</v>
          </cell>
          <cell r="AF210">
            <v>0</v>
          </cell>
          <cell r="AG210">
            <v>0</v>
          </cell>
          <cell r="AH210" t="str">
            <v>Lía Marcela Güiza Castillo</v>
          </cell>
          <cell r="AI210" t="str">
            <v>lguiza@minsalud.gov.co</v>
          </cell>
          <cell r="AJ210">
            <v>60</v>
          </cell>
          <cell r="AK210">
            <v>0</v>
          </cell>
          <cell r="AL210">
            <v>0</v>
          </cell>
        </row>
        <row r="211">
          <cell r="A211">
            <v>5376</v>
          </cell>
          <cell r="B211" t="str">
            <v>Todos por un Nuevo País</v>
          </cell>
          <cell r="C211" t="str">
            <v>Movilidad social</v>
          </cell>
          <cell r="D211" t="str">
            <v>Garantizar los mínimos vitales y avanzar en el fortalecimiento de las capacidades de la población en pobreza extrema para su efectiva inclusión social y productiva (Sistema de Promoción Social).</v>
          </cell>
          <cell r="E211" t="str">
            <v>Salud y Protección</v>
          </cell>
          <cell r="F211" t="str">
            <v>Ministerio de Salud</v>
          </cell>
          <cell r="G211" t="str">
            <v>Salud Pública y promoción social</v>
          </cell>
          <cell r="H211">
            <v>5376</v>
          </cell>
          <cell r="I211" t="str">
            <v>Porcentaje de mujeres gestantes inscritas en las modalidades de educación inicial en el marco de la atención integral con afiliación vigente al Sistema General de Seguridad Social en Salud</v>
          </cell>
          <cell r="J211" t="str">
            <v>Producto</v>
          </cell>
          <cell r="K211" t="str">
            <v>Transversal</v>
          </cell>
          <cell r="L211" t="str">
            <v>NO</v>
          </cell>
          <cell r="M211" t="str">
            <v>SI</v>
          </cell>
          <cell r="N211" t="str">
            <v>NO</v>
          </cell>
          <cell r="O211" t="str">
            <v>SI</v>
          </cell>
          <cell r="P211" t="str">
            <v>Porcentaje</v>
          </cell>
          <cell r="Q211" t="str">
            <v>Trimestral</v>
          </cell>
          <cell r="R211" t="str">
            <v>Stock</v>
          </cell>
          <cell r="S211">
            <v>0</v>
          </cell>
          <cell r="T211">
            <v>100</v>
          </cell>
          <cell r="U211">
            <v>100</v>
          </cell>
          <cell r="V211">
            <v>100</v>
          </cell>
          <cell r="W211">
            <v>100</v>
          </cell>
          <cell r="X211">
            <v>100</v>
          </cell>
          <cell r="Y211">
            <v>0</v>
          </cell>
          <cell r="Z211">
            <v>0</v>
          </cell>
          <cell r="AA211">
            <v>0</v>
          </cell>
          <cell r="AB211">
            <v>0</v>
          </cell>
          <cell r="AC211">
            <v>0</v>
          </cell>
          <cell r="AD211">
            <v>0</v>
          </cell>
          <cell r="AE211">
            <v>0</v>
          </cell>
          <cell r="AF211">
            <v>0</v>
          </cell>
          <cell r="AG211">
            <v>0</v>
          </cell>
          <cell r="AH211" t="str">
            <v>Lía Marcela Güiza Castillo</v>
          </cell>
          <cell r="AI211" t="str">
            <v>lguiza@minsalud.gov.co</v>
          </cell>
          <cell r="AJ211">
            <v>60</v>
          </cell>
          <cell r="AK211">
            <v>0</v>
          </cell>
          <cell r="AL211">
            <v>0</v>
          </cell>
        </row>
        <row r="212">
          <cell r="A212">
            <v>4979</v>
          </cell>
          <cell r="B212" t="str">
            <v>Todos por un Nuevo País</v>
          </cell>
          <cell r="C212" t="str">
            <v>Movilidad social</v>
          </cell>
          <cell r="D212" t="str">
            <v>Garantizar los mínimos vitales y avanzar en el fortalecimiento de las capacidades de la población en pobreza extrema para su efectiva inclusión social y productiva (Sistema de Promoción Social).</v>
          </cell>
          <cell r="E212" t="str">
            <v>Salud y Protección</v>
          </cell>
          <cell r="F212" t="str">
            <v>Ministerio de Salud</v>
          </cell>
          <cell r="G212" t="str">
            <v>Salud Pública y promoción social</v>
          </cell>
          <cell r="H212">
            <v>4979</v>
          </cell>
          <cell r="I212" t="str">
            <v>Municipios integrados al Observatorio Nacional de Convivencia y Protección de la Vida</v>
          </cell>
          <cell r="J212" t="str">
            <v>Producto</v>
          </cell>
          <cell r="K212" t="str">
            <v>Sectorial</v>
          </cell>
          <cell r="L212" t="str">
            <v>SI</v>
          </cell>
          <cell r="M212" t="str">
            <v>SI</v>
          </cell>
          <cell r="N212" t="str">
            <v>NO</v>
          </cell>
          <cell r="O212" t="str">
            <v>SI</v>
          </cell>
          <cell r="P212" t="str">
            <v>Número de municipios</v>
          </cell>
          <cell r="Q212" t="str">
            <v>Anual</v>
          </cell>
          <cell r="R212" t="str">
            <v>Acumulado</v>
          </cell>
          <cell r="S212">
            <v>0</v>
          </cell>
          <cell r="T212">
            <v>0</v>
          </cell>
          <cell r="U212">
            <v>8</v>
          </cell>
          <cell r="V212">
            <v>12</v>
          </cell>
          <cell r="W212">
            <v>12</v>
          </cell>
          <cell r="X212">
            <v>32</v>
          </cell>
          <cell r="Y212">
            <v>0</v>
          </cell>
          <cell r="Z212">
            <v>0</v>
          </cell>
          <cell r="AA212">
            <v>0</v>
          </cell>
          <cell r="AB212">
            <v>0</v>
          </cell>
          <cell r="AC212">
            <v>0</v>
          </cell>
          <cell r="AD212">
            <v>0</v>
          </cell>
          <cell r="AE212" t="str">
            <v>Dada la necesidad de construir la herramienta de medición para la línea de base de convivencia social y cultura ciudadana que servirá para los Laboratorios y hará parte de los indicadores que registrará el Observatorio, se procedió a fusionar este proceso</v>
          </cell>
          <cell r="AF212">
            <v>42490.208333333299</v>
          </cell>
          <cell r="AG212">
            <v>42501.631644062501</v>
          </cell>
          <cell r="AH212" t="str">
            <v>Ana María  Peñuela Poveda</v>
          </cell>
          <cell r="AI212" t="str">
            <v>apenuela@minsalud.gov.co</v>
          </cell>
          <cell r="AJ212">
            <v>60</v>
          </cell>
          <cell r="AK212">
            <v>0</v>
          </cell>
          <cell r="AL212">
            <v>0</v>
          </cell>
        </row>
        <row r="213">
          <cell r="A213">
            <v>4980</v>
          </cell>
          <cell r="B213" t="str">
            <v>Todos por un Nuevo País</v>
          </cell>
          <cell r="C213" t="str">
            <v>Movilidad social</v>
          </cell>
          <cell r="D213" t="str">
            <v>Garantizar los mínimos vitales y avanzar en el fortalecimiento de las capacidades de la población en pobreza extrema para su efectiva inclusión social y productiva (Sistema de Promoción Social).</v>
          </cell>
          <cell r="E213" t="str">
            <v>Salud y Protección</v>
          </cell>
          <cell r="F213" t="str">
            <v>Ministerio de Salud</v>
          </cell>
          <cell r="G213" t="str">
            <v>Salud Pública y promoción social</v>
          </cell>
          <cell r="H213">
            <v>4980</v>
          </cell>
          <cell r="I213" t="str">
            <v>Municipios que implementan acciones para la promoción de la convivencia social en sus Planes Integrales de Seguridad y Convivencia Ciudadana</v>
          </cell>
          <cell r="J213" t="str">
            <v>Producto</v>
          </cell>
          <cell r="K213" t="str">
            <v>Sectorial</v>
          </cell>
          <cell r="L213" t="str">
            <v>SI</v>
          </cell>
          <cell r="M213" t="str">
            <v>SI</v>
          </cell>
          <cell r="N213" t="str">
            <v>NO</v>
          </cell>
          <cell r="O213" t="str">
            <v>SI</v>
          </cell>
          <cell r="P213" t="str">
            <v>Número de municipios</v>
          </cell>
          <cell r="Q213" t="str">
            <v>Anual</v>
          </cell>
          <cell r="R213" t="str">
            <v>Acumulado</v>
          </cell>
          <cell r="S213">
            <v>0</v>
          </cell>
          <cell r="T213">
            <v>0</v>
          </cell>
          <cell r="U213">
            <v>14</v>
          </cell>
          <cell r="V213">
            <v>25</v>
          </cell>
          <cell r="W213">
            <v>25</v>
          </cell>
          <cell r="X213">
            <v>64</v>
          </cell>
          <cell r="Y213">
            <v>0</v>
          </cell>
          <cell r="Z213">
            <v>0</v>
          </cell>
          <cell r="AA213">
            <v>0</v>
          </cell>
          <cell r="AB213">
            <v>0</v>
          </cell>
          <cell r="AC213">
            <v>0</v>
          </cell>
          <cell r="AD213">
            <v>0</v>
          </cell>
          <cell r="AE213" t="str">
            <v>Jornada de orientación técnica para la implementación de los Lineamientos de Promoción de la Convivencia Social, a las entidades territoriales departamentales, distritales y ciudades capitales, mediante video conferencia, en la que se desarrollaron los si</v>
          </cell>
          <cell r="AF213">
            <v>42490.208333333299</v>
          </cell>
          <cell r="AG213">
            <v>42501.389324224503</v>
          </cell>
          <cell r="AH213" t="str">
            <v>Ana María  Peñuela Poveda</v>
          </cell>
          <cell r="AI213" t="str">
            <v>apenuela@minsalud.gov.co</v>
          </cell>
          <cell r="AJ213">
            <v>90</v>
          </cell>
          <cell r="AK213">
            <v>0</v>
          </cell>
          <cell r="AL213">
            <v>0</v>
          </cell>
        </row>
        <row r="214">
          <cell r="A214">
            <v>5136</v>
          </cell>
          <cell r="B214" t="str">
            <v>Todos por un Nuevo País</v>
          </cell>
          <cell r="C214" t="str">
            <v>Movilidad social</v>
          </cell>
          <cell r="D214" t="str">
            <v>Garantizar los mínimos vitales y avanzar en el fortalecimiento de las capacidades de la población en pobreza extrema para su efectiva inclusión social y productiva (Sistema de Promoción Social).</v>
          </cell>
          <cell r="E214" t="str">
            <v>Salud y Protección</v>
          </cell>
          <cell r="F214" t="str">
            <v>Ministerio de Salud</v>
          </cell>
          <cell r="G214" t="str">
            <v>Salud Pública y promoción social</v>
          </cell>
          <cell r="H214">
            <v>5136</v>
          </cell>
          <cell r="I214" t="str">
            <v>Víctimas con atención psicosocial en modalidad individual, familiar, comunitaria y/o grupal</v>
          </cell>
          <cell r="J214" t="str">
            <v>Producto</v>
          </cell>
          <cell r="K214" t="str">
            <v>Sectorial</v>
          </cell>
          <cell r="L214" t="str">
            <v>SI</v>
          </cell>
          <cell r="M214" t="str">
            <v>SI</v>
          </cell>
          <cell r="N214" t="str">
            <v>NO</v>
          </cell>
          <cell r="O214" t="str">
            <v>SI</v>
          </cell>
          <cell r="P214" t="str">
            <v>Personas víctimas</v>
          </cell>
          <cell r="Q214" t="str">
            <v>Anual</v>
          </cell>
          <cell r="R214" t="str">
            <v>Acumulado</v>
          </cell>
          <cell r="S214">
            <v>100000</v>
          </cell>
          <cell r="T214">
            <v>75000</v>
          </cell>
          <cell r="U214">
            <v>96666</v>
          </cell>
          <cell r="V214">
            <v>101666</v>
          </cell>
          <cell r="W214">
            <v>106668</v>
          </cell>
          <cell r="X214">
            <v>490000</v>
          </cell>
          <cell r="Y214">
            <v>0</v>
          </cell>
          <cell r="Z214">
            <v>0</v>
          </cell>
          <cell r="AA214">
            <v>0</v>
          </cell>
          <cell r="AB214">
            <v>0</v>
          </cell>
          <cell r="AC214">
            <v>0</v>
          </cell>
          <cell r="AD214">
            <v>0</v>
          </cell>
          <cell r="AE214" t="str">
            <v xml:space="preserve">Ministerio de Salud: Adopción de la Resolución de Distribución de recursos para la implementación del Papsivi en 8 entidades territoriales priorizadas, así como los "Lineamientos técnicos para apoyar la financiación de los gastos derivados del proceso de </v>
          </cell>
          <cell r="AF214">
            <v>42490.208333333299</v>
          </cell>
          <cell r="AG214">
            <v>42501.6360257755</v>
          </cell>
          <cell r="AH214" t="str">
            <v>Juan Pablo Corredor Pongutá</v>
          </cell>
          <cell r="AI214" t="str">
            <v>jpcorredor@minsalud.gov.co</v>
          </cell>
          <cell r="AJ214">
            <v>90</v>
          </cell>
          <cell r="AK214">
            <v>0</v>
          </cell>
          <cell r="AL214">
            <v>0</v>
          </cell>
        </row>
        <row r="215">
          <cell r="A215">
            <v>5137</v>
          </cell>
          <cell r="B215" t="str">
            <v>Todos por un Nuevo País</v>
          </cell>
          <cell r="C215" t="str">
            <v>Movilidad social</v>
          </cell>
          <cell r="D215" t="str">
            <v>Garantizar los mínimos vitales y avanzar en el fortalecimiento de las capacidades de la población en pobreza extrema para su efectiva inclusión social y productiva (Sistema de Promoción Social).</v>
          </cell>
          <cell r="E215" t="str">
            <v>Salud y Protección</v>
          </cell>
          <cell r="F215" t="str">
            <v>Ministerio de Salud</v>
          </cell>
          <cell r="G215" t="str">
            <v>Salud Pública y promoción social</v>
          </cell>
          <cell r="H215">
            <v>5137</v>
          </cell>
          <cell r="I215" t="str">
            <v>Casos reportados de enfermedades trasmitidas por alimentos</v>
          </cell>
          <cell r="J215" t="str">
            <v>Resultado</v>
          </cell>
          <cell r="K215" t="str">
            <v>Sectorial</v>
          </cell>
          <cell r="L215" t="str">
            <v>SI</v>
          </cell>
          <cell r="M215" t="str">
            <v>SI</v>
          </cell>
          <cell r="N215" t="str">
            <v>NO</v>
          </cell>
          <cell r="O215" t="str">
            <v>SI</v>
          </cell>
          <cell r="P215" t="str">
            <v>Brotes de Enfermedades</v>
          </cell>
          <cell r="Q215" t="str">
            <v>Anual</v>
          </cell>
          <cell r="R215" t="str">
            <v>Reducción</v>
          </cell>
          <cell r="S215">
            <v>1102</v>
          </cell>
          <cell r="T215">
            <v>1100</v>
          </cell>
          <cell r="U215">
            <v>1100</v>
          </cell>
          <cell r="V215">
            <v>1100</v>
          </cell>
          <cell r="W215">
            <v>1100</v>
          </cell>
          <cell r="X215">
            <v>1100</v>
          </cell>
          <cell r="Y215">
            <v>0</v>
          </cell>
          <cell r="Z215">
            <v>0</v>
          </cell>
          <cell r="AA215">
            <v>0</v>
          </cell>
          <cell r="AB215">
            <v>0</v>
          </cell>
          <cell r="AC215">
            <v>0</v>
          </cell>
          <cell r="AD215">
            <v>0</v>
          </cell>
          <cell r="AE215" t="str">
            <v>Durante el mes de marzo se notificaron por las entidades territoriales; 1574 casos y 106 brotes según publicación del Boletín Epidemiológico Semanal de la Dirección de Vigilancia y Análisis del Riesgo en Salud Pública - Instituto Nacional de Salud, semana</v>
          </cell>
          <cell r="AF215">
            <v>42460.208333333299</v>
          </cell>
          <cell r="AG215">
            <v>42493.576485335601</v>
          </cell>
          <cell r="AH215" t="str">
            <v>Elkin de Jesus Osorio Saldarriaga</v>
          </cell>
          <cell r="AI215" t="str">
            <v>eosorio@minsalud.gov.co</v>
          </cell>
          <cell r="AJ215">
            <v>0</v>
          </cell>
          <cell r="AK215">
            <v>0</v>
          </cell>
          <cell r="AL215">
            <v>0</v>
          </cell>
        </row>
        <row r="216">
          <cell r="A216">
            <v>5141</v>
          </cell>
          <cell r="B216" t="str">
            <v>Todos por un Nuevo País</v>
          </cell>
          <cell r="C216" t="str">
            <v>Movilidad social</v>
          </cell>
          <cell r="D216" t="str">
            <v>Garantizar los mínimos vitales y avanzar en el fortalecimiento de las capacidades de la población en pobreza extrema para su efectiva inclusión social y productiva (Sistema de Promoción Social).</v>
          </cell>
          <cell r="E216" t="str">
            <v>Salud y Protección</v>
          </cell>
          <cell r="F216" t="str">
            <v>Ministerio de Salud</v>
          </cell>
          <cell r="G216" t="str">
            <v>Salud Pública y promoción social</v>
          </cell>
          <cell r="H216">
            <v>5141</v>
          </cell>
          <cell r="I216" t="str">
            <v>Instrumentos regulatorios para la prevención del exceso de peso</v>
          </cell>
          <cell r="J216" t="str">
            <v>Producto</v>
          </cell>
          <cell r="K216" t="str">
            <v>Sectorial</v>
          </cell>
          <cell r="L216" t="str">
            <v>SI</v>
          </cell>
          <cell r="M216" t="str">
            <v>NO</v>
          </cell>
          <cell r="N216" t="str">
            <v>NO</v>
          </cell>
          <cell r="O216" t="str">
            <v>SI</v>
          </cell>
          <cell r="P216" t="str">
            <v>Instrumentos Regulatorios</v>
          </cell>
          <cell r="Q216" t="str">
            <v>Anual</v>
          </cell>
          <cell r="R216" t="str">
            <v>Acumulado</v>
          </cell>
          <cell r="S216">
            <v>0</v>
          </cell>
          <cell r="T216">
            <v>0</v>
          </cell>
          <cell r="U216">
            <v>1</v>
          </cell>
          <cell r="V216">
            <v>1</v>
          </cell>
          <cell r="W216">
            <v>2</v>
          </cell>
          <cell r="X216">
            <v>4</v>
          </cell>
          <cell r="Y216">
            <v>0</v>
          </cell>
          <cell r="Z216">
            <v>0</v>
          </cell>
          <cell r="AA216">
            <v>0</v>
          </cell>
          <cell r="AB216">
            <v>0</v>
          </cell>
          <cell r="AC216">
            <v>0</v>
          </cell>
          <cell r="AD216">
            <v>0</v>
          </cell>
          <cell r="AE216" t="str">
            <v>Continua la gestión para la aprobación y reglamentación de 2 proyectos: 1. Proyecto de modificación de la resolución 2121 de 2010, “Por la cual se definen los indicadores antropométricos, los patrones de referencia y los puntos de corte para la clasificac</v>
          </cell>
          <cell r="AF216">
            <v>42490.208333333299</v>
          </cell>
          <cell r="AG216">
            <v>42499.7472033218</v>
          </cell>
          <cell r="AH216" t="str">
            <v>Elkin de Jesus Osorio Saldarriaga</v>
          </cell>
          <cell r="AI216" t="str">
            <v>eosorio@minsalud.gov.co</v>
          </cell>
          <cell r="AJ216">
            <v>0</v>
          </cell>
          <cell r="AK216">
            <v>0</v>
          </cell>
          <cell r="AL216">
            <v>0</v>
          </cell>
        </row>
        <row r="217">
          <cell r="A217">
            <v>5240</v>
          </cell>
          <cell r="B217" t="str">
            <v>Todos por un Nuevo País</v>
          </cell>
          <cell r="C217" t="str">
            <v>Movilidad social</v>
          </cell>
          <cell r="D217" t="str">
            <v>Garantizar los mínimos vitales y avanzar en el fortalecimiento de las capacidades de la población en pobreza extrema para su efectiva inclusión social y productiva (Sistema de Promoción Social).</v>
          </cell>
          <cell r="E217" t="str">
            <v>Salud y Protección</v>
          </cell>
          <cell r="F217" t="str">
            <v>Ministerio de Salud</v>
          </cell>
          <cell r="G217" t="str">
            <v>Salud Pública y promoción social</v>
          </cell>
          <cell r="H217">
            <v>5240</v>
          </cell>
          <cell r="I217" t="str">
            <v>Municipios con la estrategia de prevención de embarazo en la adolescencia implementada</v>
          </cell>
          <cell r="J217" t="str">
            <v>Producto</v>
          </cell>
          <cell r="K217" t="str">
            <v>Transversal</v>
          </cell>
          <cell r="L217" t="str">
            <v>NO</v>
          </cell>
          <cell r="M217" t="str">
            <v>SI</v>
          </cell>
          <cell r="N217" t="str">
            <v>NO</v>
          </cell>
          <cell r="O217" t="str">
            <v>SI</v>
          </cell>
          <cell r="P217" t="str">
            <v>Municipios</v>
          </cell>
          <cell r="Q217" t="str">
            <v>Semestral</v>
          </cell>
          <cell r="R217" t="str">
            <v>Capacidad</v>
          </cell>
          <cell r="S217">
            <v>192</v>
          </cell>
          <cell r="T217">
            <v>62</v>
          </cell>
          <cell r="U217">
            <v>121</v>
          </cell>
          <cell r="V217">
            <v>182</v>
          </cell>
          <cell r="W217">
            <v>245</v>
          </cell>
          <cell r="X217">
            <v>245</v>
          </cell>
          <cell r="Y217">
            <v>0</v>
          </cell>
          <cell r="Z217">
            <v>0</v>
          </cell>
          <cell r="AA217">
            <v>0</v>
          </cell>
          <cell r="AB217">
            <v>0</v>
          </cell>
          <cell r="AC217">
            <v>0</v>
          </cell>
          <cell r="AD217">
            <v>0</v>
          </cell>
          <cell r="AE217" t="str">
            <v>En el marco del Convenio de Cooperacion entre el Ministerio de Salud y Proteccion Social y La Organización Internacional para las Migraciones se asignan gestores territoriales para los departamentos y municipios (210) a cargo del Minsalud en la estrategia</v>
          </cell>
          <cell r="AF217">
            <v>42400.208333333299</v>
          </cell>
          <cell r="AG217">
            <v>42501.631185185201</v>
          </cell>
          <cell r="AH217" t="str">
            <v>Ricardo Luque</v>
          </cell>
          <cell r="AI217" t="str">
            <v>rluque@minsalud.gov.co</v>
          </cell>
          <cell r="AJ217">
            <v>30</v>
          </cell>
          <cell r="AK217">
            <v>0</v>
          </cell>
          <cell r="AL217">
            <v>0</v>
          </cell>
        </row>
        <row r="218">
          <cell r="A218">
            <v>4811</v>
          </cell>
          <cell r="B218" t="str">
            <v>Todos por un Nuevo País</v>
          </cell>
          <cell r="C218" t="str">
            <v>Movilidad social</v>
          </cell>
          <cell r="D218" t="str">
            <v>Garantizar los mínimos vitales y avanzar en el fortalecimiento de las capacidades de la población en pobreza extrema para su efectiva inclusión social y productiva (Sistema de Promoción Social).</v>
          </cell>
          <cell r="E218" t="str">
            <v>Salud y Protección</v>
          </cell>
          <cell r="F218" t="str">
            <v>Ministerio de Salud</v>
          </cell>
          <cell r="G218" t="str">
            <v>Salud Pública y promoción social</v>
          </cell>
          <cell r="H218">
            <v>4811</v>
          </cell>
          <cell r="I218" t="str">
            <v>Cobertura de vacunación en menores de un año con terceras dosis de pentavalente</v>
          </cell>
          <cell r="J218" t="str">
            <v>Producto</v>
          </cell>
          <cell r="K218" t="str">
            <v>Sectorial</v>
          </cell>
          <cell r="L218" t="str">
            <v>SI</v>
          </cell>
          <cell r="M218" t="str">
            <v>SI</v>
          </cell>
          <cell r="N218" t="str">
            <v>NO</v>
          </cell>
          <cell r="O218" t="str">
            <v>SI</v>
          </cell>
          <cell r="P218" t="str">
            <v>Porcentaje</v>
          </cell>
          <cell r="Q218" t="str">
            <v>Mensual</v>
          </cell>
          <cell r="R218" t="str">
            <v>Flujo</v>
          </cell>
          <cell r="S218">
            <v>90</v>
          </cell>
          <cell r="T218">
            <v>95</v>
          </cell>
          <cell r="U218">
            <v>95</v>
          </cell>
          <cell r="V218">
            <v>95</v>
          </cell>
          <cell r="W218">
            <v>95</v>
          </cell>
          <cell r="X218">
            <v>95</v>
          </cell>
          <cell r="Y218">
            <v>22.9</v>
          </cell>
          <cell r="Z218">
            <v>24.105</v>
          </cell>
          <cell r="AA218">
            <v>91.3</v>
          </cell>
          <cell r="AB218">
            <v>96.105000000000004</v>
          </cell>
          <cell r="AC218">
            <v>42460.208333333299</v>
          </cell>
          <cell r="AD218">
            <v>42501.644300462998</v>
          </cell>
          <cell r="AE218" t="str">
            <v xml:space="preserve">La cobertura a nivel nacional para marzo es de 22,9% y corresponde a 168,218 dosis suministradas a menores de 1 año de edad. </v>
          </cell>
          <cell r="AF218">
            <v>42460.208333333299</v>
          </cell>
          <cell r="AG218">
            <v>42501.644300312502</v>
          </cell>
          <cell r="AH218" t="str">
            <v>Diego Alejandro  García Londoño</v>
          </cell>
          <cell r="AI218" t="str">
            <v>dgarcial@minsalud.gov.co</v>
          </cell>
          <cell r="AJ218">
            <v>30</v>
          </cell>
          <cell r="AK218">
            <v>42490.208333333299</v>
          </cell>
          <cell r="AL218">
            <v>-13</v>
          </cell>
        </row>
        <row r="219">
          <cell r="A219">
            <v>4812</v>
          </cell>
          <cell r="B219" t="str">
            <v>Todos por un Nuevo País</v>
          </cell>
          <cell r="C219" t="str">
            <v>Movilidad social</v>
          </cell>
          <cell r="D219" t="str">
            <v>Garantizar los mínimos vitales y avanzar en el fortalecimiento de las capacidades de la población en pobreza extrema para su efectiva inclusión social y productiva (Sistema de Promoción Social).</v>
          </cell>
          <cell r="E219" t="str">
            <v>Salud y Protección</v>
          </cell>
          <cell r="F219" t="str">
            <v>Ministerio de Salud</v>
          </cell>
          <cell r="G219" t="str">
            <v>Salud Pública y promoción social</v>
          </cell>
          <cell r="H219">
            <v>4812</v>
          </cell>
          <cell r="I219" t="str">
            <v>Cobertura de vacunación en niños de un año de edad con triple viral</v>
          </cell>
          <cell r="J219" t="str">
            <v>Producto</v>
          </cell>
          <cell r="K219" t="str">
            <v>Sectorial</v>
          </cell>
          <cell r="L219" t="str">
            <v>SI</v>
          </cell>
          <cell r="M219" t="str">
            <v>SI</v>
          </cell>
          <cell r="N219" t="str">
            <v>NO</v>
          </cell>
          <cell r="O219" t="str">
            <v>SI</v>
          </cell>
          <cell r="P219" t="str">
            <v>Porcentaje</v>
          </cell>
          <cell r="Q219" t="str">
            <v>Mensual</v>
          </cell>
          <cell r="R219" t="str">
            <v>Flujo</v>
          </cell>
          <cell r="S219">
            <v>91</v>
          </cell>
          <cell r="T219">
            <v>95</v>
          </cell>
          <cell r="U219">
            <v>95</v>
          </cell>
          <cell r="V219">
            <v>95</v>
          </cell>
          <cell r="W219">
            <v>95</v>
          </cell>
          <cell r="X219">
            <v>95</v>
          </cell>
          <cell r="Y219">
            <v>22.9</v>
          </cell>
          <cell r="Z219">
            <v>24.105</v>
          </cell>
          <cell r="AA219">
            <v>94</v>
          </cell>
          <cell r="AB219">
            <v>98.947000000000003</v>
          </cell>
          <cell r="AC219">
            <v>42460.208333333299</v>
          </cell>
          <cell r="AD219">
            <v>42501.644081597202</v>
          </cell>
          <cell r="AE219" t="str">
            <v>La cobertura nacional de 22,9% corresponde a 170,685 niños y niñas vacunadas con Triple viral al año de edad</v>
          </cell>
          <cell r="AF219">
            <v>42460.208333333299</v>
          </cell>
          <cell r="AG219">
            <v>42501.6440814815</v>
          </cell>
          <cell r="AH219" t="str">
            <v>Diego Alejandro  García Londoño</v>
          </cell>
          <cell r="AI219" t="str">
            <v>dgarcial@minsalud.gov.co</v>
          </cell>
          <cell r="AJ219">
            <v>30</v>
          </cell>
          <cell r="AK219">
            <v>42490.208333333299</v>
          </cell>
          <cell r="AL219">
            <v>-13</v>
          </cell>
        </row>
        <row r="220">
          <cell r="A220">
            <v>4813</v>
          </cell>
          <cell r="B220" t="str">
            <v>Todos por un Nuevo País</v>
          </cell>
          <cell r="C220" t="str">
            <v>Movilidad social</v>
          </cell>
          <cell r="D220" t="str">
            <v>Garantizar los mínimos vitales y avanzar en el fortalecimiento de las capacidades de la población en pobreza extrema para su efectiva inclusión social y productiva (Sistema de Promoción Social).</v>
          </cell>
          <cell r="E220" t="str">
            <v>Salud y Protección</v>
          </cell>
          <cell r="F220" t="str">
            <v>Ministerio de Salud</v>
          </cell>
          <cell r="G220" t="str">
            <v>Salud Pública y promoción social</v>
          </cell>
          <cell r="H220">
            <v>4813</v>
          </cell>
          <cell r="I220" t="str">
            <v>Tasa de mortalidad por IRA en niños y niñas menores de 5 años</v>
          </cell>
          <cell r="J220" t="str">
            <v>Resultado</v>
          </cell>
          <cell r="K220" t="str">
            <v>Sectorial</v>
          </cell>
          <cell r="L220" t="str">
            <v>SI</v>
          </cell>
          <cell r="M220" t="str">
            <v>SI</v>
          </cell>
          <cell r="N220" t="str">
            <v>NO</v>
          </cell>
          <cell r="O220" t="str">
            <v>SI</v>
          </cell>
          <cell r="P220" t="str">
            <v>Tasa</v>
          </cell>
          <cell r="Q220" t="str">
            <v>Anual</v>
          </cell>
          <cell r="R220" t="str">
            <v>Reducción</v>
          </cell>
          <cell r="S220">
            <v>16.100000000000001</v>
          </cell>
          <cell r="T220">
            <v>15.2</v>
          </cell>
          <cell r="U220">
            <v>14.3</v>
          </cell>
          <cell r="V220">
            <v>13.5</v>
          </cell>
          <cell r="W220">
            <v>12.6</v>
          </cell>
          <cell r="X220">
            <v>12.6</v>
          </cell>
          <cell r="Y220">
            <v>0</v>
          </cell>
          <cell r="Z220">
            <v>0</v>
          </cell>
          <cell r="AA220">
            <v>0</v>
          </cell>
          <cell r="AB220">
            <v>0</v>
          </cell>
          <cell r="AC220">
            <v>0</v>
          </cell>
          <cell r="AD220">
            <v>0</v>
          </cell>
          <cell r="AE220" t="str">
            <v>Se realiza asistencia técnica para generación de capacidades en Boyacá,Guanía,Copacabana (Antioquía),Chocó, Buenaventura y Cartagena, que contemplaban la estrategia comunitaria e institucional del Programa IRA. Se preparó trabajo de articulación con el mu</v>
          </cell>
          <cell r="AF220">
            <v>42490.208333333299</v>
          </cell>
          <cell r="AG220">
            <v>42499.750560034699</v>
          </cell>
          <cell r="AH220" t="str">
            <v>Jose Fernando  Valderrama Vergara</v>
          </cell>
          <cell r="AI220" t="str">
            <v>jvalderrama@minsalud.gov.co</v>
          </cell>
          <cell r="AJ220">
            <v>540</v>
          </cell>
          <cell r="AK220">
            <v>0</v>
          </cell>
          <cell r="AL220">
            <v>0</v>
          </cell>
        </row>
        <row r="221">
          <cell r="A221">
            <v>4814</v>
          </cell>
          <cell r="B221" t="str">
            <v>Todos por un Nuevo País</v>
          </cell>
          <cell r="C221" t="str">
            <v>Movilidad social</v>
          </cell>
          <cell r="D221" t="str">
            <v>Garantizar los mínimos vitales y avanzar en el fortalecimiento de las capacidades de la población en pobreza extrema para su efectiva inclusión social y productiva (Sistema de Promoción Social).</v>
          </cell>
          <cell r="E221" t="str">
            <v>Salud y Protección</v>
          </cell>
          <cell r="F221" t="str">
            <v>Ministerio de Salud</v>
          </cell>
          <cell r="G221" t="str">
            <v>Salud Pública y promoción social</v>
          </cell>
          <cell r="H221">
            <v>4814</v>
          </cell>
          <cell r="I221" t="str">
            <v>Tasa de mortalidad por EDA en niños y niñas menores de 5 años</v>
          </cell>
          <cell r="J221" t="str">
            <v>Resultado</v>
          </cell>
          <cell r="K221" t="str">
            <v>Sectorial</v>
          </cell>
          <cell r="L221" t="str">
            <v>SI</v>
          </cell>
          <cell r="M221" t="str">
            <v>SI</v>
          </cell>
          <cell r="N221" t="str">
            <v>NO</v>
          </cell>
          <cell r="O221" t="str">
            <v>SI</v>
          </cell>
          <cell r="P221" t="str">
            <v>Tasa</v>
          </cell>
          <cell r="Q221" t="str">
            <v>Anual</v>
          </cell>
          <cell r="R221" t="str">
            <v>Reducción</v>
          </cell>
          <cell r="S221">
            <v>3.5</v>
          </cell>
          <cell r="T221">
            <v>3.1</v>
          </cell>
          <cell r="U221">
            <v>3.1</v>
          </cell>
          <cell r="V221">
            <v>3.1</v>
          </cell>
          <cell r="W221">
            <v>3.1</v>
          </cell>
          <cell r="X221">
            <v>3.1</v>
          </cell>
          <cell r="Y221">
            <v>0</v>
          </cell>
          <cell r="Z221">
            <v>0</v>
          </cell>
          <cell r="AA221">
            <v>0</v>
          </cell>
          <cell r="AB221">
            <v>0</v>
          </cell>
          <cell r="AC221">
            <v>0</v>
          </cell>
          <cell r="AD221">
            <v>0</v>
          </cell>
          <cell r="AE221" t="str">
            <v xml:space="preserve">Socialización de ruta de atención integral de EDA en 5 ET Priorizadas (Cartagena, Puerto Inírida, Popayán, Pasto y Buenaventura) y se dieron orientaciones para lograr una mayor visibilización de la EDA como causa prioritaria de mortalidad para sus Planes </v>
          </cell>
          <cell r="AF221">
            <v>42490.208333333299</v>
          </cell>
          <cell r="AG221">
            <v>42499.750973530099</v>
          </cell>
          <cell r="AH221" t="str">
            <v>Jose Fernando  Valderrama Vergara</v>
          </cell>
          <cell r="AI221" t="str">
            <v>jvalderrama@minsalud.gov.co</v>
          </cell>
          <cell r="AJ221">
            <v>540</v>
          </cell>
          <cell r="AK221">
            <v>0</v>
          </cell>
          <cell r="AL221">
            <v>0</v>
          </cell>
        </row>
        <row r="222">
          <cell r="A222">
            <v>4816</v>
          </cell>
          <cell r="B222" t="str">
            <v>Todos por un Nuevo País</v>
          </cell>
          <cell r="C222" t="str">
            <v>Movilidad social</v>
          </cell>
          <cell r="D222" t="str">
            <v>Garantizar los mínimos vitales y avanzar en el fortalecimiento de las capacidades de la población en pobreza extrema para su efectiva inclusión social y productiva (Sistema de Promoción Social).</v>
          </cell>
          <cell r="E222" t="str">
            <v>Salud y Protección</v>
          </cell>
          <cell r="F222" t="str">
            <v>Ministerio de Salud</v>
          </cell>
          <cell r="G222" t="str">
            <v>Salud Pública y promoción social</v>
          </cell>
          <cell r="H222">
            <v>4816</v>
          </cell>
          <cell r="I222" t="str">
            <v>Porcentaje de Entidades Territoriales que alcanzan al menos un 80 % de cobertura en 4 o más controles prenatales</v>
          </cell>
          <cell r="J222" t="str">
            <v>Producto</v>
          </cell>
          <cell r="K222" t="str">
            <v>Sectorial</v>
          </cell>
          <cell r="L222" t="str">
            <v>SI</v>
          </cell>
          <cell r="M222" t="str">
            <v>NO</v>
          </cell>
          <cell r="N222" t="str">
            <v>NO</v>
          </cell>
          <cell r="O222" t="str">
            <v>SI</v>
          </cell>
          <cell r="P222" t="str">
            <v>porcentaje</v>
          </cell>
          <cell r="Q222" t="str">
            <v>Anual</v>
          </cell>
          <cell r="R222" t="str">
            <v>Capacidad</v>
          </cell>
          <cell r="S222">
            <v>60.6</v>
          </cell>
          <cell r="T222">
            <v>72</v>
          </cell>
          <cell r="U222">
            <v>75</v>
          </cell>
          <cell r="V222">
            <v>78</v>
          </cell>
          <cell r="W222">
            <v>80</v>
          </cell>
          <cell r="X222">
            <v>80</v>
          </cell>
          <cell r="Y222">
            <v>0</v>
          </cell>
          <cell r="Z222">
            <v>0</v>
          </cell>
          <cell r="AA222">
            <v>0</v>
          </cell>
          <cell r="AB222">
            <v>0</v>
          </cell>
          <cell r="AC222">
            <v>0</v>
          </cell>
          <cell r="AD222">
            <v>0</v>
          </cell>
          <cell r="AE222"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22">
            <v>42490.208333333299</v>
          </cell>
          <cell r="AG222">
            <v>42501.603020023103</v>
          </cell>
          <cell r="AH222" t="str">
            <v>Ricardo Luque</v>
          </cell>
          <cell r="AI222" t="str">
            <v>rluque@minsalud.gov.co</v>
          </cell>
          <cell r="AJ222">
            <v>540</v>
          </cell>
          <cell r="AK222">
            <v>0</v>
          </cell>
          <cell r="AL222">
            <v>0</v>
          </cell>
        </row>
        <row r="223">
          <cell r="A223">
            <v>4978</v>
          </cell>
          <cell r="B223" t="str">
            <v>Todos por un Nuevo País</v>
          </cell>
          <cell r="C223" t="str">
            <v>Movilidad social</v>
          </cell>
          <cell r="D223" t="str">
            <v>Garantizar los mínimos vitales y avanzar en el fortalecimiento de las capacidades de la población en pobreza extrema para su efectiva inclusión social y productiva (Sistema de Promoción Social).</v>
          </cell>
          <cell r="E223" t="str">
            <v>Salud y Protección</v>
          </cell>
          <cell r="F223" t="str">
            <v>Ministerio de Salud</v>
          </cell>
          <cell r="G223" t="str">
            <v>Salud Pública y promoción social</v>
          </cell>
          <cell r="H223">
            <v>4978</v>
          </cell>
          <cell r="I223" t="str">
            <v>Municipios con Laboratorios de Convivencia Social y Cultura Ciudadana con énfasis en violencia intrafamiliar</v>
          </cell>
          <cell r="J223" t="str">
            <v>Producto</v>
          </cell>
          <cell r="K223" t="str">
            <v>Sectorial</v>
          </cell>
          <cell r="L223" t="str">
            <v>SI</v>
          </cell>
          <cell r="M223" t="str">
            <v>SI</v>
          </cell>
          <cell r="N223" t="str">
            <v>NO</v>
          </cell>
          <cell r="O223" t="str">
            <v>SI</v>
          </cell>
          <cell r="P223" t="str">
            <v>Número de municipios</v>
          </cell>
          <cell r="Q223" t="str">
            <v>Anual</v>
          </cell>
          <cell r="R223" t="str">
            <v>Acumulado</v>
          </cell>
          <cell r="S223">
            <v>0</v>
          </cell>
          <cell r="T223">
            <v>8</v>
          </cell>
          <cell r="U223">
            <v>8</v>
          </cell>
          <cell r="V223">
            <v>8</v>
          </cell>
          <cell r="W223">
            <v>8</v>
          </cell>
          <cell r="X223">
            <v>32</v>
          </cell>
          <cell r="Y223">
            <v>0</v>
          </cell>
          <cell r="Z223">
            <v>0</v>
          </cell>
          <cell r="AA223">
            <v>0</v>
          </cell>
          <cell r="AB223">
            <v>0</v>
          </cell>
          <cell r="AC223">
            <v>0</v>
          </cell>
          <cell r="AD223">
            <v>0</v>
          </cell>
          <cell r="AE223" t="str">
            <v xml:space="preserve">El documento de estudios previos ajuste para el concurso de méritos, para la selección de un operador que desarrolle los Laboratorios de convivencia social y cultura ciudadana, debió ser modificado para integrar los dos procesos contractuales adelantados </v>
          </cell>
          <cell r="AF223">
            <v>42490.208333333299</v>
          </cell>
          <cell r="AG223">
            <v>42501.393309409701</v>
          </cell>
          <cell r="AH223" t="str">
            <v>Ana María  Peñuela Poveda</v>
          </cell>
          <cell r="AI223" t="str">
            <v>apenuela@minsalud.gov.co</v>
          </cell>
          <cell r="AJ223">
            <v>15</v>
          </cell>
          <cell r="AK223">
            <v>0</v>
          </cell>
          <cell r="AL223">
            <v>0</v>
          </cell>
        </row>
        <row r="224">
          <cell r="A224">
            <v>4798</v>
          </cell>
          <cell r="B224" t="str">
            <v>Todos por un Nuevo País</v>
          </cell>
          <cell r="C224" t="str">
            <v>Movilidad social</v>
          </cell>
          <cell r="D224" t="str">
            <v>Garantizar los mínimos vitales y avanzar en el fortalecimiento de las capacidades de la población en pobreza extrema para su efectiva inclusión social y productiva (Sistema de Promoción Social).</v>
          </cell>
          <cell r="E224" t="str">
            <v>Salud y Protección</v>
          </cell>
          <cell r="F224" t="str">
            <v>Ministerio de Salud</v>
          </cell>
          <cell r="G224" t="str">
            <v>Salud Pública y promoción social</v>
          </cell>
          <cell r="H224">
            <v>4798</v>
          </cell>
          <cell r="I224" t="str">
            <v>Porcentaje de casos de VIH detectados tempranamente</v>
          </cell>
          <cell r="J224" t="str">
            <v>Resultado</v>
          </cell>
          <cell r="K224" t="str">
            <v>Sectorial</v>
          </cell>
          <cell r="L224" t="str">
            <v>SI</v>
          </cell>
          <cell r="M224" t="str">
            <v>NO</v>
          </cell>
          <cell r="N224" t="str">
            <v>NO</v>
          </cell>
          <cell r="O224" t="str">
            <v>SI</v>
          </cell>
          <cell r="P224" t="str">
            <v>porcentaje</v>
          </cell>
          <cell r="Q224" t="str">
            <v>Anual</v>
          </cell>
          <cell r="R224" t="str">
            <v>Capacidad</v>
          </cell>
          <cell r="S224">
            <v>21</v>
          </cell>
          <cell r="T224">
            <v>22</v>
          </cell>
          <cell r="U224">
            <v>23</v>
          </cell>
          <cell r="V224">
            <v>23</v>
          </cell>
          <cell r="W224">
            <v>24</v>
          </cell>
          <cell r="X224">
            <v>24</v>
          </cell>
          <cell r="Y224">
            <v>0</v>
          </cell>
          <cell r="Z224">
            <v>0</v>
          </cell>
          <cell r="AA224">
            <v>0</v>
          </cell>
          <cell r="AB224">
            <v>0</v>
          </cell>
          <cell r="AC224">
            <v>0</v>
          </cell>
          <cell r="AD224">
            <v>0</v>
          </cell>
          <cell r="AE224" t="str">
            <v>Se avanza en la formación de profesionales de la salud en toma y lectura de pruebas rápidas. Taller en la ciudad de Cali. Se avanza en propuesyta de modificación al decreto 1543/97 y se continúa con los procesos de identificación de barreras y facilitador</v>
          </cell>
          <cell r="AF224">
            <v>42490.208333333299</v>
          </cell>
          <cell r="AG224">
            <v>42499.750152662004</v>
          </cell>
          <cell r="AH224" t="str">
            <v>Ricardo Luque</v>
          </cell>
          <cell r="AI224" t="str">
            <v>rluque@minsalud.gov.co</v>
          </cell>
          <cell r="AJ224">
            <v>540</v>
          </cell>
          <cell r="AK224">
            <v>0</v>
          </cell>
          <cell r="AL224">
            <v>0</v>
          </cell>
        </row>
        <row r="225">
          <cell r="A225">
            <v>4805</v>
          </cell>
          <cell r="B225" t="str">
            <v>Todos por un Nuevo País</v>
          </cell>
          <cell r="C225" t="str">
            <v>Movilidad social</v>
          </cell>
          <cell r="D225" t="str">
            <v>Garantizar los mínimos vitales y avanzar en el fortalecimiento de las capacidades de la población en pobreza extrema para su efectiva inclusión social y productiva (Sistema de Promoción Social).</v>
          </cell>
          <cell r="E225" t="str">
            <v>Salud y Protección</v>
          </cell>
          <cell r="F225" t="str">
            <v>Ministerio de Salud</v>
          </cell>
          <cell r="G225" t="str">
            <v>Salud Pública y promoción social</v>
          </cell>
          <cell r="H225">
            <v>4805</v>
          </cell>
          <cell r="I225" t="str">
            <v>Tasa de mortalidad prematura por enfermedades no transmisibles (por 100.000 habitantes de 30 a 70 años)</v>
          </cell>
          <cell r="J225" t="str">
            <v>Resultado</v>
          </cell>
          <cell r="K225" t="str">
            <v>Sectorial</v>
          </cell>
          <cell r="L225" t="str">
            <v>SI</v>
          </cell>
          <cell r="M225" t="str">
            <v>SI</v>
          </cell>
          <cell r="N225" t="str">
            <v>NO</v>
          </cell>
          <cell r="O225" t="str">
            <v>SI</v>
          </cell>
          <cell r="P225" t="str">
            <v>tasa</v>
          </cell>
          <cell r="Q225" t="str">
            <v>Anual</v>
          </cell>
          <cell r="R225" t="str">
            <v>Reducción</v>
          </cell>
          <cell r="S225">
            <v>221</v>
          </cell>
          <cell r="T225">
            <v>213.8</v>
          </cell>
          <cell r="U225">
            <v>200.65</v>
          </cell>
          <cell r="V225">
            <v>199.3</v>
          </cell>
          <cell r="W225">
            <v>192</v>
          </cell>
          <cell r="X225">
            <v>192</v>
          </cell>
          <cell r="Y225">
            <v>0</v>
          </cell>
          <cell r="Z225">
            <v>0</v>
          </cell>
          <cell r="AA225">
            <v>0</v>
          </cell>
          <cell r="AB225">
            <v>0</v>
          </cell>
          <cell r="AC225">
            <v>0</v>
          </cell>
          <cell r="AD225">
            <v>0</v>
          </cell>
          <cell r="AE225" t="str">
            <v xml:space="preserve">EPOC: Documentos prel. para prevén. y control de EPOC,herramientas técnicas para detección, rehabilitación pulmonar y educación para Epoc.Docum. prel. programa nacional cesación de consumo de tabaco. Matriz preli de atención Epoc. ECV: 50.000 Colombianos </v>
          </cell>
          <cell r="AF225">
            <v>42490.208333333299</v>
          </cell>
          <cell r="AG225">
            <v>42501.506713425901</v>
          </cell>
          <cell r="AH225" t="str">
            <v>Fernando  Ramírez Campos</v>
          </cell>
          <cell r="AI225" t="str">
            <v>framirez@minsalud.gov.co</v>
          </cell>
          <cell r="AJ225">
            <v>540</v>
          </cell>
          <cell r="AK225">
            <v>0</v>
          </cell>
          <cell r="AL225">
            <v>0</v>
          </cell>
        </row>
        <row r="226">
          <cell r="A226">
            <v>4809</v>
          </cell>
          <cell r="B226" t="str">
            <v>Todos por un Nuevo País</v>
          </cell>
          <cell r="C226" t="str">
            <v>Movilidad social</v>
          </cell>
          <cell r="D226" t="str">
            <v>Garantizar los mínimos vitales y avanzar en el fortalecimiento de las capacidades de la población en pobreza extrema para su efectiva inclusión social y productiva (Sistema de Promoción Social).</v>
          </cell>
          <cell r="E226" t="str">
            <v>Salud y Protección</v>
          </cell>
          <cell r="F226" t="str">
            <v>Ministerio de Salud</v>
          </cell>
          <cell r="G226" t="str">
            <v>Salud Pública y promoción social</v>
          </cell>
          <cell r="H226">
            <v>4809</v>
          </cell>
          <cell r="I226" t="str">
            <v>Tasa de mortalidad infantil por 1.000 nacidos vivos (ajustada)</v>
          </cell>
          <cell r="J226" t="str">
            <v>Resultado</v>
          </cell>
          <cell r="K226" t="str">
            <v>Sectorial</v>
          </cell>
          <cell r="L226" t="str">
            <v>SI</v>
          </cell>
          <cell r="M226" t="str">
            <v>SI</v>
          </cell>
          <cell r="N226" t="str">
            <v>NO</v>
          </cell>
          <cell r="O226" t="str">
            <v>SI</v>
          </cell>
          <cell r="P226" t="str">
            <v>Tasa</v>
          </cell>
          <cell r="Q226" t="str">
            <v>Anual</v>
          </cell>
          <cell r="R226" t="str">
            <v>Reducción</v>
          </cell>
          <cell r="S226">
            <v>21.3</v>
          </cell>
          <cell r="T226">
            <v>15.98</v>
          </cell>
          <cell r="U226">
            <v>15.49</v>
          </cell>
          <cell r="V226">
            <v>14.99</v>
          </cell>
          <cell r="W226">
            <v>14.5</v>
          </cell>
          <cell r="X226">
            <v>14.5</v>
          </cell>
          <cell r="Y226">
            <v>0</v>
          </cell>
          <cell r="Z226">
            <v>0</v>
          </cell>
          <cell r="AA226">
            <v>0</v>
          </cell>
          <cell r="AB226">
            <v>0</v>
          </cell>
          <cell r="AC226">
            <v>0</v>
          </cell>
          <cell r="AD226">
            <v>0</v>
          </cell>
          <cell r="AE226" t="str">
            <v>Durante este periodo se realizó la socialización de la segunda fase de despliegue territorial para la implementación de la atención integral a la primera infancia, así como la identificación de necesidades de asistencia técnica con especial énfasis en pla</v>
          </cell>
          <cell r="AF226">
            <v>42490.208333333299</v>
          </cell>
          <cell r="AG226">
            <v>42500.325021956</v>
          </cell>
          <cell r="AH226" t="str">
            <v>Lía Marcela Güiza Castillo</v>
          </cell>
          <cell r="AI226" t="str">
            <v>lguiza@minsalud.gov.co</v>
          </cell>
          <cell r="AJ226">
            <v>540</v>
          </cell>
          <cell r="AK226">
            <v>0</v>
          </cell>
          <cell r="AL226">
            <v>0</v>
          </cell>
        </row>
        <row r="227">
          <cell r="A227">
            <v>4810</v>
          </cell>
          <cell r="B227" t="str">
            <v>Todos por un Nuevo País</v>
          </cell>
          <cell r="C227" t="str">
            <v>Movilidad social</v>
          </cell>
          <cell r="D227" t="str">
            <v>Garantizar los mínimos vitales y avanzar en el fortalecimiento de las capacidades de la población en pobreza extrema para su efectiva inclusión social y productiva (Sistema de Promoción Social).</v>
          </cell>
          <cell r="E227" t="str">
            <v>Salud y Protección</v>
          </cell>
          <cell r="F227" t="str">
            <v>Ministerio de Salud</v>
          </cell>
          <cell r="G227" t="str">
            <v>Salud Pública y promoción social</v>
          </cell>
          <cell r="H227">
            <v>4810</v>
          </cell>
          <cell r="I227" t="str">
            <v>Biológicos incorporados en el Esquema Nacional de Vacunación</v>
          </cell>
          <cell r="J227" t="str">
            <v>Producto</v>
          </cell>
          <cell r="K227" t="str">
            <v>Sectorial</v>
          </cell>
          <cell r="L227" t="str">
            <v>SI</v>
          </cell>
          <cell r="M227" t="str">
            <v>NO</v>
          </cell>
          <cell r="N227" t="str">
            <v>NO</v>
          </cell>
          <cell r="O227" t="str">
            <v>SI</v>
          </cell>
          <cell r="P227" t="str">
            <v>Biológicos</v>
          </cell>
          <cell r="Q227" t="str">
            <v>Anual</v>
          </cell>
          <cell r="R227" t="str">
            <v>Capacidad</v>
          </cell>
          <cell r="S227">
            <v>19</v>
          </cell>
          <cell r="T227">
            <v>21</v>
          </cell>
          <cell r="U227">
            <v>21</v>
          </cell>
          <cell r="V227">
            <v>22</v>
          </cell>
          <cell r="W227">
            <v>23</v>
          </cell>
          <cell r="X227">
            <v>23</v>
          </cell>
          <cell r="Y227">
            <v>0</v>
          </cell>
          <cell r="Z227">
            <v>0</v>
          </cell>
          <cell r="AA227">
            <v>0</v>
          </cell>
          <cell r="AB227">
            <v>0</v>
          </cell>
          <cell r="AC227">
            <v>0</v>
          </cell>
          <cell r="AD227">
            <v>0</v>
          </cell>
          <cell r="AE227" t="str">
            <v>Para el mes de Marzo no se programo, por lo tanto se realizo el ingreso de ningún nuevo biológico.</v>
          </cell>
          <cell r="AF227">
            <v>42460.208333333299</v>
          </cell>
          <cell r="AG227">
            <v>42501.645979131899</v>
          </cell>
          <cell r="AH227" t="str">
            <v>Diego Alejandro  García Londoño</v>
          </cell>
          <cell r="AI227" t="str">
            <v>dgarcial@minsalud.gov.co</v>
          </cell>
          <cell r="AJ227">
            <v>30</v>
          </cell>
          <cell r="AK227">
            <v>0</v>
          </cell>
          <cell r="AL227">
            <v>0</v>
          </cell>
        </row>
        <row r="228">
          <cell r="A228">
            <v>5166</v>
          </cell>
          <cell r="B228" t="str">
            <v>Todos por un Nuevo País</v>
          </cell>
          <cell r="C228" t="str">
            <v>Movilidad social</v>
          </cell>
          <cell r="D228" t="str">
            <v>Garantizar los mínimos vitales y avanzar en el fortalecimiento de las capacidades de la población en pobreza extrema para su efectiva inclusión social y productiva (Sistema de Promoción Social).</v>
          </cell>
          <cell r="E228" t="str">
            <v>Trabajo</v>
          </cell>
          <cell r="F228" t="str">
            <v>Colpensiones</v>
          </cell>
          <cell r="G228" t="str">
            <v>Protección al Adulto Mayor</v>
          </cell>
          <cell r="H228">
            <v>5166</v>
          </cell>
          <cell r="I228" t="str">
            <v>Porcentaje de solicitudes de reconocimiento con término legal cumplido resueltas</v>
          </cell>
          <cell r="J228" t="str">
            <v>Gestión</v>
          </cell>
          <cell r="K228" t="str">
            <v>Sectorial</v>
          </cell>
          <cell r="L228" t="str">
            <v>NO</v>
          </cell>
          <cell r="M228" t="str">
            <v>NO</v>
          </cell>
          <cell r="N228" t="str">
            <v>NO</v>
          </cell>
          <cell r="O228" t="str">
            <v>SI</v>
          </cell>
          <cell r="P228" t="str">
            <v>Porcentaje</v>
          </cell>
          <cell r="Q228" t="str">
            <v>Mensual</v>
          </cell>
          <cell r="R228" t="str">
            <v>Stock</v>
          </cell>
          <cell r="S228">
            <v>92.3</v>
          </cell>
          <cell r="T228">
            <v>100</v>
          </cell>
          <cell r="U228">
            <v>100</v>
          </cell>
          <cell r="V228">
            <v>100</v>
          </cell>
          <cell r="W228">
            <v>100</v>
          </cell>
          <cell r="X228">
            <v>100</v>
          </cell>
          <cell r="Y228">
            <v>99.49</v>
          </cell>
          <cell r="Z228">
            <v>99.49</v>
          </cell>
          <cell r="AA228">
            <v>99.49</v>
          </cell>
          <cell r="AB228">
            <v>99.49</v>
          </cell>
          <cell r="AC228">
            <v>42490.208333333299</v>
          </cell>
          <cell r="AD228">
            <v>42500.460091898101</v>
          </cell>
          <cell r="AE228" t="str">
            <v xml:space="preserve">Las solicitudes de reconocimiento de prestaciones radicadas con términos legales cumplidos correspondieron a 1.486.458 de las cuales se resolvieron 1.478.850. Esta es una cifra acumulada desde el inicio de operaciones de la Empresa y mide las solicitudes </v>
          </cell>
          <cell r="AF228">
            <v>42490.208333333299</v>
          </cell>
          <cell r="AG228">
            <v>42500.4600917477</v>
          </cell>
          <cell r="AH228" t="str">
            <v>Jorge Alberto Silva Acero</v>
          </cell>
          <cell r="AI228" t="str">
            <v>jsilva@colpensiones.gov.co</v>
          </cell>
          <cell r="AJ228">
            <v>10</v>
          </cell>
          <cell r="AK228">
            <v>42520.208333333299</v>
          </cell>
          <cell r="AL228">
            <v>-23</v>
          </cell>
        </row>
        <row r="229">
          <cell r="A229">
            <v>4348</v>
          </cell>
          <cell r="B229" t="str">
            <v>Todos por un Nuevo País</v>
          </cell>
          <cell r="C229" t="str">
            <v>Movilidad social</v>
          </cell>
          <cell r="D229" t="str">
            <v>Garantizar los mínimos vitales y avanzar en el fortalecimiento de las capacidades de la población en pobreza extrema para su efectiva inclusión social y productiva (Sistema de Promoción Social).</v>
          </cell>
          <cell r="E229" t="str">
            <v>Vivienda</v>
          </cell>
          <cell r="F229" t="str">
            <v>MinVivienda</v>
          </cell>
          <cell r="G229" t="str">
            <v>Planificación, fortalecimiento e incentivos a las soluciones de vivienda</v>
          </cell>
          <cell r="H229">
            <v>4348</v>
          </cell>
          <cell r="I229" t="str">
            <v>Mejoramientos de vivienda  ejecutados</v>
          </cell>
          <cell r="J229" t="str">
            <v>Gestión</v>
          </cell>
          <cell r="K229" t="str">
            <v>Sectorial</v>
          </cell>
          <cell r="L229" t="str">
            <v>SI</v>
          </cell>
          <cell r="M229" t="str">
            <v>NO</v>
          </cell>
          <cell r="N229" t="str">
            <v>NO</v>
          </cell>
          <cell r="O229" t="str">
            <v>SI</v>
          </cell>
          <cell r="P229" t="str">
            <v>Mejoramientos</v>
          </cell>
          <cell r="Q229" t="str">
            <v>Trimestral</v>
          </cell>
          <cell r="R229" t="str">
            <v>Acumulado</v>
          </cell>
          <cell r="S229">
            <v>8000</v>
          </cell>
          <cell r="T229">
            <v>2845</v>
          </cell>
          <cell r="U229">
            <v>10511</v>
          </cell>
          <cell r="V229">
            <v>4799</v>
          </cell>
          <cell r="W229">
            <v>4936</v>
          </cell>
          <cell r="X229">
            <v>23091</v>
          </cell>
          <cell r="Y229">
            <v>681</v>
          </cell>
          <cell r="Z229">
            <v>6.4790000000000001</v>
          </cell>
          <cell r="AA229">
            <v>3588</v>
          </cell>
          <cell r="AB229">
            <v>15.539</v>
          </cell>
          <cell r="AC229">
            <v>42460.208333333299</v>
          </cell>
          <cell r="AD229">
            <v>42500.495117708298</v>
          </cell>
          <cell r="AE229" t="str">
            <v xml:space="preserve">En el mes de marzo se iniciaron 19 mejoramientos por parte de las CCF. Para un acumulado en el primer trimestre de 2016, 80 mejoramientos de vivienda. </v>
          </cell>
          <cell r="AF229">
            <v>42460.208333333299</v>
          </cell>
          <cell r="AG229">
            <v>42500.495116666702</v>
          </cell>
          <cell r="AH229" t="str">
            <v>Alejandro Quintero Romero</v>
          </cell>
          <cell r="AI229" t="str">
            <v>alquintero@minvivienda.gov.co</v>
          </cell>
          <cell r="AJ229">
            <v>30</v>
          </cell>
          <cell r="AK229">
            <v>42551.208333333299</v>
          </cell>
          <cell r="AL229">
            <v>-73</v>
          </cell>
        </row>
        <row r="230">
          <cell r="A230">
            <v>4352</v>
          </cell>
          <cell r="B230" t="str">
            <v>Todos por un Nuevo País</v>
          </cell>
          <cell r="C230" t="str">
            <v>Movilidad social</v>
          </cell>
          <cell r="D230" t="str">
            <v>Garantizar los mínimos vitales y avanzar en el fortalecimiento de las capacidades de la población en pobreza extrema para su efectiva inclusión social y productiva (Sistema de Promoción Social).</v>
          </cell>
          <cell r="E230" t="str">
            <v>Vivienda</v>
          </cell>
          <cell r="F230" t="str">
            <v>MinVivienda</v>
          </cell>
          <cell r="G230" t="str">
            <v>Planificación, fortalecimiento e incentivos a las soluciones de vivienda</v>
          </cell>
          <cell r="H230">
            <v>4352</v>
          </cell>
          <cell r="I230" t="str">
            <v>Porcentaje de hogares urbanos en situación de déficit de vivienda cuantitativo</v>
          </cell>
          <cell r="J230" t="str">
            <v>Resultado</v>
          </cell>
          <cell r="K230" t="str">
            <v>Sectorial</v>
          </cell>
          <cell r="L230" t="str">
            <v>SI</v>
          </cell>
          <cell r="M230" t="str">
            <v>NO</v>
          </cell>
          <cell r="N230" t="str">
            <v>NO</v>
          </cell>
          <cell r="O230" t="str">
            <v>SI</v>
          </cell>
          <cell r="P230" t="str">
            <v>Porcentaje</v>
          </cell>
          <cell r="Q230" t="str">
            <v>Anual</v>
          </cell>
          <cell r="R230" t="str">
            <v>Reducción</v>
          </cell>
          <cell r="S230">
            <v>7</v>
          </cell>
          <cell r="T230">
            <v>6.8</v>
          </cell>
          <cell r="U230">
            <v>6.4</v>
          </cell>
          <cell r="V230">
            <v>6</v>
          </cell>
          <cell r="W230">
            <v>5.5</v>
          </cell>
          <cell r="X230">
            <v>5.5</v>
          </cell>
          <cell r="Y230">
            <v>0</v>
          </cell>
          <cell r="Z230">
            <v>0</v>
          </cell>
          <cell r="AA230">
            <v>0</v>
          </cell>
          <cell r="AB230">
            <v>0</v>
          </cell>
          <cell r="AC230">
            <v>0</v>
          </cell>
          <cell r="AD230">
            <v>0</v>
          </cell>
          <cell r="AE230" t="str">
            <v>Con el fin de disminuir el déficit de vivienda urbana, y apoyar diversos segmentos de la población, con ingresos y capacidades de ahorro distintas, se han creado diferentes programas en la política de vivienda urbana como son Mi Casa Ya Ahorradores, Mi Ca</v>
          </cell>
          <cell r="AF230">
            <v>42400.208333333299</v>
          </cell>
          <cell r="AG230">
            <v>42500.425654479201</v>
          </cell>
          <cell r="AH230" t="str">
            <v>Diana Margarita Barrera Cruz</v>
          </cell>
          <cell r="AI230" t="str">
            <v>dbarrera@minvivienda.gov.co</v>
          </cell>
          <cell r="AJ230">
            <v>120</v>
          </cell>
          <cell r="AK230">
            <v>0</v>
          </cell>
          <cell r="AL230">
            <v>0</v>
          </cell>
        </row>
        <row r="231">
          <cell r="A231">
            <v>4353</v>
          </cell>
          <cell r="B231" t="str">
            <v>Todos por un Nuevo País</v>
          </cell>
          <cell r="C231" t="str">
            <v>Movilidad social</v>
          </cell>
          <cell r="D231" t="str">
            <v>Garantizar los mínimos vitales y avanzar en el fortalecimiento de las capacidades de la población en pobreza extrema para su efectiva inclusión social y productiva (Sistema de Promoción Social).</v>
          </cell>
          <cell r="E231" t="str">
            <v>Vivienda</v>
          </cell>
          <cell r="F231" t="str">
            <v>MinVivienda</v>
          </cell>
          <cell r="G231" t="str">
            <v>Planificación, fortalecimiento e incentivos a las soluciones de vivienda</v>
          </cell>
          <cell r="H231">
            <v>4353</v>
          </cell>
          <cell r="I231" t="str">
            <v>Viviendas urbanas públicas y privadas iniciadas</v>
          </cell>
          <cell r="J231" t="str">
            <v>Producto</v>
          </cell>
          <cell r="K231" t="str">
            <v>Sectorial</v>
          </cell>
          <cell r="L231" t="str">
            <v>SI</v>
          </cell>
          <cell r="M231" t="str">
            <v>NO</v>
          </cell>
          <cell r="N231" t="str">
            <v>NO</v>
          </cell>
          <cell r="O231" t="str">
            <v>SI</v>
          </cell>
          <cell r="P231" t="str">
            <v>Viviendas</v>
          </cell>
          <cell r="Q231" t="str">
            <v>Trimestral</v>
          </cell>
          <cell r="R231" t="str">
            <v>Acumulado</v>
          </cell>
          <cell r="S231">
            <v>931277</v>
          </cell>
          <cell r="T231">
            <v>148113</v>
          </cell>
          <cell r="U231">
            <v>179148.334</v>
          </cell>
          <cell r="V231">
            <v>256153.111</v>
          </cell>
          <cell r="W231">
            <v>216585.215</v>
          </cell>
          <cell r="X231">
            <v>800000</v>
          </cell>
          <cell r="Y231">
            <v>0</v>
          </cell>
          <cell r="Z231">
            <v>0</v>
          </cell>
          <cell r="AA231">
            <v>0</v>
          </cell>
          <cell r="AB231">
            <v>0</v>
          </cell>
          <cell r="AC231">
            <v>0</v>
          </cell>
          <cell r="AD231">
            <v>0</v>
          </cell>
          <cell r="AE231">
            <v>0</v>
          </cell>
          <cell r="AF231">
            <v>0</v>
          </cell>
          <cell r="AG231">
            <v>0</v>
          </cell>
          <cell r="AH231" t="str">
            <v>Diana Margarita Barrera Cruz</v>
          </cell>
          <cell r="AI231" t="str">
            <v>dbarrera@minvivienda.gov.co</v>
          </cell>
          <cell r="AJ231">
            <v>90</v>
          </cell>
          <cell r="AK231">
            <v>0</v>
          </cell>
          <cell r="AL231">
            <v>0</v>
          </cell>
        </row>
        <row r="232">
          <cell r="A232">
            <v>4354</v>
          </cell>
          <cell r="B232" t="str">
            <v>Todos por un Nuevo País</v>
          </cell>
          <cell r="C232" t="str">
            <v>Movilidad social</v>
          </cell>
          <cell r="D232" t="str">
            <v>Garantizar los mínimos vitales y avanzar en el fortalecimiento de las capacidades de la población en pobreza extrema para su efectiva inclusión social y productiva (Sistema de Promoción Social).</v>
          </cell>
          <cell r="E232" t="str">
            <v>Vivienda</v>
          </cell>
          <cell r="F232" t="str">
            <v>MinVivienda</v>
          </cell>
          <cell r="G232" t="str">
            <v>Planificación, fortalecimiento e incentivos a las soluciones de vivienda</v>
          </cell>
          <cell r="H232">
            <v>4354</v>
          </cell>
          <cell r="I232" t="str">
            <v>Viviendas de interés prioritario y  social iniciadas con apoyo de Fonvivienda</v>
          </cell>
          <cell r="J232" t="str">
            <v>Producto</v>
          </cell>
          <cell r="K232" t="str">
            <v>Sectorial</v>
          </cell>
          <cell r="L232" t="str">
            <v>SI</v>
          </cell>
          <cell r="M232" t="str">
            <v>NO</v>
          </cell>
          <cell r="N232" t="str">
            <v>NO</v>
          </cell>
          <cell r="O232" t="str">
            <v>SI</v>
          </cell>
          <cell r="P232" t="str">
            <v>Viviendas</v>
          </cell>
          <cell r="Q232" t="str">
            <v>Mensual</v>
          </cell>
          <cell r="R232" t="str">
            <v>Acumulado</v>
          </cell>
          <cell r="S232">
            <v>241886</v>
          </cell>
          <cell r="T232">
            <v>64000</v>
          </cell>
          <cell r="U232">
            <v>110500</v>
          </cell>
          <cell r="V232">
            <v>96500</v>
          </cell>
          <cell r="W232">
            <v>29000</v>
          </cell>
          <cell r="X232">
            <v>300000</v>
          </cell>
          <cell r="Y232">
            <v>18724</v>
          </cell>
          <cell r="Z232">
            <v>16.945</v>
          </cell>
          <cell r="AA232">
            <v>88328</v>
          </cell>
          <cell r="AB232">
            <v>29.443000000000001</v>
          </cell>
          <cell r="AC232">
            <v>42460.208333333299</v>
          </cell>
          <cell r="AD232">
            <v>42501.424238888903</v>
          </cell>
          <cell r="AE232" t="str">
            <v>Al mes de marzo se han iniciado 8.378 soluciones de vivienda en el Programa de Cobertura a la Tasa - FRECH, y habilitado 6.647 hogares en el Programa de Vivienda Mi Casa Ya, se han iniciado 3.699 soluciones de vivienda de interés prioritario en el Program</v>
          </cell>
          <cell r="AF232">
            <v>42460.208333333299</v>
          </cell>
          <cell r="AG232">
            <v>42501.4242387384</v>
          </cell>
          <cell r="AH232" t="str">
            <v>Alejandro Quintero Romero</v>
          </cell>
          <cell r="AI232" t="str">
            <v>alquintero@minvivienda.gov.co</v>
          </cell>
          <cell r="AJ232">
            <v>30</v>
          </cell>
          <cell r="AK232">
            <v>42490.208333333299</v>
          </cell>
          <cell r="AL232">
            <v>-13</v>
          </cell>
        </row>
        <row r="233">
          <cell r="A233">
            <v>4355</v>
          </cell>
          <cell r="B233" t="str">
            <v>Todos por un Nuevo País</v>
          </cell>
          <cell r="C233" t="str">
            <v>Movilidad social</v>
          </cell>
          <cell r="D233" t="str">
            <v>Garantizar los mínimos vitales y avanzar en el fortalecimiento de las capacidades de la población en pobreza extrema para su efectiva inclusión social y productiva (Sistema de Promoción Social).</v>
          </cell>
          <cell r="E233" t="str">
            <v>Vivienda</v>
          </cell>
          <cell r="F233" t="str">
            <v>MinVivienda</v>
          </cell>
          <cell r="G233" t="str">
            <v>Planificación, fortalecimiento e incentivos a las soluciones de vivienda</v>
          </cell>
          <cell r="H233">
            <v>4355</v>
          </cell>
          <cell r="I233" t="str">
            <v>Subsidios familiares de vivienda de interés social asignados con apoyo de las CCF</v>
          </cell>
          <cell r="J233" t="str">
            <v>Producto</v>
          </cell>
          <cell r="K233" t="str">
            <v>Sectorial</v>
          </cell>
          <cell r="L233" t="str">
            <v>SI</v>
          </cell>
          <cell r="M233" t="str">
            <v>NO</v>
          </cell>
          <cell r="N233" t="str">
            <v>NO</v>
          </cell>
          <cell r="O233" t="str">
            <v>SI</v>
          </cell>
          <cell r="P233" t="str">
            <v>Subsidios</v>
          </cell>
          <cell r="Q233" t="str">
            <v>Trimestral</v>
          </cell>
          <cell r="R233" t="str">
            <v>Acumulado</v>
          </cell>
          <cell r="S233">
            <v>122987</v>
          </cell>
          <cell r="T233">
            <v>25000</v>
          </cell>
          <cell r="U233">
            <v>25000</v>
          </cell>
          <cell r="V233">
            <v>25000</v>
          </cell>
          <cell r="W233">
            <v>25000</v>
          </cell>
          <cell r="X233">
            <v>100000</v>
          </cell>
          <cell r="Y233">
            <v>5268</v>
          </cell>
          <cell r="Z233">
            <v>21.071999999999999</v>
          </cell>
          <cell r="AA233">
            <v>59525</v>
          </cell>
          <cell r="AB233">
            <v>59.524999999999999</v>
          </cell>
          <cell r="AC233">
            <v>42460.208333333299</v>
          </cell>
          <cell r="AD233">
            <v>42500.495655358798</v>
          </cell>
          <cell r="AE233" t="str">
            <v>En el mes de marzo se asignaron 1.786 SFV en el departamento de Antioquia, Atlántico, Bogotá, Cundinamarca, Risaralda, Santander, Tolima y Valle por parte de las CCF. En el primer trimestre el año se han asignado 5.268 subsidios familiares de vivienda por</v>
          </cell>
          <cell r="AF233">
            <v>42460.208333333299</v>
          </cell>
          <cell r="AG233">
            <v>42500.495655243103</v>
          </cell>
          <cell r="AH233" t="str">
            <v>Alejandro Quintero Romero</v>
          </cell>
          <cell r="AI233" t="str">
            <v>alquintero@minvivienda.gov.co</v>
          </cell>
          <cell r="AJ233">
            <v>30</v>
          </cell>
          <cell r="AK233">
            <v>42551.208333333299</v>
          </cell>
          <cell r="AL233">
            <v>-73</v>
          </cell>
        </row>
        <row r="234">
          <cell r="A234">
            <v>4370</v>
          </cell>
          <cell r="B234" t="str">
            <v>Todos por un Nuevo País</v>
          </cell>
          <cell r="C234" t="str">
            <v>Movilidad social</v>
          </cell>
          <cell r="D234" t="str">
            <v>Garantizar los mínimos vitales y avanzar en el fortalecimiento de las capacidades de la población en pobreza extrema para su efectiva inclusión social y productiva (Sistema de Promoción Social).</v>
          </cell>
          <cell r="E234" t="str">
            <v>Vivienda</v>
          </cell>
          <cell r="F234" t="str">
            <v>MinVivienda</v>
          </cell>
          <cell r="G234" t="str">
            <v>Planificación, fortalecimiento e incentivos a las soluciones de vivienda</v>
          </cell>
          <cell r="H234">
            <v>4370</v>
          </cell>
          <cell r="I234" t="str">
            <v>Porcentaje de Subsidios Familiares de Vivienda en Especie asignados a Población Desplazada en el Programa de Vivienda Gratuita</v>
          </cell>
          <cell r="J234" t="str">
            <v>Resultado</v>
          </cell>
          <cell r="K234" t="str">
            <v>Sectorial</v>
          </cell>
          <cell r="L234" t="str">
            <v>SI</v>
          </cell>
          <cell r="M234" t="str">
            <v>NO</v>
          </cell>
          <cell r="N234" t="str">
            <v>NO</v>
          </cell>
          <cell r="O234" t="str">
            <v>SI</v>
          </cell>
          <cell r="P234" t="str">
            <v>Porcentaje</v>
          </cell>
          <cell r="Q234" t="str">
            <v>Mensual</v>
          </cell>
          <cell r="R234" t="str">
            <v>Stock</v>
          </cell>
          <cell r="S234">
            <v>50</v>
          </cell>
          <cell r="T234">
            <v>50</v>
          </cell>
          <cell r="U234">
            <v>50</v>
          </cell>
          <cell r="V234">
            <v>50</v>
          </cell>
          <cell r="W234">
            <v>50</v>
          </cell>
          <cell r="X234">
            <v>50</v>
          </cell>
          <cell r="Y234">
            <v>53.15</v>
          </cell>
          <cell r="Z234">
            <v>100</v>
          </cell>
          <cell r="AA234">
            <v>53.15</v>
          </cell>
          <cell r="AB234">
            <v>100</v>
          </cell>
          <cell r="AC234">
            <v>42490.208333333299</v>
          </cell>
          <cell r="AD234">
            <v>42501.423499803197</v>
          </cell>
          <cell r="AE234" t="str">
            <v>En el mes de abril se asignaron 152 subsidios familiares en especie a la población en situación de desplazamiento asignados, que corresponde al 53,15% con respecto al total asignado en el marco del programa de vivienda gratuita primero fase.</v>
          </cell>
          <cell r="AF234">
            <v>42490.208333333299</v>
          </cell>
          <cell r="AG234">
            <v>42501.423499687502</v>
          </cell>
          <cell r="AH234" t="str">
            <v>Alejandro Quintero Romero</v>
          </cell>
          <cell r="AI234" t="str">
            <v>alquintero@minvivienda.gov.co</v>
          </cell>
          <cell r="AJ234">
            <v>30</v>
          </cell>
          <cell r="AK234">
            <v>42520.208333333299</v>
          </cell>
          <cell r="AL234">
            <v>-43</v>
          </cell>
        </row>
        <row r="235">
          <cell r="A235">
            <v>5124</v>
          </cell>
          <cell r="B235" t="str">
            <v>Todos por un Nuevo País</v>
          </cell>
          <cell r="C235" t="str">
            <v>Movilidad social</v>
          </cell>
          <cell r="D235" t="str">
            <v>Garantizar los mínimos vitales y avanzar en el fortalecimiento de las capacidades de la población en pobreza extrema para su efectiva inclusión social y productiva (Sistema de Promoción Social).</v>
          </cell>
          <cell r="E235" t="str">
            <v>Vivienda</v>
          </cell>
          <cell r="F235" t="str">
            <v>MinVivienda</v>
          </cell>
          <cell r="G235" t="str">
            <v>Planificación, fortalecimiento e incentivos a las soluciones de vivienda</v>
          </cell>
          <cell r="H235">
            <v>5124</v>
          </cell>
          <cell r="I235" t="str">
            <v>Viviendas iniciadas de interés prioritario programa de vivienda gratis segunda fase</v>
          </cell>
          <cell r="J235" t="str">
            <v>Producto</v>
          </cell>
          <cell r="K235" t="str">
            <v>Sectorial</v>
          </cell>
          <cell r="L235" t="str">
            <v>SI</v>
          </cell>
          <cell r="M235" t="str">
            <v>NO</v>
          </cell>
          <cell r="N235" t="str">
            <v>NO</v>
          </cell>
          <cell r="O235" t="str">
            <v>SI</v>
          </cell>
          <cell r="P235" t="str">
            <v>Viviendas</v>
          </cell>
          <cell r="Q235" t="str">
            <v>Mensual</v>
          </cell>
          <cell r="R235" t="str">
            <v>Acumulado</v>
          </cell>
          <cell r="S235">
            <v>0</v>
          </cell>
          <cell r="T235">
            <v>2000</v>
          </cell>
          <cell r="U235">
            <v>30000</v>
          </cell>
          <cell r="V235">
            <v>15000</v>
          </cell>
          <cell r="W235">
            <v>3000</v>
          </cell>
          <cell r="X235">
            <v>50000</v>
          </cell>
          <cell r="Y235">
            <v>0</v>
          </cell>
          <cell r="Z235">
            <v>0</v>
          </cell>
          <cell r="AA235">
            <v>4269</v>
          </cell>
          <cell r="AB235">
            <v>8.5380000000000003</v>
          </cell>
          <cell r="AC235">
            <v>42460.208333333299</v>
          </cell>
          <cell r="AD235">
            <v>42500.437904594903</v>
          </cell>
          <cell r="AE235" t="str">
            <v>Durante el mes de marzo no se presentaron iniciaciones en el Programa de Vivienda Gratuita Segunda Fase</v>
          </cell>
          <cell r="AF235">
            <v>42460.208333333299</v>
          </cell>
          <cell r="AG235">
            <v>42500.437904432903</v>
          </cell>
          <cell r="AH235" t="str">
            <v>Alejandro Quintero Romero</v>
          </cell>
          <cell r="AI235" t="str">
            <v>alquintero@minvivienda.gov.co</v>
          </cell>
          <cell r="AJ235">
            <v>30</v>
          </cell>
          <cell r="AK235">
            <v>42490.208333333299</v>
          </cell>
          <cell r="AL235">
            <v>-13</v>
          </cell>
        </row>
        <row r="236">
          <cell r="A236">
            <v>5125</v>
          </cell>
          <cell r="B236" t="str">
            <v>Todos por un Nuevo País</v>
          </cell>
          <cell r="C236" t="str">
            <v>Movilidad social</v>
          </cell>
          <cell r="D236" t="str">
            <v>Garantizar los mínimos vitales y avanzar en el fortalecimiento de las capacidades de la población en pobreza extrema para su efectiva inclusión social y productiva (Sistema de Promoción Social).</v>
          </cell>
          <cell r="E236" t="str">
            <v>Vivienda</v>
          </cell>
          <cell r="F236" t="str">
            <v>MinVivienda</v>
          </cell>
          <cell r="G236" t="str">
            <v>Planificación, fortalecimiento e incentivos a las soluciones de vivienda</v>
          </cell>
          <cell r="H236">
            <v>5125</v>
          </cell>
          <cell r="I236" t="str">
            <v>Viviendas de interés prioritario iniciadas en el Programa de Vivienda - VIPA</v>
          </cell>
          <cell r="J236" t="str">
            <v>Producto</v>
          </cell>
          <cell r="K236" t="str">
            <v>Sectorial</v>
          </cell>
          <cell r="L236" t="str">
            <v>SI</v>
          </cell>
          <cell r="M236" t="str">
            <v>NO</v>
          </cell>
          <cell r="N236" t="str">
            <v>NO</v>
          </cell>
          <cell r="O236" t="str">
            <v>SI</v>
          </cell>
          <cell r="P236" t="str">
            <v>Viviendas</v>
          </cell>
          <cell r="Q236" t="str">
            <v>Mensual</v>
          </cell>
          <cell r="R236" t="str">
            <v>Acumulado</v>
          </cell>
          <cell r="S236">
            <v>31371</v>
          </cell>
          <cell r="T236">
            <v>25000</v>
          </cell>
          <cell r="U236">
            <v>25000</v>
          </cell>
          <cell r="V236">
            <v>0</v>
          </cell>
          <cell r="W236">
            <v>0</v>
          </cell>
          <cell r="X236">
            <v>50000</v>
          </cell>
          <cell r="Y236">
            <v>0</v>
          </cell>
          <cell r="Z236">
            <v>0</v>
          </cell>
          <cell r="AA236">
            <v>22124</v>
          </cell>
          <cell r="AB236">
            <v>44.247999999999998</v>
          </cell>
          <cell r="AC236">
            <v>42490.208333333299</v>
          </cell>
          <cell r="AD236">
            <v>42500.510016469903</v>
          </cell>
          <cell r="AE236" t="str">
            <v xml:space="preserve">Para el mes de abril no se cuenta aún con información de iniciadas en el programa VIPA. </v>
          </cell>
          <cell r="AF236">
            <v>42490.208333333299</v>
          </cell>
          <cell r="AG236">
            <v>42500.5100163194</v>
          </cell>
          <cell r="AH236" t="str">
            <v>Alejandro Quintero Romero</v>
          </cell>
          <cell r="AI236" t="str">
            <v>alquintero@minvivienda.gov.co</v>
          </cell>
          <cell r="AJ236">
            <v>30</v>
          </cell>
          <cell r="AK236">
            <v>42520.208333333299</v>
          </cell>
          <cell r="AL236">
            <v>-43</v>
          </cell>
        </row>
        <row r="237">
          <cell r="A237">
            <v>5126</v>
          </cell>
          <cell r="B237" t="str">
            <v>Todos por un Nuevo País</v>
          </cell>
          <cell r="C237" t="str">
            <v>Movilidad social</v>
          </cell>
          <cell r="D237" t="str">
            <v>Garantizar los mínimos vitales y avanzar en el fortalecimiento de las capacidades de la población en pobreza extrema para su efectiva inclusión social y productiva (Sistema de Promoción Social).</v>
          </cell>
          <cell r="E237" t="str">
            <v>Vivienda</v>
          </cell>
          <cell r="F237" t="str">
            <v>MinVivienda</v>
          </cell>
          <cell r="G237" t="str">
            <v>Planificación, fortalecimiento e incentivos a las soluciones de vivienda</v>
          </cell>
          <cell r="H237">
            <v>5126</v>
          </cell>
          <cell r="I237" t="str">
            <v>Viviendas de interés social iniciadas en el Programa de promoción y acceso a vivienda de interés social - "Mi Casa Ya"</v>
          </cell>
          <cell r="J237" t="str">
            <v>Producto</v>
          </cell>
          <cell r="K237" t="str">
            <v>Sectorial</v>
          </cell>
          <cell r="L237" t="str">
            <v>SI</v>
          </cell>
          <cell r="M237" t="str">
            <v>NO</v>
          </cell>
          <cell r="N237" t="str">
            <v>NO</v>
          </cell>
          <cell r="O237" t="str">
            <v>SI</v>
          </cell>
          <cell r="P237" t="str">
            <v>Viviendas</v>
          </cell>
          <cell r="Q237" t="str">
            <v>Mensual</v>
          </cell>
          <cell r="R237" t="str">
            <v>Acumulado</v>
          </cell>
          <cell r="S237">
            <v>0</v>
          </cell>
          <cell r="T237">
            <v>7500</v>
          </cell>
          <cell r="U237">
            <v>30500</v>
          </cell>
          <cell r="V237">
            <v>57000</v>
          </cell>
          <cell r="W237">
            <v>5000</v>
          </cell>
          <cell r="X237">
            <v>100000</v>
          </cell>
          <cell r="Y237">
            <v>9700</v>
          </cell>
          <cell r="Z237">
            <v>31.803000000000001</v>
          </cell>
          <cell r="AA237">
            <v>22830</v>
          </cell>
          <cell r="AB237">
            <v>22.83</v>
          </cell>
          <cell r="AC237">
            <v>42490.208333333299</v>
          </cell>
          <cell r="AD237">
            <v>42500.426538969899</v>
          </cell>
          <cell r="AE237" t="str">
            <v xml:space="preserve">En el mes de Abril se habilitaron 3.053 hogares en el Programa Mi Casa Ya, para un acumulado de 9.700 habilitados durante el año 2016 en todo el país. </v>
          </cell>
          <cell r="AF237">
            <v>42490.208333333299</v>
          </cell>
          <cell r="AG237">
            <v>42500.426538854197</v>
          </cell>
          <cell r="AH237" t="str">
            <v>Alejandro Quintero Romero</v>
          </cell>
          <cell r="AI237" t="str">
            <v>alquintero@minvivienda.gov.co</v>
          </cell>
          <cell r="AJ237">
            <v>30</v>
          </cell>
          <cell r="AK237">
            <v>42520.208333333299</v>
          </cell>
          <cell r="AL237">
            <v>-43</v>
          </cell>
        </row>
        <row r="238">
          <cell r="A238">
            <v>5127</v>
          </cell>
          <cell r="B238" t="str">
            <v>Todos por un Nuevo País</v>
          </cell>
          <cell r="C238" t="str">
            <v>Movilidad social</v>
          </cell>
          <cell r="D238" t="str">
            <v>Garantizar los mínimos vitales y avanzar en el fortalecimiento de las capacidades de la población en pobreza extrema para su efectiva inclusión social y productiva (Sistema de Promoción Social).</v>
          </cell>
          <cell r="E238" t="str">
            <v>Vivienda</v>
          </cell>
          <cell r="F238" t="str">
            <v>MinVivienda</v>
          </cell>
          <cell r="G238" t="str">
            <v>Planificación, fortalecimiento e incentivos a las soluciones de vivienda</v>
          </cell>
          <cell r="H238">
            <v>5127</v>
          </cell>
          <cell r="I238" t="str">
            <v>Viviendas de interés prioritario y  social iniciadas en el Programa de Cobertura Condicionada para Créditos de Vivienda Segunda Generación - "Frech"</v>
          </cell>
          <cell r="J238" t="str">
            <v>Producto</v>
          </cell>
          <cell r="K238" t="str">
            <v>Sectorial</v>
          </cell>
          <cell r="L238" t="str">
            <v>SI</v>
          </cell>
          <cell r="M238" t="str">
            <v>NO</v>
          </cell>
          <cell r="N238" t="str">
            <v>NO</v>
          </cell>
          <cell r="O238" t="str">
            <v>SI</v>
          </cell>
          <cell r="P238" t="str">
            <v>Viviendas</v>
          </cell>
          <cell r="Q238" t="str">
            <v>Mensual</v>
          </cell>
          <cell r="R238" t="str">
            <v>Acumulado</v>
          </cell>
          <cell r="S238">
            <v>0</v>
          </cell>
          <cell r="T238">
            <v>29500</v>
          </cell>
          <cell r="U238">
            <v>25000</v>
          </cell>
          <cell r="V238">
            <v>24500</v>
          </cell>
          <cell r="W238">
            <v>21000</v>
          </cell>
          <cell r="X238">
            <v>100000</v>
          </cell>
          <cell r="Y238">
            <v>8449</v>
          </cell>
          <cell r="Z238">
            <v>33.799999999999997</v>
          </cell>
          <cell r="AA238">
            <v>38530</v>
          </cell>
          <cell r="AB238">
            <v>38.53</v>
          </cell>
          <cell r="AC238">
            <v>42490.208333333299</v>
          </cell>
          <cell r="AD238">
            <v>42495.604248842603</v>
          </cell>
          <cell r="AE238" t="str">
            <v>Para el mes de abril se tiene un acumulado de 8.449 viviendas iniciadas en el marco del Programa de Cobertura Condicionada para Créditos de Vivienda Segunda Generación - "Frech", distribuidas así: 1.642 Viviendas de Interés Prioritario y 6.807 Viviendas d</v>
          </cell>
          <cell r="AF238">
            <v>42490.208333333299</v>
          </cell>
          <cell r="AG238">
            <v>42495.6042486921</v>
          </cell>
          <cell r="AH238" t="str">
            <v>Carlos Ariel Cortés Mateus</v>
          </cell>
          <cell r="AI238" t="str">
            <v>ccortes@minvivienda.gov.co</v>
          </cell>
          <cell r="AJ238">
            <v>30</v>
          </cell>
          <cell r="AK238">
            <v>42520.208333333299</v>
          </cell>
          <cell r="AL238">
            <v>-43</v>
          </cell>
        </row>
        <row r="239">
          <cell r="A239">
            <v>5128</v>
          </cell>
          <cell r="B239" t="str">
            <v>Todos por un Nuevo País</v>
          </cell>
          <cell r="C239" t="str">
            <v>Movilidad social</v>
          </cell>
          <cell r="D239" t="str">
            <v>Garantizar los mínimos vitales y avanzar en el fortalecimiento de las capacidades de la población en pobreza extrema para su efectiva inclusión social y productiva (Sistema de Promoción Social).</v>
          </cell>
          <cell r="E239" t="str">
            <v>Vivienda</v>
          </cell>
          <cell r="F239" t="str">
            <v>MinVivienda</v>
          </cell>
          <cell r="G239" t="str">
            <v>Planificación, fortalecimiento e incentivos a las soluciones de vivienda</v>
          </cell>
          <cell r="H239">
            <v>5128</v>
          </cell>
          <cell r="I239" t="str">
            <v>Vivienda VIS urbanas públicas y privadas Iniciadas</v>
          </cell>
          <cell r="J239" t="str">
            <v>Producto</v>
          </cell>
          <cell r="K239" t="str">
            <v>Sectorial</v>
          </cell>
          <cell r="L239" t="str">
            <v>SI</v>
          </cell>
          <cell r="M239" t="str">
            <v>NO</v>
          </cell>
          <cell r="N239" t="str">
            <v>NO</v>
          </cell>
          <cell r="O239" t="str">
            <v>SI</v>
          </cell>
          <cell r="P239" t="str">
            <v>Viviendas</v>
          </cell>
          <cell r="Q239" t="str">
            <v>Trimestral</v>
          </cell>
          <cell r="R239" t="str">
            <v>Acumulado</v>
          </cell>
          <cell r="S239">
            <v>485529</v>
          </cell>
          <cell r="T239">
            <v>62207.199999999997</v>
          </cell>
          <cell r="U239">
            <v>86295.869000000006</v>
          </cell>
          <cell r="V239">
            <v>137517.26699999999</v>
          </cell>
          <cell r="W239">
            <v>113979.66499999999</v>
          </cell>
          <cell r="X239">
            <v>400000</v>
          </cell>
          <cell r="Y239">
            <v>0</v>
          </cell>
          <cell r="Z239">
            <v>0</v>
          </cell>
          <cell r="AA239">
            <v>0</v>
          </cell>
          <cell r="AB239">
            <v>0</v>
          </cell>
          <cell r="AC239">
            <v>0</v>
          </cell>
          <cell r="AD239">
            <v>0</v>
          </cell>
          <cell r="AE239">
            <v>0</v>
          </cell>
          <cell r="AF239">
            <v>0</v>
          </cell>
          <cell r="AG239">
            <v>0</v>
          </cell>
          <cell r="AH239" t="str">
            <v>Diana Margarita Barrera Cruz</v>
          </cell>
          <cell r="AI239" t="str">
            <v>dbarrera@minvivienda.gov.co</v>
          </cell>
          <cell r="AJ239">
            <v>90</v>
          </cell>
          <cell r="AK239">
            <v>0</v>
          </cell>
          <cell r="AL239">
            <v>0</v>
          </cell>
        </row>
        <row r="240">
          <cell r="A240">
            <v>4347</v>
          </cell>
          <cell r="B240" t="str">
            <v>Todos por un Nuevo País</v>
          </cell>
          <cell r="C240" t="str">
            <v>Movilidad social</v>
          </cell>
          <cell r="D240" t="str">
            <v>Garantizar los mínimos vitales y avanzar en el fortalecimiento de las capacidades de la población en pobreza extrema para su efectiva inclusión social y productiva (Sistema de Promoción Social).</v>
          </cell>
          <cell r="E240" t="str">
            <v>Vivienda</v>
          </cell>
          <cell r="F240" t="str">
            <v>MinVivienda</v>
          </cell>
          <cell r="G240" t="str">
            <v>Mejoramiento del sistema habitacional</v>
          </cell>
          <cell r="H240">
            <v>4347</v>
          </cell>
          <cell r="I240" t="str">
            <v>Porcentaje de hogares urbanos en condiciones de déficit de vivienda cualitativo</v>
          </cell>
          <cell r="J240" t="str">
            <v>Resultado</v>
          </cell>
          <cell r="K240" t="str">
            <v>Sectorial</v>
          </cell>
          <cell r="L240" t="str">
            <v>SI</v>
          </cell>
          <cell r="M240" t="str">
            <v>NO</v>
          </cell>
          <cell r="N240" t="str">
            <v>NO</v>
          </cell>
          <cell r="O240" t="str">
            <v>SI</v>
          </cell>
          <cell r="P240" t="str">
            <v>Porcentaje</v>
          </cell>
          <cell r="Q240" t="str">
            <v>Anual</v>
          </cell>
          <cell r="R240" t="str">
            <v>Reducción</v>
          </cell>
          <cell r="S240">
            <v>11.3</v>
          </cell>
          <cell r="T240">
            <v>11.1</v>
          </cell>
          <cell r="U240">
            <v>10.8</v>
          </cell>
          <cell r="V240">
            <v>10.5</v>
          </cell>
          <cell r="W240">
            <v>10.199999999999999</v>
          </cell>
          <cell r="X240">
            <v>10.199999999999999</v>
          </cell>
          <cell r="Y240">
            <v>0</v>
          </cell>
          <cell r="Z240">
            <v>0</v>
          </cell>
          <cell r="AA240">
            <v>0</v>
          </cell>
          <cell r="AB240">
            <v>0</v>
          </cell>
          <cell r="AC240">
            <v>0</v>
          </cell>
          <cell r="AD240">
            <v>0</v>
          </cell>
          <cell r="AE240" t="str">
            <v>Con el fin de disminuir el déficit de vivienda urbana, y apoyar diversos segmentos de la población, con ingresos y capacidades de ahorro distintas, se han creado diferentes programas en la política de vivienda urbana como son Mi Casa Ya Ahorradores, Mi Ca</v>
          </cell>
          <cell r="AF240">
            <v>42400.208333333299</v>
          </cell>
          <cell r="AG240">
            <v>42500.426017326397</v>
          </cell>
          <cell r="AH240" t="str">
            <v>Diana Margarita Barrera Cruz</v>
          </cell>
          <cell r="AI240" t="str">
            <v>dbarrera@minvivienda.gov.co</v>
          </cell>
          <cell r="AJ240">
            <v>120</v>
          </cell>
          <cell r="AK240">
            <v>0</v>
          </cell>
          <cell r="AL240">
            <v>0</v>
          </cell>
        </row>
        <row r="241">
          <cell r="A241">
            <v>4806</v>
          </cell>
          <cell r="B241" t="str">
            <v>Todos por un Nuevo País</v>
          </cell>
          <cell r="C241" t="str">
            <v>Movilidad social</v>
          </cell>
          <cell r="D241" t="str">
            <v>Mejorar las condiciones de salud de la población colombiana y propiciar el goce efectivo del derecho a la salud, en condiciones de calidad, eficiencia, equidad y sostenibilidad</v>
          </cell>
          <cell r="E241" t="str">
            <v>Salud y Protección</v>
          </cell>
          <cell r="F241" t="str">
            <v>Ministerio de Salud</v>
          </cell>
          <cell r="G241" t="str">
            <v>Calidad, acceso a los servicios de salud y fortalecimiento de la red de emergencias.</v>
          </cell>
          <cell r="H241">
            <v>4806</v>
          </cell>
          <cell r="I241" t="str">
            <v>Porcentaje de la población que asiste al menos una vez al año a consulta médica u odontológica por prevención</v>
          </cell>
          <cell r="J241" t="str">
            <v>Resultado</v>
          </cell>
          <cell r="K241" t="str">
            <v>Sectorial</v>
          </cell>
          <cell r="L241" t="str">
            <v>SI</v>
          </cell>
          <cell r="M241" t="str">
            <v>NO</v>
          </cell>
          <cell r="N241" t="str">
            <v>NO</v>
          </cell>
          <cell r="O241" t="str">
            <v>SI</v>
          </cell>
          <cell r="P241" t="str">
            <v>porcentaje</v>
          </cell>
          <cell r="Q241" t="str">
            <v>Anual</v>
          </cell>
          <cell r="R241" t="str">
            <v>Capacidad</v>
          </cell>
          <cell r="S241">
            <v>68.400000000000006</v>
          </cell>
          <cell r="T241">
            <v>70.099999999999994</v>
          </cell>
          <cell r="U241">
            <v>71.7</v>
          </cell>
          <cell r="V241">
            <v>73.400000000000006</v>
          </cell>
          <cell r="W241">
            <v>75</v>
          </cell>
          <cell r="X241">
            <v>75</v>
          </cell>
          <cell r="Y241">
            <v>0</v>
          </cell>
          <cell r="Z241">
            <v>0</v>
          </cell>
          <cell r="AA241">
            <v>0</v>
          </cell>
          <cell r="AB241">
            <v>0</v>
          </cell>
          <cell r="AC241">
            <v>0</v>
          </cell>
          <cell r="AD241">
            <v>0</v>
          </cell>
          <cell r="AE241" t="str">
            <v>Construcción de rutas específicas dentro del grupo de riesgo de alteraciones de la salud bucal: caries, enfermedad periodontal, fluorosis.Asistencia técnica a ET - EPS para la realización de la Jornada de la Estrategia Soy Generación más Sonriente en últi</v>
          </cell>
          <cell r="AF241">
            <v>42490.208333333299</v>
          </cell>
          <cell r="AG241">
            <v>42500.464860729197</v>
          </cell>
          <cell r="AH241" t="str">
            <v>Fernando  Ramírez Campos</v>
          </cell>
          <cell r="AI241" t="str">
            <v>framirez@minsalud.gov.co</v>
          </cell>
          <cell r="AJ241">
            <v>180</v>
          </cell>
          <cell r="AK241">
            <v>0</v>
          </cell>
          <cell r="AL241">
            <v>0</v>
          </cell>
        </row>
        <row r="242">
          <cell r="A242">
            <v>4807</v>
          </cell>
          <cell r="B242" t="str">
            <v>Todos por un Nuevo País</v>
          </cell>
          <cell r="C242" t="str">
            <v>Movilidad social</v>
          </cell>
          <cell r="D242" t="str">
            <v>Mejorar las condiciones de salud de la población colombiana y propiciar el goce efectivo del derecho a la salud, en condiciones de calidad, eficiencia, equidad y sostenibilidad</v>
          </cell>
          <cell r="E242" t="str">
            <v>Salud y Protección</v>
          </cell>
          <cell r="F242" t="str">
            <v>Ministerio de Salud</v>
          </cell>
          <cell r="G242" t="str">
            <v>Calidad, acceso a los servicios de salud y fortalecimiento de la red de emergencias.</v>
          </cell>
          <cell r="H242">
            <v>4807</v>
          </cell>
          <cell r="I242" t="str">
            <v>Porcentaje de nuevos casos de cáncer de mama en estadios tempranos (I-IIA)</v>
          </cell>
          <cell r="J242" t="str">
            <v>Resultado</v>
          </cell>
          <cell r="K242" t="str">
            <v>Sectorial</v>
          </cell>
          <cell r="L242" t="str">
            <v>SI</v>
          </cell>
          <cell r="M242" t="str">
            <v>SI</v>
          </cell>
          <cell r="N242" t="str">
            <v>NO</v>
          </cell>
          <cell r="O242" t="str">
            <v>SI</v>
          </cell>
          <cell r="P242" t="str">
            <v>porcentaje</v>
          </cell>
          <cell r="Q242" t="str">
            <v>Anual</v>
          </cell>
          <cell r="R242" t="str">
            <v>Capacidad</v>
          </cell>
          <cell r="S242">
            <v>40</v>
          </cell>
          <cell r="T242">
            <v>47</v>
          </cell>
          <cell r="U242">
            <v>48</v>
          </cell>
          <cell r="V242">
            <v>49</v>
          </cell>
          <cell r="W242">
            <v>50</v>
          </cell>
          <cell r="X242">
            <v>50</v>
          </cell>
          <cell r="Y242">
            <v>0</v>
          </cell>
          <cell r="Z242">
            <v>0</v>
          </cell>
          <cell r="AA242">
            <v>0</v>
          </cell>
          <cell r="AB242">
            <v>0</v>
          </cell>
          <cell r="AC242">
            <v>0</v>
          </cell>
          <cell r="AD242">
            <v>0</v>
          </cell>
          <cell r="AE242" t="str">
            <v>Inicio contrato de la línea de cáncer para el desarrollo de herramientas técnicas para la gestión del riesgo en los cánceres priorizados, incluyendo cáncer de mama. Con ello se adelantó la aprobación del plan de trabajo, así como el desarrollo de mesas té</v>
          </cell>
          <cell r="AF242">
            <v>42490.208333333299</v>
          </cell>
          <cell r="AG242">
            <v>42500.466637963</v>
          </cell>
          <cell r="AH242" t="str">
            <v>Fernando  Ramírez Campos</v>
          </cell>
          <cell r="AI242" t="str">
            <v>framirez@minsalud.gov.co</v>
          </cell>
          <cell r="AJ242">
            <v>455</v>
          </cell>
          <cell r="AK242">
            <v>0</v>
          </cell>
          <cell r="AL242">
            <v>0</v>
          </cell>
        </row>
        <row r="243">
          <cell r="A243">
            <v>4808</v>
          </cell>
          <cell r="B243" t="str">
            <v>Todos por un Nuevo País</v>
          </cell>
          <cell r="C243" t="str">
            <v>Movilidad social</v>
          </cell>
          <cell r="D243" t="str">
            <v>Mejorar las condiciones de salud de la población colombiana y propiciar el goce efectivo del derecho a la salud, en condiciones de calidad, eficiencia, equidad y sostenibilidad</v>
          </cell>
          <cell r="E243" t="str">
            <v>Salud y Protección</v>
          </cell>
          <cell r="F243" t="str">
            <v>Ministerio de Salud</v>
          </cell>
          <cell r="G243" t="str">
            <v>Calidad, acceso a los servicios de salud y fortalecimiento de la red de emergencias.</v>
          </cell>
          <cell r="H243">
            <v>4808</v>
          </cell>
          <cell r="I243" t="str">
            <v>Oportunidad en la detección de cáncer de cuello uterino in situ</v>
          </cell>
          <cell r="J243" t="str">
            <v>Resultado</v>
          </cell>
          <cell r="K243" t="str">
            <v>Sectorial</v>
          </cell>
          <cell r="L243" t="str">
            <v>SI</v>
          </cell>
          <cell r="M243" t="str">
            <v>SI</v>
          </cell>
          <cell r="N243" t="str">
            <v>NO</v>
          </cell>
          <cell r="O243" t="str">
            <v>SI</v>
          </cell>
          <cell r="P243" t="str">
            <v>porcentaje</v>
          </cell>
          <cell r="Q243" t="str">
            <v>Anual</v>
          </cell>
          <cell r="R243" t="str">
            <v>Capacidad</v>
          </cell>
          <cell r="S243">
            <v>66.8</v>
          </cell>
          <cell r="T243">
            <v>69</v>
          </cell>
          <cell r="U243">
            <v>71</v>
          </cell>
          <cell r="V243">
            <v>72</v>
          </cell>
          <cell r="W243">
            <v>72</v>
          </cell>
          <cell r="X243">
            <v>72</v>
          </cell>
          <cell r="Y243">
            <v>0</v>
          </cell>
          <cell r="Z243">
            <v>0</v>
          </cell>
          <cell r="AA243">
            <v>0</v>
          </cell>
          <cell r="AB243">
            <v>0</v>
          </cell>
          <cell r="AC243">
            <v>0</v>
          </cell>
          <cell r="AD243">
            <v>0</v>
          </cell>
          <cell r="AE243" t="str">
            <v>Inicio a contrato de la línea de cáncer para el desarrollo de herramientas técnicas para la gestión del riesgo en los cánceres priorizados, incluyendo cáncer de cuello uterino. Con ello se adelantó la aprobación del plan de trabajo, así como el desarrollo</v>
          </cell>
          <cell r="AF243">
            <v>42490.208333333299</v>
          </cell>
          <cell r="AG243">
            <v>42500.467485497698</v>
          </cell>
          <cell r="AH243" t="str">
            <v>Fernando  Ramírez Campos</v>
          </cell>
          <cell r="AI243" t="str">
            <v>framirez@minsalud.gov.co</v>
          </cell>
          <cell r="AJ243">
            <v>365</v>
          </cell>
          <cell r="AK243">
            <v>0</v>
          </cell>
          <cell r="AL243">
            <v>0</v>
          </cell>
        </row>
        <row r="244">
          <cell r="A244">
            <v>4815</v>
          </cell>
          <cell r="B244" t="str">
            <v>Todos por un Nuevo País</v>
          </cell>
          <cell r="C244" t="str">
            <v>Movilidad social</v>
          </cell>
          <cell r="D244" t="str">
            <v>Mejorar las condiciones de salud de la población colombiana y propiciar el goce efectivo del derecho a la salud, en condiciones de calidad, eficiencia, equidad y sostenibilidad</v>
          </cell>
          <cell r="E244" t="str">
            <v>Salud y Protección</v>
          </cell>
          <cell r="F244" t="str">
            <v>Ministerio de Salud</v>
          </cell>
          <cell r="G244" t="str">
            <v>Calidad, acceso a los servicios de salud y fortalecimiento de la red de emergencias.</v>
          </cell>
          <cell r="H244">
            <v>4815</v>
          </cell>
          <cell r="I244" t="str">
            <v>Razón de mortalidad materna a 42 días en el área rural dispersa</v>
          </cell>
          <cell r="J244" t="str">
            <v>Gestión</v>
          </cell>
          <cell r="K244" t="str">
            <v>Sectorial</v>
          </cell>
          <cell r="L244" t="str">
            <v>SI</v>
          </cell>
          <cell r="M244" t="str">
            <v>NO</v>
          </cell>
          <cell r="N244" t="str">
            <v>NO</v>
          </cell>
          <cell r="O244" t="str">
            <v>SI</v>
          </cell>
          <cell r="P244" t="str">
            <v>razon (por cada 100.000)</v>
          </cell>
          <cell r="Q244" t="str">
            <v>Anual</v>
          </cell>
          <cell r="R244" t="str">
            <v>Reducción</v>
          </cell>
          <cell r="S244">
            <v>105.02</v>
          </cell>
          <cell r="T244">
            <v>92.6</v>
          </cell>
          <cell r="U244">
            <v>88.37</v>
          </cell>
          <cell r="V244">
            <v>84.16</v>
          </cell>
          <cell r="W244">
            <v>80</v>
          </cell>
          <cell r="X244">
            <v>80</v>
          </cell>
          <cell r="Y244">
            <v>0</v>
          </cell>
          <cell r="Z244">
            <v>0</v>
          </cell>
          <cell r="AA244">
            <v>0</v>
          </cell>
          <cell r="AB244">
            <v>0</v>
          </cell>
          <cell r="AC244">
            <v>0</v>
          </cell>
          <cell r="AD244">
            <v>0</v>
          </cell>
          <cell r="AE24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244">
            <v>42490.208333333299</v>
          </cell>
          <cell r="AG244">
            <v>42501.5964362616</v>
          </cell>
          <cell r="AH244" t="str">
            <v>Ricardo Luque</v>
          </cell>
          <cell r="AI244" t="str">
            <v>rluque@minsalud.gov.co</v>
          </cell>
          <cell r="AJ244">
            <v>540</v>
          </cell>
          <cell r="AK244">
            <v>0</v>
          </cell>
          <cell r="AL244">
            <v>0</v>
          </cell>
        </row>
        <row r="245">
          <cell r="A245">
            <v>4817</v>
          </cell>
          <cell r="B245" t="str">
            <v>Todos por un Nuevo País</v>
          </cell>
          <cell r="C245" t="str">
            <v>Movilidad social</v>
          </cell>
          <cell r="D245" t="str">
            <v>Mejorar las condiciones de salud de la población colombiana y propiciar el goce efectivo del derecho a la salud, en condiciones de calidad, eficiencia, equidad y sostenibilidad</v>
          </cell>
          <cell r="E245" t="str">
            <v>Salud y Protección</v>
          </cell>
          <cell r="F245" t="str">
            <v>Ministerio de Salud</v>
          </cell>
          <cell r="G245" t="str">
            <v>Calidad, acceso a los servicios de salud y fortalecimiento de la red de emergencias.</v>
          </cell>
          <cell r="H245">
            <v>4817</v>
          </cell>
          <cell r="I245" t="str">
            <v>Porcentaje de personas que consideran que la calidad de la prestación del servicio de salud (medicina general, medicina especializada, odontología, etc.) fue “buena” o “muy buena”</v>
          </cell>
          <cell r="J245" t="str">
            <v>Resultado</v>
          </cell>
          <cell r="K245" t="str">
            <v>Sectorial</v>
          </cell>
          <cell r="L245" t="str">
            <v>SI</v>
          </cell>
          <cell r="M245" t="str">
            <v>NO</v>
          </cell>
          <cell r="N245" t="str">
            <v>NO</v>
          </cell>
          <cell r="O245" t="str">
            <v>SI</v>
          </cell>
          <cell r="P245" t="str">
            <v>porcentaje</v>
          </cell>
          <cell r="Q245" t="str">
            <v>Anual</v>
          </cell>
          <cell r="R245" t="str">
            <v>Capacidad</v>
          </cell>
          <cell r="S245">
            <v>85.5</v>
          </cell>
          <cell r="T245">
            <v>89.7</v>
          </cell>
          <cell r="U245">
            <v>90.5</v>
          </cell>
          <cell r="V245">
            <v>91.2</v>
          </cell>
          <cell r="W245">
            <v>92</v>
          </cell>
          <cell r="X245">
            <v>92</v>
          </cell>
          <cell r="Y245">
            <v>0</v>
          </cell>
          <cell r="Z245">
            <v>0</v>
          </cell>
          <cell r="AA245">
            <v>0</v>
          </cell>
          <cell r="AB245">
            <v>0</v>
          </cell>
          <cell r="AC245">
            <v>0</v>
          </cell>
          <cell r="AD245">
            <v>0</v>
          </cell>
          <cell r="AE245" t="str">
            <v>Taller para implementación del plan, área demostrativa: ruta atención niños con Leucemia en la Corporación Universitaria Von Humboldt. Reunión nodo de Humanización de Bogotá- Cund. Validación de indicadores, para los hitos de las rutas de atención en armo</v>
          </cell>
          <cell r="AF245">
            <v>42400.208333333299</v>
          </cell>
          <cell r="AG245">
            <v>42501.629463078702</v>
          </cell>
          <cell r="AH245" t="str">
            <v>German  Escobar</v>
          </cell>
          <cell r="AI245" t="str">
            <v>gescobar@minsalud.gov.co</v>
          </cell>
          <cell r="AJ245">
            <v>180</v>
          </cell>
          <cell r="AK245">
            <v>0</v>
          </cell>
          <cell r="AL245">
            <v>0</v>
          </cell>
        </row>
        <row r="246">
          <cell r="A246">
            <v>4818</v>
          </cell>
          <cell r="B246" t="str">
            <v>Todos por un Nuevo País</v>
          </cell>
          <cell r="C246" t="str">
            <v>Movilidad social</v>
          </cell>
          <cell r="D246" t="str">
            <v>Mejorar las condiciones de salud de la población colombiana y propiciar el goce efectivo del derecho a la salud, en condiciones de calidad, eficiencia, equidad y sostenibilidad</v>
          </cell>
          <cell r="E246" t="str">
            <v>Salud y Protección</v>
          </cell>
          <cell r="F246" t="str">
            <v>Ministerio de Salud</v>
          </cell>
          <cell r="G246" t="str">
            <v>Calidad, acceso a los servicios de salud y fortalecimiento de la red de emergencias.</v>
          </cell>
          <cell r="H246">
            <v>4818</v>
          </cell>
          <cell r="I246" t="str">
            <v>Percepción de confianza en las EPS</v>
          </cell>
          <cell r="J246" t="str">
            <v>Resultado</v>
          </cell>
          <cell r="K246" t="str">
            <v>Sectorial</v>
          </cell>
          <cell r="L246" t="str">
            <v>SI</v>
          </cell>
          <cell r="M246" t="str">
            <v>NO</v>
          </cell>
          <cell r="N246" t="str">
            <v>NO</v>
          </cell>
          <cell r="O246" t="str">
            <v>SI</v>
          </cell>
          <cell r="P246" t="str">
            <v>porcentaje</v>
          </cell>
          <cell r="Q246" t="str">
            <v>Anual</v>
          </cell>
          <cell r="R246" t="str">
            <v>Capacidad</v>
          </cell>
          <cell r="S246">
            <v>89</v>
          </cell>
          <cell r="T246">
            <v>89.7</v>
          </cell>
          <cell r="U246">
            <v>90.5</v>
          </cell>
          <cell r="V246">
            <v>91.2</v>
          </cell>
          <cell r="W246">
            <v>92</v>
          </cell>
          <cell r="X246">
            <v>92</v>
          </cell>
          <cell r="Y246">
            <v>0</v>
          </cell>
          <cell r="Z246">
            <v>0</v>
          </cell>
          <cell r="AA246">
            <v>0</v>
          </cell>
          <cell r="AB246">
            <v>0</v>
          </cell>
          <cell r="AC246">
            <v>0</v>
          </cell>
          <cell r="AD246">
            <v>0</v>
          </cell>
          <cell r="AE246" t="str">
            <v>Se da inicio a la elaboración de los estudios previos para el proceso contractual de la Encuesta de percepción de los usuarios de las EPS 2016. Se revisan los resultados arrojados por la Encuesta de 2015. Se realiza plan de divulgacion y socialización a a</v>
          </cell>
          <cell r="AF246">
            <v>42400.208333333299</v>
          </cell>
          <cell r="AG246">
            <v>42501.630852199101</v>
          </cell>
          <cell r="AH246" t="str">
            <v>German  Escobar</v>
          </cell>
          <cell r="AI246" t="str">
            <v>gescobar@minsalud.gov.co</v>
          </cell>
          <cell r="AJ246">
            <v>90</v>
          </cell>
          <cell r="AK246">
            <v>0</v>
          </cell>
          <cell r="AL246">
            <v>0</v>
          </cell>
        </row>
        <row r="247">
          <cell r="A247">
            <v>4793</v>
          </cell>
          <cell r="B247" t="str">
            <v>Todos por un Nuevo País</v>
          </cell>
          <cell r="C247" t="str">
            <v>Movilidad social</v>
          </cell>
          <cell r="D247" t="str">
            <v>Mejorar las condiciones de salud de la población colombiana y propiciar el goce efectivo del derecho a la salud, en condiciones de calidad, eficiencia, equidad y sostenibilidad</v>
          </cell>
          <cell r="E247" t="str">
            <v>Salud y Protección</v>
          </cell>
          <cell r="F247" t="str">
            <v>Ministerio de Salud</v>
          </cell>
          <cell r="G247" t="str">
            <v>Calidad, acceso a los servicios de salud y fortalecimiento de la red de emergencias.</v>
          </cell>
          <cell r="H247">
            <v>4793</v>
          </cell>
          <cell r="I247" t="str">
            <v>Porcentaje de puntos de atención en IPS públicas con servicios de telemedicina en zonas apartadas o con problemas de oferta</v>
          </cell>
          <cell r="J247" t="str">
            <v>Producto</v>
          </cell>
          <cell r="K247" t="str">
            <v>Sectorial</v>
          </cell>
          <cell r="L247" t="str">
            <v>SI</v>
          </cell>
          <cell r="M247" t="str">
            <v>NO</v>
          </cell>
          <cell r="N247" t="str">
            <v>NO</v>
          </cell>
          <cell r="O247" t="str">
            <v>SI</v>
          </cell>
          <cell r="P247" t="str">
            <v xml:space="preserve">porcentaje </v>
          </cell>
          <cell r="Q247" t="str">
            <v>Anual</v>
          </cell>
          <cell r="R247" t="str">
            <v>Capacidad</v>
          </cell>
          <cell r="S247">
            <v>34.479999999999997</v>
          </cell>
          <cell r="T247">
            <v>39.700000000000003</v>
          </cell>
          <cell r="U247">
            <v>41.4</v>
          </cell>
          <cell r="V247">
            <v>42.2</v>
          </cell>
          <cell r="W247">
            <v>43.1</v>
          </cell>
          <cell r="X247">
            <v>43.1</v>
          </cell>
          <cell r="Y247">
            <v>0</v>
          </cell>
          <cell r="Z247">
            <v>0</v>
          </cell>
          <cell r="AA247">
            <v>0</v>
          </cell>
          <cell r="AB247">
            <v>0</v>
          </cell>
          <cell r="AC247">
            <v>0</v>
          </cell>
          <cell r="AD247">
            <v>0</v>
          </cell>
          <cell r="AE247" t="str">
            <v>247 sedes de instituciones públicas prestadoras de servicios de salud con servicios de telemedicina en zonas apartadas o con problemas de oferta, equivalente al 42,59%</v>
          </cell>
          <cell r="AF247">
            <v>42490.208333333299</v>
          </cell>
          <cell r="AG247">
            <v>42495.822253784703</v>
          </cell>
          <cell r="AH247" t="str">
            <v>José Fernando Arias Duarte</v>
          </cell>
          <cell r="AI247" t="str">
            <v>jarias@minsalud.gov.co</v>
          </cell>
          <cell r="AJ247">
            <v>30</v>
          </cell>
          <cell r="AK247">
            <v>0</v>
          </cell>
          <cell r="AL247">
            <v>0</v>
          </cell>
        </row>
        <row r="248">
          <cell r="A248">
            <v>4794</v>
          </cell>
          <cell r="B248" t="str">
            <v>Todos por un Nuevo País</v>
          </cell>
          <cell r="C248" t="str">
            <v>Movilidad social</v>
          </cell>
          <cell r="D248" t="str">
            <v>Mejorar las condiciones de salud de la población colombiana y propiciar el goce efectivo del derecho a la salud, en condiciones de calidad, eficiencia, equidad y sostenibilidad</v>
          </cell>
          <cell r="E248" t="str">
            <v>Salud y Protección</v>
          </cell>
          <cell r="F248" t="str">
            <v>Ministerio de Salud</v>
          </cell>
          <cell r="G248" t="str">
            <v>Calidad, acceso a los servicios de salud y fortalecimiento de la red de emergencias.</v>
          </cell>
          <cell r="H248">
            <v>4794</v>
          </cell>
          <cell r="I248" t="str">
            <v>Minutos de espera para la atención en consulta de urgencias para el paciente clasificado como Triage II</v>
          </cell>
          <cell r="J248" t="str">
            <v>Resultado</v>
          </cell>
          <cell r="K248" t="str">
            <v>Sectorial</v>
          </cell>
          <cell r="L248" t="str">
            <v>SI</v>
          </cell>
          <cell r="M248" t="str">
            <v>SI</v>
          </cell>
          <cell r="N248" t="str">
            <v>NO</v>
          </cell>
          <cell r="O248" t="str">
            <v>SI</v>
          </cell>
          <cell r="P248" t="str">
            <v>Minutos</v>
          </cell>
          <cell r="Q248" t="str">
            <v>Semestral</v>
          </cell>
          <cell r="R248" t="str">
            <v>Reducción</v>
          </cell>
          <cell r="S248">
            <v>32.6</v>
          </cell>
          <cell r="T248">
            <v>30</v>
          </cell>
          <cell r="U248">
            <v>27</v>
          </cell>
          <cell r="V248">
            <v>24</v>
          </cell>
          <cell r="W248">
            <v>20</v>
          </cell>
          <cell r="X248">
            <v>20</v>
          </cell>
          <cell r="Y248">
            <v>0</v>
          </cell>
          <cell r="Z248">
            <v>0</v>
          </cell>
          <cell r="AA248">
            <v>0</v>
          </cell>
          <cell r="AB248">
            <v>0</v>
          </cell>
          <cell r="AC248">
            <v>0</v>
          </cell>
          <cell r="AD248">
            <v>0</v>
          </cell>
          <cell r="AE248">
            <v>0</v>
          </cell>
          <cell r="AF248">
            <v>0</v>
          </cell>
          <cell r="AG248">
            <v>0</v>
          </cell>
          <cell r="AH248" t="str">
            <v>German  Escobar</v>
          </cell>
          <cell r="AI248" t="str">
            <v>gescobar@minsalud.gov.co</v>
          </cell>
          <cell r="AJ248">
            <v>90</v>
          </cell>
          <cell r="AK248">
            <v>0</v>
          </cell>
          <cell r="AL248">
            <v>0</v>
          </cell>
        </row>
        <row r="249">
          <cell r="A249">
            <v>4795</v>
          </cell>
          <cell r="B249" t="str">
            <v>Todos por un Nuevo País</v>
          </cell>
          <cell r="C249" t="str">
            <v>Movilidad social</v>
          </cell>
          <cell r="D249" t="str">
            <v>Mejorar las condiciones de salud de la población colombiana y propiciar el goce efectivo del derecho a la salud, en condiciones de calidad, eficiencia, equidad y sostenibilidad</v>
          </cell>
          <cell r="E249" t="str">
            <v>Salud y Protección</v>
          </cell>
          <cell r="F249" t="str">
            <v>Ministerio de Salud</v>
          </cell>
          <cell r="G249" t="str">
            <v>Calidad, acceso a los servicios de salud y fortalecimiento de la red de emergencias.</v>
          </cell>
          <cell r="H249">
            <v>4795</v>
          </cell>
          <cell r="I249" t="str">
            <v>Días para la asignación de cita en consulta médica general y odontólogo general, respecto a la fecha para la que se solicita</v>
          </cell>
          <cell r="J249" t="str">
            <v>Resultado</v>
          </cell>
          <cell r="K249" t="str">
            <v>Sectorial</v>
          </cell>
          <cell r="L249" t="str">
            <v>SI</v>
          </cell>
          <cell r="M249" t="str">
            <v>NO</v>
          </cell>
          <cell r="N249" t="str">
            <v>NO</v>
          </cell>
          <cell r="O249" t="str">
            <v>SI</v>
          </cell>
          <cell r="P249" t="str">
            <v>días</v>
          </cell>
          <cell r="Q249" t="str">
            <v>Anual</v>
          </cell>
          <cell r="R249" t="str">
            <v>Reducción</v>
          </cell>
          <cell r="S249">
            <v>3.9</v>
          </cell>
          <cell r="T249">
            <v>3.5</v>
          </cell>
          <cell r="U249">
            <v>3.3</v>
          </cell>
          <cell r="V249">
            <v>3.1</v>
          </cell>
          <cell r="W249">
            <v>3</v>
          </cell>
          <cell r="X249">
            <v>3</v>
          </cell>
          <cell r="Y249">
            <v>0</v>
          </cell>
          <cell r="Z249">
            <v>0</v>
          </cell>
          <cell r="AA249">
            <v>0</v>
          </cell>
          <cell r="AB249">
            <v>0</v>
          </cell>
          <cell r="AC249">
            <v>0</v>
          </cell>
          <cell r="AD249">
            <v>0</v>
          </cell>
          <cell r="AE249" t="str">
            <v>Se prepara agenda para Divulgación y Socialización del Informe Nacional de la Calidad de la Atención en Salud 2015, el Plan Nacional de Mejoramiento de la Calidad de la Atención en Salud, y la Actualización del Sistema de Monitoreo de la Calidad. A la esp</v>
          </cell>
          <cell r="AF249">
            <v>42400.208333333299</v>
          </cell>
          <cell r="AG249">
            <v>42501.627814849497</v>
          </cell>
          <cell r="AH249" t="str">
            <v>German  Escobar</v>
          </cell>
          <cell r="AI249" t="str">
            <v>gescobar@minsalud.gov.co</v>
          </cell>
          <cell r="AJ249">
            <v>180</v>
          </cell>
          <cell r="AK249">
            <v>0</v>
          </cell>
          <cell r="AL249">
            <v>0</v>
          </cell>
        </row>
        <row r="250">
          <cell r="A250">
            <v>4796</v>
          </cell>
          <cell r="B250" t="str">
            <v>Todos por un Nuevo País</v>
          </cell>
          <cell r="C250" t="str">
            <v>Movilidad social</v>
          </cell>
          <cell r="D250" t="str">
            <v>Mejorar las condiciones de salud de la población colombiana y propiciar el goce efectivo del derecho a la salud, en condiciones de calidad, eficiencia, equidad y sostenibilidad</v>
          </cell>
          <cell r="E250" t="str">
            <v>Salud y Protección</v>
          </cell>
          <cell r="F250" t="str">
            <v>Ministerio de Salud</v>
          </cell>
          <cell r="G250" t="str">
            <v>Calidad, acceso a los servicios de salud y fortalecimiento de la red de emergencias.</v>
          </cell>
          <cell r="H250">
            <v>4796</v>
          </cell>
          <cell r="I250" t="str">
            <v>Oportunidad en el inicio del tratamiento de Leucemia en menores de 18 años (días)</v>
          </cell>
          <cell r="J250" t="str">
            <v>Gestión</v>
          </cell>
          <cell r="K250" t="str">
            <v>Sectorial</v>
          </cell>
          <cell r="L250" t="str">
            <v>SI</v>
          </cell>
          <cell r="M250" t="str">
            <v>SI</v>
          </cell>
          <cell r="N250" t="str">
            <v>NO</v>
          </cell>
          <cell r="O250" t="str">
            <v>SI</v>
          </cell>
          <cell r="P250" t="str">
            <v>días</v>
          </cell>
          <cell r="Q250" t="str">
            <v>Anual</v>
          </cell>
          <cell r="R250" t="str">
            <v>Reducción</v>
          </cell>
          <cell r="S250">
            <v>12</v>
          </cell>
          <cell r="T250">
            <v>11.333333</v>
          </cell>
          <cell r="U250">
            <v>6</v>
          </cell>
          <cell r="V250">
            <v>4.6666660000000002</v>
          </cell>
          <cell r="W250">
            <v>3.3333330000000001</v>
          </cell>
          <cell r="X250">
            <v>5</v>
          </cell>
          <cell r="Y250">
            <v>0</v>
          </cell>
          <cell r="Z250">
            <v>0</v>
          </cell>
          <cell r="AA250">
            <v>0</v>
          </cell>
          <cell r="AB250">
            <v>0</v>
          </cell>
          <cell r="AC250">
            <v>0</v>
          </cell>
          <cell r="AD250">
            <v>0</v>
          </cell>
          <cell r="AE250" t="str">
            <v>Se dio inicio contrato para línea de cáncer para el desarrollo de herramientas técnicas para la gestión del riesgo en los cánceres priorizados, incluyendo el producto orientado a la evaluación de la ruta de atención a menores de 18 años con leucemia.Conti</v>
          </cell>
          <cell r="AF250">
            <v>42490.208333333299</v>
          </cell>
          <cell r="AG250">
            <v>42500.461005405101</v>
          </cell>
          <cell r="AH250" t="str">
            <v>Fernando  Ramírez Campos</v>
          </cell>
          <cell r="AI250" t="str">
            <v>framirez@minsalud.gov.co</v>
          </cell>
          <cell r="AJ250">
            <v>90</v>
          </cell>
          <cell r="AK250">
            <v>0</v>
          </cell>
          <cell r="AL250">
            <v>0</v>
          </cell>
        </row>
        <row r="251">
          <cell r="A251">
            <v>4797</v>
          </cell>
          <cell r="B251" t="str">
            <v>Todos por un Nuevo País</v>
          </cell>
          <cell r="C251" t="str">
            <v>Movilidad social</v>
          </cell>
          <cell r="D251" t="str">
            <v>Mejorar las condiciones de salud de la población colombiana y propiciar el goce efectivo del derecho a la salud, en condiciones de calidad, eficiencia, equidad y sostenibilidad</v>
          </cell>
          <cell r="E251" t="str">
            <v>Salud y Protección</v>
          </cell>
          <cell r="F251" t="str">
            <v>Ministerio de Salud</v>
          </cell>
          <cell r="G251" t="str">
            <v>Calidad, acceso a los servicios de salud y fortalecimiento de la red de emergencias.</v>
          </cell>
          <cell r="H251">
            <v>4797</v>
          </cell>
          <cell r="I251" t="str">
            <v>Avance en la Implementación del Modelo de Atención Integral  en Salud para zonas con población dispersa</v>
          </cell>
          <cell r="J251" t="str">
            <v>Producto</v>
          </cell>
          <cell r="K251" t="str">
            <v>Sectorial</v>
          </cell>
          <cell r="L251" t="str">
            <v>SI</v>
          </cell>
          <cell r="M251" t="str">
            <v>NO</v>
          </cell>
          <cell r="N251" t="str">
            <v>NO</v>
          </cell>
          <cell r="O251" t="str">
            <v>SI</v>
          </cell>
          <cell r="P251" t="str">
            <v>porcentaje</v>
          </cell>
          <cell r="Q251" t="str">
            <v>Semestral</v>
          </cell>
          <cell r="R251" t="str">
            <v>Capacidad</v>
          </cell>
          <cell r="S251">
            <v>29</v>
          </cell>
          <cell r="T251">
            <v>56.8</v>
          </cell>
          <cell r="U251">
            <v>65.099999999999994</v>
          </cell>
          <cell r="V251">
            <v>88.1</v>
          </cell>
          <cell r="W251">
            <v>100</v>
          </cell>
          <cell r="X251">
            <v>100</v>
          </cell>
          <cell r="Y251">
            <v>0</v>
          </cell>
          <cell r="Z251">
            <v>0</v>
          </cell>
          <cell r="AA251">
            <v>0</v>
          </cell>
          <cell r="AB251">
            <v>0</v>
          </cell>
          <cell r="AC251">
            <v>0</v>
          </cell>
          <cell r="AD251">
            <v>0</v>
          </cell>
          <cell r="AE251">
            <v>0</v>
          </cell>
          <cell r="AF251">
            <v>0</v>
          </cell>
          <cell r="AG251">
            <v>0</v>
          </cell>
          <cell r="AH251" t="str">
            <v>Luis Carlos  Olarte</v>
          </cell>
          <cell r="AI251" t="str">
            <v>lolarte@minsalud.gov.co</v>
          </cell>
          <cell r="AJ251">
            <v>0</v>
          </cell>
          <cell r="AK251">
            <v>0</v>
          </cell>
          <cell r="AL251">
            <v>0</v>
          </cell>
        </row>
        <row r="252">
          <cell r="A252">
            <v>4799</v>
          </cell>
          <cell r="B252" t="str">
            <v>Todos por un Nuevo País</v>
          </cell>
          <cell r="C252" t="str">
            <v>Movilidad social</v>
          </cell>
          <cell r="D252" t="str">
            <v>Mejorar las condiciones de salud de la población colombiana y propiciar el goce efectivo del derecho a la salud, en condiciones de calidad, eficiencia, equidad y sostenibilidad</v>
          </cell>
          <cell r="E252" t="str">
            <v>Salud y Protección</v>
          </cell>
          <cell r="F252" t="str">
            <v>Ministerio de Salud</v>
          </cell>
          <cell r="G252" t="str">
            <v>Calidad, acceso a los servicios de salud y fortalecimiento de la red de emergencias.</v>
          </cell>
          <cell r="H252">
            <v>4799</v>
          </cell>
          <cell r="I252" t="str">
            <v>Hospitales públicos que adoptaron alguna de las medidas expedidas para mejorar su operación</v>
          </cell>
          <cell r="J252" t="str">
            <v>Producto</v>
          </cell>
          <cell r="K252" t="str">
            <v>Sectorial</v>
          </cell>
          <cell r="L252" t="str">
            <v>SI</v>
          </cell>
          <cell r="M252" t="str">
            <v>NO</v>
          </cell>
          <cell r="N252" t="str">
            <v>NO</v>
          </cell>
          <cell r="O252" t="str">
            <v>SI</v>
          </cell>
          <cell r="P252" t="str">
            <v>Hospitales</v>
          </cell>
          <cell r="Q252" t="str">
            <v>Anual</v>
          </cell>
          <cell r="R252" t="str">
            <v>Acumulado</v>
          </cell>
          <cell r="S252">
            <v>0</v>
          </cell>
          <cell r="T252">
            <v>0</v>
          </cell>
          <cell r="U252">
            <v>315</v>
          </cell>
          <cell r="V252">
            <v>315</v>
          </cell>
          <cell r="W252">
            <v>325</v>
          </cell>
          <cell r="X252">
            <v>955</v>
          </cell>
          <cell r="Y252">
            <v>0</v>
          </cell>
          <cell r="Z252">
            <v>0</v>
          </cell>
          <cell r="AA252">
            <v>0</v>
          </cell>
          <cell r="AB252">
            <v>0</v>
          </cell>
          <cell r="AC252">
            <v>0</v>
          </cell>
          <cell r="AD252">
            <v>0</v>
          </cell>
          <cell r="AE252" t="str">
            <v xml:space="preserve">Con relación a una de las medidas relacionada con el ajuste al régimen laboral y empresarial o avance en adopción de plan-tas temporales conforme al Decreto 1376 de 2014, según datos del Sistema de Información de Hospitales Públicos - SIHO a diciembre 31 </v>
          </cell>
          <cell r="AF252">
            <v>42490.208333333299</v>
          </cell>
          <cell r="AG252">
            <v>42500.639255821799</v>
          </cell>
          <cell r="AH252" t="str">
            <v>José Fernando Arias Duarte</v>
          </cell>
          <cell r="AI252" t="str">
            <v>jarias@minsalud.gov.co</v>
          </cell>
          <cell r="AJ252">
            <v>135</v>
          </cell>
          <cell r="AK252">
            <v>0</v>
          </cell>
          <cell r="AL252">
            <v>0</v>
          </cell>
        </row>
        <row r="253">
          <cell r="A253">
            <v>4970</v>
          </cell>
          <cell r="B253" t="str">
            <v>Todos por un Nuevo País</v>
          </cell>
          <cell r="C253" t="str">
            <v>Movilidad social</v>
          </cell>
          <cell r="D253" t="str">
            <v>Mejorar las condiciones de salud de la población colombiana y propiciar el goce efectivo del derecho a la salud, en condiciones de calidad, eficiencia, equidad y sostenibilidad</v>
          </cell>
          <cell r="E253" t="str">
            <v>Salud y Protección</v>
          </cell>
          <cell r="F253" t="str">
            <v>Ministerio de Salud</v>
          </cell>
          <cell r="G253" t="str">
            <v>Calidad, acceso a los servicios de salud y fortalecimiento de la red de emergencias.</v>
          </cell>
          <cell r="H253">
            <v>4970</v>
          </cell>
          <cell r="I253" t="str">
            <v>Catálogos digitales de información en salud interoperables y disponibles para consulta</v>
          </cell>
          <cell r="J253" t="str">
            <v>Producto</v>
          </cell>
          <cell r="K253" t="str">
            <v>Sectorial</v>
          </cell>
          <cell r="L253" t="str">
            <v>SI</v>
          </cell>
          <cell r="M253" t="str">
            <v>NO</v>
          </cell>
          <cell r="N253" t="str">
            <v>NO</v>
          </cell>
          <cell r="O253" t="str">
            <v>SI</v>
          </cell>
          <cell r="P253" t="str">
            <v>Número de catálogos</v>
          </cell>
          <cell r="Q253" t="str">
            <v>Anual</v>
          </cell>
          <cell r="R253" t="str">
            <v>Acumulado</v>
          </cell>
          <cell r="S253">
            <v>0</v>
          </cell>
          <cell r="T253">
            <v>2</v>
          </cell>
          <cell r="U253">
            <v>3</v>
          </cell>
          <cell r="V253">
            <v>3</v>
          </cell>
          <cell r="W253">
            <v>2</v>
          </cell>
          <cell r="X253">
            <v>10</v>
          </cell>
          <cell r="Y253">
            <v>0</v>
          </cell>
          <cell r="Z253">
            <v>0</v>
          </cell>
          <cell r="AA253">
            <v>0</v>
          </cell>
          <cell r="AB253">
            <v>0</v>
          </cell>
          <cell r="AC253">
            <v>0</v>
          </cell>
          <cell r="AD253">
            <v>0</v>
          </cell>
          <cell r="AE253" t="str">
            <v>Revisión efectuada a las Codificaciones del Código Único de Procedimientos (CUPS) y si están incluidos o no en el Plan de Beneficios, en el marco del desarrollo del aplicativo Registro de Prescripción de Tecnologias de Salud no cubiertas por el Plan de Be</v>
          </cell>
          <cell r="AF253">
            <v>42460.208333333299</v>
          </cell>
          <cell r="AG253">
            <v>42501.3645622685</v>
          </cell>
          <cell r="AH253" t="str">
            <v>Dolly  Ovalle</v>
          </cell>
          <cell r="AI253" t="str">
            <v>dovalle@minsalud.gov.co</v>
          </cell>
          <cell r="AJ253">
            <v>0</v>
          </cell>
          <cell r="AK253">
            <v>0</v>
          </cell>
          <cell r="AL253">
            <v>0</v>
          </cell>
        </row>
        <row r="254">
          <cell r="A254">
            <v>4971</v>
          </cell>
          <cell r="B254" t="str">
            <v>Todos por un Nuevo País</v>
          </cell>
          <cell r="C254" t="str">
            <v>Movilidad social</v>
          </cell>
          <cell r="D254" t="str">
            <v>Mejorar las condiciones de salud de la población colombiana y propiciar el goce efectivo del derecho a la salud, en condiciones de calidad, eficiencia, equidad y sostenibilidad</v>
          </cell>
          <cell r="E254" t="str">
            <v>Salud y Protección</v>
          </cell>
          <cell r="F254" t="str">
            <v>Ministerio de Salud</v>
          </cell>
          <cell r="G254" t="str">
            <v>Calidad, acceso a los servicios de salud y fortalecimiento de la red de emergencias.</v>
          </cell>
          <cell r="H254">
            <v>4971</v>
          </cell>
          <cell r="I254" t="str">
            <v>Portales web de consulta en salud y protección social operando</v>
          </cell>
          <cell r="J254" t="str">
            <v>Producto</v>
          </cell>
          <cell r="K254" t="str">
            <v>Sectorial</v>
          </cell>
          <cell r="L254" t="str">
            <v>SI</v>
          </cell>
          <cell r="M254" t="str">
            <v>NO</v>
          </cell>
          <cell r="N254" t="str">
            <v>NO</v>
          </cell>
          <cell r="O254" t="str">
            <v>SI</v>
          </cell>
          <cell r="P254" t="str">
            <v>Número de portales web</v>
          </cell>
          <cell r="Q254" t="str">
            <v>Anual</v>
          </cell>
          <cell r="R254" t="str">
            <v>Acumulado</v>
          </cell>
          <cell r="S254">
            <v>0</v>
          </cell>
          <cell r="T254">
            <v>1</v>
          </cell>
          <cell r="U254">
            <v>2</v>
          </cell>
          <cell r="V254">
            <v>2</v>
          </cell>
          <cell r="W254">
            <v>1</v>
          </cell>
          <cell r="X254">
            <v>6</v>
          </cell>
          <cell r="Y254">
            <v>0</v>
          </cell>
          <cell r="Z254">
            <v>0</v>
          </cell>
          <cell r="AA254">
            <v>0</v>
          </cell>
          <cell r="AB254">
            <v>0</v>
          </cell>
          <cell r="AC254">
            <v>0</v>
          </cell>
          <cell r="AD254">
            <v>0</v>
          </cell>
          <cell r="AE254" t="str">
            <v xml:space="preserve">Desarrollo del módulo de registro de aportantes a la Seguridad Social, en desarrollo del Sistema de Afiliación Transaccional - SAT, e inicio del desarrollo del módulo de afiliación a salud por primera vez. </v>
          </cell>
          <cell r="AF254">
            <v>42490.208333333299</v>
          </cell>
          <cell r="AG254">
            <v>42501.475997187503</v>
          </cell>
          <cell r="AH254" t="str">
            <v>Dolly  Ovalle</v>
          </cell>
          <cell r="AI254" t="str">
            <v>dovalle@minsalud.gov.co</v>
          </cell>
          <cell r="AJ254">
            <v>0</v>
          </cell>
          <cell r="AK254">
            <v>0</v>
          </cell>
          <cell r="AL254">
            <v>0</v>
          </cell>
        </row>
        <row r="255">
          <cell r="A255">
            <v>4972</v>
          </cell>
          <cell r="B255" t="str">
            <v>Todos por un Nuevo País</v>
          </cell>
          <cell r="C255" t="str">
            <v>Movilidad social</v>
          </cell>
          <cell r="D255" t="str">
            <v>Mejorar las condiciones de salud de la población colombiana y propiciar el goce efectivo del derecho a la salud, en condiciones de calidad, eficiencia, equidad y sostenibilidad</v>
          </cell>
          <cell r="E255" t="str">
            <v>Salud y Protección</v>
          </cell>
          <cell r="F255" t="str">
            <v>Ministerio de Salud</v>
          </cell>
          <cell r="G255" t="str">
            <v>Calidad, acceso a los servicios de salud y fortalecimiento de la red de emergencias.</v>
          </cell>
          <cell r="H255">
            <v>4972</v>
          </cell>
          <cell r="I255" t="str">
            <v>Sistema de gestión integral del riesgo en salud operando</v>
          </cell>
          <cell r="J255" t="str">
            <v>Producto</v>
          </cell>
          <cell r="K255" t="str">
            <v>Sectorial</v>
          </cell>
          <cell r="L255" t="str">
            <v>SI</v>
          </cell>
          <cell r="M255" t="str">
            <v>NO</v>
          </cell>
          <cell r="N255" t="str">
            <v>NO</v>
          </cell>
          <cell r="O255" t="str">
            <v>SI</v>
          </cell>
          <cell r="P255" t="str">
            <v>Porcentaje</v>
          </cell>
          <cell r="Q255" t="str">
            <v>Anual</v>
          </cell>
          <cell r="R255" t="str">
            <v>Capacidad</v>
          </cell>
          <cell r="S255">
            <v>0</v>
          </cell>
          <cell r="T255">
            <v>8</v>
          </cell>
          <cell r="U255">
            <v>32</v>
          </cell>
          <cell r="V255">
            <v>64</v>
          </cell>
          <cell r="W255">
            <v>95</v>
          </cell>
          <cell r="X255">
            <v>95</v>
          </cell>
          <cell r="Y255">
            <v>0</v>
          </cell>
          <cell r="Z255">
            <v>0</v>
          </cell>
          <cell r="AA255">
            <v>0</v>
          </cell>
          <cell r="AB255">
            <v>0</v>
          </cell>
          <cell r="AC255">
            <v>0</v>
          </cell>
          <cell r="AD255">
            <v>0</v>
          </cell>
          <cell r="AE255" t="str">
            <v xml:space="preserve">El MSPS está en proceso de discusión de la resolución por la cual se establecen los lineamientos para el Diseño, adopción, adaptación e implementación de las Rutas Integrales de Atención en Salud-RIAS. </v>
          </cell>
          <cell r="AF255">
            <v>42460.208333333299</v>
          </cell>
          <cell r="AG255">
            <v>42501.629204131903</v>
          </cell>
          <cell r="AH255" t="str">
            <v>José Luis Ortiz Hoyos</v>
          </cell>
          <cell r="AI255" t="str">
            <v>jortizh@minsalud.gov.co</v>
          </cell>
          <cell r="AJ255">
            <v>90</v>
          </cell>
          <cell r="AK255">
            <v>0</v>
          </cell>
          <cell r="AL255">
            <v>0</v>
          </cell>
        </row>
        <row r="256">
          <cell r="A256">
            <v>4995</v>
          </cell>
          <cell r="B256" t="str">
            <v>Todos por un Nuevo País</v>
          </cell>
          <cell r="C256" t="str">
            <v>Movilidad social</v>
          </cell>
          <cell r="D256" t="str">
            <v>Mejorar las condiciones de salud de la población colombiana y propiciar el goce efectivo del derecho a la salud, en condiciones de calidad, eficiencia, equidad y sostenibilidad</v>
          </cell>
          <cell r="E256" t="str">
            <v>Salud y Protección</v>
          </cell>
          <cell r="F256" t="str">
            <v>Ministerio de Salud</v>
          </cell>
          <cell r="G256" t="str">
            <v>Calidad, acceso a los servicios de salud y fortalecimiento de la red de emergencias.</v>
          </cell>
          <cell r="H256">
            <v>4995</v>
          </cell>
          <cell r="I256" t="str">
            <v>Guías de práctica clínica gestionadas con herramientas de implementación elaboradas</v>
          </cell>
          <cell r="J256" t="str">
            <v>Producto</v>
          </cell>
          <cell r="K256" t="str">
            <v>Sectorial</v>
          </cell>
          <cell r="L256" t="str">
            <v>SI</v>
          </cell>
          <cell r="M256" t="str">
            <v>NO</v>
          </cell>
          <cell r="N256" t="str">
            <v>NO</v>
          </cell>
          <cell r="O256" t="str">
            <v>SI</v>
          </cell>
          <cell r="P256" t="str">
            <v>porcentaje</v>
          </cell>
          <cell r="Q256" t="str">
            <v>Anual</v>
          </cell>
          <cell r="R256" t="str">
            <v>Acumulado</v>
          </cell>
          <cell r="S256">
            <v>0</v>
          </cell>
          <cell r="T256">
            <v>12</v>
          </cell>
          <cell r="U256">
            <v>7</v>
          </cell>
          <cell r="V256">
            <v>7</v>
          </cell>
          <cell r="W256">
            <v>4</v>
          </cell>
          <cell r="X256">
            <v>30</v>
          </cell>
          <cell r="Y256">
            <v>0</v>
          </cell>
          <cell r="Z256">
            <v>0</v>
          </cell>
          <cell r="AA256">
            <v>0</v>
          </cell>
          <cell r="AB256">
            <v>0</v>
          </cell>
          <cell r="AC256">
            <v>0</v>
          </cell>
          <cell r="AD256">
            <v>0</v>
          </cell>
          <cell r="AE256">
            <v>0</v>
          </cell>
          <cell r="AF256">
            <v>0</v>
          </cell>
          <cell r="AG256">
            <v>0</v>
          </cell>
          <cell r="AH256" t="str">
            <v>German  Escobar</v>
          </cell>
          <cell r="AI256" t="str">
            <v>gescobar@minsalud.gov.co</v>
          </cell>
          <cell r="AJ256">
            <v>30</v>
          </cell>
          <cell r="AK256">
            <v>0</v>
          </cell>
          <cell r="AL256">
            <v>0</v>
          </cell>
        </row>
        <row r="257">
          <cell r="A257">
            <v>5134</v>
          </cell>
          <cell r="B257" t="str">
            <v>Todos por un Nuevo País</v>
          </cell>
          <cell r="C257" t="str">
            <v>Movilidad social</v>
          </cell>
          <cell r="D257" t="str">
            <v>Mejorar las condiciones de salud de la población colombiana y propiciar el goce efectivo del derecho a la salud, en condiciones de calidad, eficiencia, equidad y sostenibilidad</v>
          </cell>
          <cell r="E257" t="str">
            <v>Salud y Protección</v>
          </cell>
          <cell r="F257" t="str">
            <v>Ministerio de Salud</v>
          </cell>
          <cell r="G257" t="str">
            <v>Calidad, acceso a los servicios de salud y fortalecimiento de la red de emergencias.</v>
          </cell>
          <cell r="H257">
            <v>5134</v>
          </cell>
          <cell r="I257" t="str">
            <v>Proyectos de infraestructura física o de dotación de las Empresas Sociales del Estado cofinanciados</v>
          </cell>
          <cell r="J257" t="str">
            <v>Producto</v>
          </cell>
          <cell r="K257" t="str">
            <v>Sectorial</v>
          </cell>
          <cell r="L257" t="str">
            <v>SI</v>
          </cell>
          <cell r="M257" t="str">
            <v>SI</v>
          </cell>
          <cell r="N257" t="str">
            <v>NO</v>
          </cell>
          <cell r="O257" t="str">
            <v>SI</v>
          </cell>
          <cell r="P257" t="str">
            <v>Proyectos</v>
          </cell>
          <cell r="Q257" t="str">
            <v>Anual</v>
          </cell>
          <cell r="R257" t="str">
            <v>Acumulado</v>
          </cell>
          <cell r="S257">
            <v>0</v>
          </cell>
          <cell r="T257">
            <v>7</v>
          </cell>
          <cell r="U257">
            <v>9</v>
          </cell>
          <cell r="V257">
            <v>10</v>
          </cell>
          <cell r="W257">
            <v>11</v>
          </cell>
          <cell r="X257">
            <v>37</v>
          </cell>
          <cell r="Y257">
            <v>0</v>
          </cell>
          <cell r="Z257">
            <v>0</v>
          </cell>
          <cell r="AA257">
            <v>0</v>
          </cell>
          <cell r="AB257">
            <v>0</v>
          </cell>
          <cell r="AC257">
            <v>0</v>
          </cell>
          <cell r="AD257">
            <v>0</v>
          </cell>
          <cell r="AE257" t="str">
            <v>El Ministerio de Salud y Protección Social se encuentra revisando los proyectos de inversión de infraestructura y dotación hospitalaria presentados por las Entidades Territoriales y está prestando asistencia técnica para que estos puedan obtener viabilida</v>
          </cell>
          <cell r="AF257">
            <v>42490.208333333299</v>
          </cell>
          <cell r="AG257">
            <v>42495.826815706001</v>
          </cell>
          <cell r="AH257" t="str">
            <v>José Fernando Arias Duarte</v>
          </cell>
          <cell r="AI257" t="str">
            <v>jarias@minsalud.gov.co</v>
          </cell>
          <cell r="AJ257">
            <v>15</v>
          </cell>
          <cell r="AK257">
            <v>0</v>
          </cell>
          <cell r="AL257">
            <v>0</v>
          </cell>
        </row>
        <row r="258">
          <cell r="A258">
            <v>5281</v>
          </cell>
          <cell r="B258" t="str">
            <v>Todos por un Nuevo País</v>
          </cell>
          <cell r="C258" t="str">
            <v>Movilidad social</v>
          </cell>
          <cell r="D258" t="str">
            <v>Mejorar las condiciones de salud de la población colombiana y propiciar el goce efectivo del derecho a la salud, en condiciones de calidad, eficiencia, equidad y sostenibilidad</v>
          </cell>
          <cell r="E258" t="str">
            <v>Salud y Protección</v>
          </cell>
          <cell r="F258" t="str">
            <v>Ministerio de Salud</v>
          </cell>
          <cell r="G258" t="str">
            <v>Grupos Étnicos - Salud</v>
          </cell>
          <cell r="H258">
            <v>5281</v>
          </cell>
          <cell r="I258" t="str">
            <v>Entidades territoriales con estrategias del Plan Territorial de Salud diseñadas e implementadas con adecuación técnica y cultural.</v>
          </cell>
          <cell r="J258" t="str">
            <v>Gestión</v>
          </cell>
          <cell r="K258" t="str">
            <v>Sectorial</v>
          </cell>
          <cell r="L258" t="str">
            <v>NO</v>
          </cell>
          <cell r="M258" t="str">
            <v>NO</v>
          </cell>
          <cell r="N258" t="str">
            <v>NO</v>
          </cell>
          <cell r="O258" t="str">
            <v>SI</v>
          </cell>
          <cell r="P258" t="str">
            <v>Entidades Territoriales</v>
          </cell>
          <cell r="Q258" t="str">
            <v>Anual</v>
          </cell>
          <cell r="R258" t="str">
            <v>Capacidad</v>
          </cell>
          <cell r="S258">
            <v>0</v>
          </cell>
          <cell r="T258">
            <v>0</v>
          </cell>
          <cell r="U258">
            <v>0</v>
          </cell>
          <cell r="V258">
            <v>10</v>
          </cell>
          <cell r="W258">
            <v>10</v>
          </cell>
          <cell r="X258">
            <v>10</v>
          </cell>
          <cell r="Y258">
            <v>0</v>
          </cell>
          <cell r="Z258">
            <v>0</v>
          </cell>
          <cell r="AA258">
            <v>0</v>
          </cell>
          <cell r="AB258">
            <v>0</v>
          </cell>
          <cell r="AC258">
            <v>0</v>
          </cell>
          <cell r="AD258">
            <v>0</v>
          </cell>
          <cell r="AE258" t="str">
            <v>Se realizó reunión con la referente del Distrito de Bogotá para comunidades Rom y referente de la oficina de Promoción Social grupo de asuntos étnicos y representante de la Dirección de Promoción y Prevención del Ministerio de Salud. La referente por el D</v>
          </cell>
          <cell r="AF258">
            <v>42490.208333333299</v>
          </cell>
          <cell r="AG258">
            <v>42494.565911886602</v>
          </cell>
          <cell r="AH258" t="str">
            <v>Elkin de Jesus Osorio Saldarriaga</v>
          </cell>
          <cell r="AI258" t="str">
            <v>eosorio@minsalud.gov.co</v>
          </cell>
          <cell r="AJ258">
            <v>60</v>
          </cell>
          <cell r="AK258">
            <v>0</v>
          </cell>
          <cell r="AL258">
            <v>0</v>
          </cell>
        </row>
        <row r="259">
          <cell r="A259">
            <v>5324</v>
          </cell>
          <cell r="B259" t="str">
            <v>Todos por un Nuevo País</v>
          </cell>
          <cell r="C259" t="str">
            <v>Movilidad social</v>
          </cell>
          <cell r="D259" t="str">
            <v>Mejorar las condiciones de salud de la población colombiana y propiciar el goce efectivo del derecho a la salud, en condiciones de calidad, eficiencia, equidad y sostenibilidad</v>
          </cell>
          <cell r="E259" t="str">
            <v>Salud y Protección</v>
          </cell>
          <cell r="F259" t="str">
            <v>Ministerio de Salud</v>
          </cell>
          <cell r="G259" t="str">
            <v>Grupos Étnicos - Salud</v>
          </cell>
          <cell r="H259">
            <v>5324</v>
          </cell>
          <cell r="I259" t="str">
            <v>Avance del Componente Rrom en la Construcción del Capítulo Étnico del Plan Decenal de Salud Pública 2012-2021 (Rrom)</v>
          </cell>
          <cell r="J259" t="str">
            <v>Producto</v>
          </cell>
          <cell r="K259" t="str">
            <v>Sectorial</v>
          </cell>
          <cell r="L259" t="str">
            <v>NO</v>
          </cell>
          <cell r="M259" t="str">
            <v>NO</v>
          </cell>
          <cell r="N259" t="str">
            <v>NO</v>
          </cell>
          <cell r="O259" t="str">
            <v>SI</v>
          </cell>
          <cell r="P259" t="str">
            <v>Porcentaje</v>
          </cell>
          <cell r="Q259" t="str">
            <v>Semestral</v>
          </cell>
          <cell r="R259" t="str">
            <v>Capacidad</v>
          </cell>
          <cell r="S259">
            <v>0</v>
          </cell>
          <cell r="T259">
            <v>40</v>
          </cell>
          <cell r="U259">
            <v>90</v>
          </cell>
          <cell r="V259">
            <v>100</v>
          </cell>
          <cell r="W259">
            <v>0</v>
          </cell>
          <cell r="X259">
            <v>100</v>
          </cell>
          <cell r="Y259">
            <v>0</v>
          </cell>
          <cell r="Z259">
            <v>0</v>
          </cell>
          <cell r="AA259">
            <v>0</v>
          </cell>
          <cell r="AB259">
            <v>0</v>
          </cell>
          <cell r="AC259">
            <v>0</v>
          </cell>
          <cell r="AD259">
            <v>0</v>
          </cell>
          <cell r="AE259" t="str">
            <v xml:space="preserve">Se realizó la codificación completa de Prorom (Bogotá) y las tablas de salida. Se cierra el marco de posibles cooperantes según experticia y contrapartida para establecer un convenio que permitirá continuar con el proceso de recolección de insumos con la </v>
          </cell>
          <cell r="AF259">
            <v>42490.208333333299</v>
          </cell>
          <cell r="AG259">
            <v>42500.643565590297</v>
          </cell>
          <cell r="AH259" t="str">
            <v>Claudia Milena Cuellar Segura</v>
          </cell>
          <cell r="AI259" t="str">
            <v>ccuellar@minsalud.gov.co</v>
          </cell>
          <cell r="AJ259">
            <v>0</v>
          </cell>
          <cell r="AK259">
            <v>0</v>
          </cell>
          <cell r="AL259">
            <v>0</v>
          </cell>
        </row>
        <row r="260">
          <cell r="A260">
            <v>5329</v>
          </cell>
          <cell r="B260" t="str">
            <v>Todos por un Nuevo País</v>
          </cell>
          <cell r="C260" t="str">
            <v>Movilidad social</v>
          </cell>
          <cell r="D260" t="str">
            <v>Mejorar las condiciones de salud de la población colombiana y propiciar el goce efectivo del derecho a la salud, en condiciones de calidad, eficiencia, equidad y sostenibilidad</v>
          </cell>
          <cell r="E260" t="str">
            <v>Salud y Protección</v>
          </cell>
          <cell r="F260" t="str">
            <v>Ministerio de Salud</v>
          </cell>
          <cell r="G260" t="str">
            <v>Grupos Étnicos - Salud</v>
          </cell>
          <cell r="H260">
            <v>5329</v>
          </cell>
          <cell r="I260" t="str">
            <v>Avance en el diseño e implementación de la ruta de atención intersectorial con enfoque diferencial que promueva la inclusión social de las personas con discapacidad pertenecientes al Pueblo Rrom</v>
          </cell>
          <cell r="J260" t="str">
            <v>Producto</v>
          </cell>
          <cell r="K260" t="str">
            <v>Sectorial</v>
          </cell>
          <cell r="L260" t="str">
            <v>NO</v>
          </cell>
          <cell r="M260" t="str">
            <v>NO</v>
          </cell>
          <cell r="N260" t="str">
            <v>NO</v>
          </cell>
          <cell r="O260" t="str">
            <v>SI</v>
          </cell>
          <cell r="P260" t="str">
            <v>Porcentaje</v>
          </cell>
          <cell r="Q260" t="str">
            <v>Semestral</v>
          </cell>
          <cell r="R260" t="str">
            <v>Capacidad</v>
          </cell>
          <cell r="S260">
            <v>0</v>
          </cell>
          <cell r="T260">
            <v>0</v>
          </cell>
          <cell r="U260">
            <v>40</v>
          </cell>
          <cell r="V260">
            <v>80</v>
          </cell>
          <cell r="W260">
            <v>100</v>
          </cell>
          <cell r="X260">
            <v>100</v>
          </cell>
          <cell r="Y260">
            <v>0</v>
          </cell>
          <cell r="Z260">
            <v>0</v>
          </cell>
          <cell r="AA260">
            <v>0</v>
          </cell>
          <cell r="AB260">
            <v>0</v>
          </cell>
          <cell r="AC260">
            <v>0</v>
          </cell>
          <cell r="AD260">
            <v>0</v>
          </cell>
          <cell r="AE260" t="str">
            <v>Se inicia la consolidación de aportes remitidos por los miembros del Grupo de Enlace Sectorial, reiterando a los sectores pendientes por dar aportes, la importancia de apoyar este ejercicio. Se programa reunión de subcomisión para avanzar en la planeación</v>
          </cell>
          <cell r="AF260">
            <v>42490.208333333299</v>
          </cell>
          <cell r="AG260">
            <v>42500.413296064798</v>
          </cell>
          <cell r="AH260" t="str">
            <v>Juan Pablo Corredor Pongutá</v>
          </cell>
          <cell r="AI260" t="str">
            <v>jpcorredor@minsalud.gov.co</v>
          </cell>
          <cell r="AJ260">
            <v>0</v>
          </cell>
          <cell r="AK260">
            <v>0</v>
          </cell>
          <cell r="AL260">
            <v>0</v>
          </cell>
        </row>
        <row r="261">
          <cell r="A261">
            <v>5331</v>
          </cell>
          <cell r="B261" t="str">
            <v>Todos por un Nuevo País</v>
          </cell>
          <cell r="C261" t="str">
            <v>Movilidad social</v>
          </cell>
          <cell r="D261" t="str">
            <v>Mejorar las condiciones de salud de la población colombiana y propiciar el goce efectivo del derecho a la salud, en condiciones de calidad, eficiencia, equidad y sostenibilidad</v>
          </cell>
          <cell r="E261" t="str">
            <v>Salud y Protección</v>
          </cell>
          <cell r="F261" t="str">
            <v>Ministerio de Salud</v>
          </cell>
          <cell r="G261" t="str">
            <v>Grupos Étnicos - Salud</v>
          </cell>
          <cell r="H261">
            <v>5331</v>
          </cell>
          <cell r="I261" t="str">
            <v>Población Rrom afiliada al Régimen subsidiado</v>
          </cell>
          <cell r="J261" t="str">
            <v>Producto</v>
          </cell>
          <cell r="K261" t="str">
            <v>Sectorial</v>
          </cell>
          <cell r="L261" t="str">
            <v>NO</v>
          </cell>
          <cell r="M261" t="str">
            <v>SI</v>
          </cell>
          <cell r="N261" t="str">
            <v>NO</v>
          </cell>
          <cell r="O261" t="str">
            <v>SI</v>
          </cell>
          <cell r="P261" t="str">
            <v>Personas de la población Rrom afiliadas al régimen subsidiado</v>
          </cell>
          <cell r="Q261" t="str">
            <v>Trimestral</v>
          </cell>
          <cell r="R261" t="str">
            <v>Stock</v>
          </cell>
          <cell r="S261">
            <v>1600</v>
          </cell>
          <cell r="T261">
            <v>1600</v>
          </cell>
          <cell r="U261">
            <v>1600</v>
          </cell>
          <cell r="V261">
            <v>1600</v>
          </cell>
          <cell r="W261">
            <v>1600</v>
          </cell>
          <cell r="X261">
            <v>1600</v>
          </cell>
          <cell r="Y261">
            <v>0</v>
          </cell>
          <cell r="Z261">
            <v>0</v>
          </cell>
          <cell r="AA261">
            <v>0</v>
          </cell>
          <cell r="AB261">
            <v>0</v>
          </cell>
          <cell r="AC261">
            <v>0</v>
          </cell>
          <cell r="AD261">
            <v>0</v>
          </cell>
          <cell r="AE261">
            <v>0</v>
          </cell>
          <cell r="AF261">
            <v>0</v>
          </cell>
          <cell r="AG261">
            <v>0</v>
          </cell>
          <cell r="AH261" t="str">
            <v>Gilberto Torres Torres</v>
          </cell>
          <cell r="AI261" t="str">
            <v>gtorrest@minsalud.gov.co</v>
          </cell>
          <cell r="AJ261">
            <v>10</v>
          </cell>
          <cell r="AK261">
            <v>0</v>
          </cell>
          <cell r="AL261">
            <v>0</v>
          </cell>
        </row>
        <row r="262">
          <cell r="A262">
            <v>5339</v>
          </cell>
          <cell r="B262" t="str">
            <v>Todos por un Nuevo País</v>
          </cell>
          <cell r="C262" t="str">
            <v>Movilidad social</v>
          </cell>
          <cell r="D262" t="str">
            <v>Mejorar las condiciones de salud de la población colombiana y propiciar el goce efectivo del derecho a la salud, en condiciones de calidad, eficiencia, equidad y sostenibilidad</v>
          </cell>
          <cell r="E262" t="str">
            <v>Salud y Protección</v>
          </cell>
          <cell r="F262" t="str">
            <v>Ministerio de Salud</v>
          </cell>
          <cell r="G262" t="str">
            <v>Grupos Étnicos - Salud</v>
          </cell>
          <cell r="H262">
            <v>5339</v>
          </cell>
          <cell r="I262" t="str">
            <v>Ejecución de la programación de sesiones anuales de la Subcomisión de Salud</v>
          </cell>
          <cell r="J262" t="str">
            <v>Producto</v>
          </cell>
          <cell r="K262" t="str">
            <v>Sectorial</v>
          </cell>
          <cell r="L262" t="str">
            <v>NO</v>
          </cell>
          <cell r="M262" t="str">
            <v>NO</v>
          </cell>
          <cell r="N262" t="str">
            <v>SI</v>
          </cell>
          <cell r="O262" t="str">
            <v>SI</v>
          </cell>
          <cell r="P262" t="str">
            <v>Porcentaje</v>
          </cell>
          <cell r="Q262" t="str">
            <v>Semestral</v>
          </cell>
          <cell r="R262" t="str">
            <v>Stock</v>
          </cell>
          <cell r="S262">
            <v>0</v>
          </cell>
          <cell r="T262">
            <v>100</v>
          </cell>
          <cell r="U262">
            <v>100</v>
          </cell>
          <cell r="V262">
            <v>100</v>
          </cell>
          <cell r="W262">
            <v>100</v>
          </cell>
          <cell r="X262">
            <v>100</v>
          </cell>
          <cell r="Y262">
            <v>0</v>
          </cell>
          <cell r="Z262">
            <v>0</v>
          </cell>
          <cell r="AA262">
            <v>0</v>
          </cell>
          <cell r="AB262">
            <v>0</v>
          </cell>
          <cell r="AC262">
            <v>0</v>
          </cell>
          <cell r="AD262">
            <v>0</v>
          </cell>
          <cell r="AE262" t="str">
            <v>Realización de la primera sesión de la Subcomisión de Salud de la Mesa Permanente de Concertación con pueblos y organizaciones indígenas del año 2016, llevada a cabo del 7 al 9 de abril de 2016. Conforme a la realización de esta sesión, se abordaron los s</v>
          </cell>
          <cell r="AF262">
            <v>42490.208333333299</v>
          </cell>
          <cell r="AG262">
            <v>42500.413002858797</v>
          </cell>
          <cell r="AH262" t="str">
            <v>Juan Pablo Corredor Pongutá</v>
          </cell>
          <cell r="AI262" t="str">
            <v>jpcorredor@minsalud.gov.co</v>
          </cell>
          <cell r="AJ262">
            <v>0</v>
          </cell>
          <cell r="AK262">
            <v>0</v>
          </cell>
          <cell r="AL262">
            <v>0</v>
          </cell>
        </row>
        <row r="263">
          <cell r="A263">
            <v>5389</v>
          </cell>
          <cell r="B263" t="str">
            <v>Todos por un Nuevo País</v>
          </cell>
          <cell r="C263" t="str">
            <v>Movilidad social</v>
          </cell>
          <cell r="D263" t="str">
            <v>Mejorar las condiciones de salud de la población colombiana y propiciar el goce efectivo del derecho a la salud, en condiciones de calidad, eficiencia, equidad y sostenibilidad</v>
          </cell>
          <cell r="E263" t="str">
            <v>Salud y Protección</v>
          </cell>
          <cell r="F263" t="str">
            <v>Ministerio de Salud</v>
          </cell>
          <cell r="G263" t="str">
            <v>Grupos Étnicos - Salud</v>
          </cell>
          <cell r="H263">
            <v>5389</v>
          </cell>
          <cell r="I263" t="str">
            <v>Porcentaje de ejecución de la programación de sesiones anuales de la Subcomisión de Salud</v>
          </cell>
          <cell r="J263" t="str">
            <v>Producto</v>
          </cell>
          <cell r="K263" t="str">
            <v>Transversal</v>
          </cell>
          <cell r="L263" t="str">
            <v>NO</v>
          </cell>
          <cell r="M263" t="str">
            <v>NO</v>
          </cell>
          <cell r="N263" t="str">
            <v>NO</v>
          </cell>
          <cell r="O263" t="str">
            <v>SI</v>
          </cell>
          <cell r="P263" t="str">
            <v>Porcentaje</v>
          </cell>
          <cell r="Q263" t="str">
            <v>Semestral</v>
          </cell>
          <cell r="R263" t="str">
            <v>Capacidad</v>
          </cell>
          <cell r="S263">
            <v>0</v>
          </cell>
          <cell r="T263">
            <v>100</v>
          </cell>
          <cell r="U263">
            <v>100</v>
          </cell>
          <cell r="V263">
            <v>100</v>
          </cell>
          <cell r="W263">
            <v>100</v>
          </cell>
          <cell r="X263">
            <v>100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row>
        <row r="264">
          <cell r="A264">
            <v>5406</v>
          </cell>
          <cell r="B264" t="str">
            <v>Todos por un Nuevo País</v>
          </cell>
          <cell r="C264" t="str">
            <v>Movilidad social</v>
          </cell>
          <cell r="D264" t="str">
            <v>Mejorar las condiciones de salud de la población colombiana y propiciar el goce efectivo del derecho a la salud, en condiciones de calidad, eficiencia, equidad y sostenibilidad</v>
          </cell>
          <cell r="E264" t="str">
            <v>Salud y Protección</v>
          </cell>
          <cell r="F264" t="str">
            <v>Ministerio de Salud</v>
          </cell>
          <cell r="G264" t="str">
            <v>Grupos Étnicos - Salud</v>
          </cell>
          <cell r="H264">
            <v>5406</v>
          </cell>
          <cell r="I264" t="str">
            <v>Avance en la construcción  participativa del capitulo especial para pueblos indígenas en el Plan Decenal de Salud Pública.</v>
          </cell>
          <cell r="J264" t="str">
            <v>Proceso</v>
          </cell>
          <cell r="K264" t="str">
            <v>Sectorial</v>
          </cell>
          <cell r="L264" t="str">
            <v>SI</v>
          </cell>
          <cell r="M264" t="str">
            <v>NO</v>
          </cell>
          <cell r="N264" t="str">
            <v>NO</v>
          </cell>
          <cell r="O264" t="str">
            <v>SI</v>
          </cell>
          <cell r="P264" t="str">
            <v>Porcentaje</v>
          </cell>
          <cell r="Q264" t="str">
            <v>Semestral</v>
          </cell>
          <cell r="R264" t="str">
            <v>Capacidad</v>
          </cell>
          <cell r="S264">
            <v>3</v>
          </cell>
          <cell r="T264">
            <v>3</v>
          </cell>
          <cell r="U264">
            <v>50</v>
          </cell>
          <cell r="V264">
            <v>100</v>
          </cell>
          <cell r="W264">
            <v>0</v>
          </cell>
          <cell r="X264">
            <v>100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row>
        <row r="265">
          <cell r="A265">
            <v>4973</v>
          </cell>
          <cell r="B265" t="str">
            <v>Todos por un Nuevo País</v>
          </cell>
          <cell r="C265" t="str">
            <v>Movilidad social</v>
          </cell>
          <cell r="D265" t="str">
            <v>Mejorar las condiciones de salud de la población colombiana y propiciar el goce efectivo del derecho a la salud, en condiciones de calidad, eficiencia, equidad y sostenibilidad</v>
          </cell>
          <cell r="E265" t="str">
            <v>Salud y Protección</v>
          </cell>
          <cell r="F265" t="str">
            <v>Ministerio de Salud</v>
          </cell>
          <cell r="G265" t="str">
            <v>Fortalecimiento de la gestión y dirección del sector Salud y Protección Social</v>
          </cell>
          <cell r="H265">
            <v>4973</v>
          </cell>
          <cell r="I265" t="str">
            <v>Gasto por eventos no incluidos en el plan de beneficios ($ billones)</v>
          </cell>
          <cell r="J265" t="str">
            <v>Resultado</v>
          </cell>
          <cell r="K265" t="str">
            <v>Sectorial</v>
          </cell>
          <cell r="L265" t="str">
            <v>SI</v>
          </cell>
          <cell r="M265" t="str">
            <v>NO</v>
          </cell>
          <cell r="N265" t="str">
            <v>NO</v>
          </cell>
          <cell r="O265" t="str">
            <v>SI</v>
          </cell>
          <cell r="P265" t="str">
            <v>Billones de pesos</v>
          </cell>
          <cell r="Q265" t="str">
            <v>Anual</v>
          </cell>
          <cell r="R265" t="str">
            <v>Reducción</v>
          </cell>
          <cell r="S265">
            <v>1.7</v>
          </cell>
          <cell r="T265">
            <v>1.7</v>
          </cell>
          <cell r="U265">
            <v>1.5</v>
          </cell>
          <cell r="V265">
            <v>1.3</v>
          </cell>
          <cell r="W265">
            <v>1.2</v>
          </cell>
          <cell r="X265">
            <v>1.2</v>
          </cell>
          <cell r="Y265">
            <v>0</v>
          </cell>
          <cell r="Z265">
            <v>0</v>
          </cell>
          <cell r="AA265">
            <v>0</v>
          </cell>
          <cell r="AB265">
            <v>0</v>
          </cell>
          <cell r="AC265">
            <v>0</v>
          </cell>
          <cell r="AD265">
            <v>0</v>
          </cell>
          <cell r="AE265" t="str">
            <v>En este período, se efectuó giro previo de acuerdo con la radicación que efectuaron las entidades recobrantes en el mes de abril de 2016 por valor de $ 132.597.468.842,66. De este valor, se efectuó giro directo a favor de los prestadores de servicios y te</v>
          </cell>
          <cell r="AF265">
            <v>42490.208333333299</v>
          </cell>
          <cell r="AG265">
            <v>42500.457601736103</v>
          </cell>
          <cell r="AH265" t="str">
            <v>Álvaro Rojas Fuentes</v>
          </cell>
          <cell r="AI265" t="str">
            <v>arojas@minsalud.gov.co</v>
          </cell>
          <cell r="AJ265">
            <v>60</v>
          </cell>
          <cell r="AK265">
            <v>0</v>
          </cell>
          <cell r="AL265">
            <v>0</v>
          </cell>
        </row>
        <row r="266">
          <cell r="A266">
            <v>4974</v>
          </cell>
          <cell r="B266" t="str">
            <v>Todos por un Nuevo País</v>
          </cell>
          <cell r="C266" t="str">
            <v>Movilidad social</v>
          </cell>
          <cell r="D266" t="str">
            <v>Mejorar las condiciones de salud de la población colombiana y propiciar el goce efectivo del derecho a la salud, en condiciones de calidad, eficiencia, equidad y sostenibilidad</v>
          </cell>
          <cell r="E266" t="str">
            <v>Salud y Protección</v>
          </cell>
          <cell r="F266" t="str">
            <v>Ministerio de Salud</v>
          </cell>
          <cell r="G266" t="str">
            <v>Fortalecimiento de la gestión y dirección del sector Salud y Protección Social</v>
          </cell>
          <cell r="H266">
            <v>4974</v>
          </cell>
          <cell r="I266" t="str">
            <v>Porcentaje de ESE sin riesgo financiero o riesgo bajo</v>
          </cell>
          <cell r="J266" t="str">
            <v>Resultado</v>
          </cell>
          <cell r="K266" t="str">
            <v>Sectorial</v>
          </cell>
          <cell r="L266" t="str">
            <v>SI</v>
          </cell>
          <cell r="M266" t="str">
            <v>SI</v>
          </cell>
          <cell r="N266" t="str">
            <v>NO</v>
          </cell>
          <cell r="O266" t="str">
            <v>SI</v>
          </cell>
          <cell r="P266" t="str">
            <v>Porcentaje</v>
          </cell>
          <cell r="Q266" t="str">
            <v>Anual</v>
          </cell>
          <cell r="R266" t="str">
            <v>Capacidad</v>
          </cell>
          <cell r="S266">
            <v>41</v>
          </cell>
          <cell r="T266">
            <v>45</v>
          </cell>
          <cell r="U266">
            <v>50</v>
          </cell>
          <cell r="V266">
            <v>55</v>
          </cell>
          <cell r="W266">
            <v>60</v>
          </cell>
          <cell r="X266">
            <v>60</v>
          </cell>
          <cell r="Y266">
            <v>0</v>
          </cell>
          <cell r="Z266">
            <v>0</v>
          </cell>
          <cell r="AA266">
            <v>0</v>
          </cell>
          <cell r="AB266">
            <v>0</v>
          </cell>
          <cell r="AC266">
            <v>0</v>
          </cell>
          <cell r="AD266">
            <v>0</v>
          </cell>
          <cell r="AE266" t="str">
            <v>Se establecerá la categorizacion del riesgo para el 2016 a mas tardar el 31 de Mayo del presente año, con una presentacion del resultado cuantitativo en Enero de 2017 dada la implementación de las siguientes medidas: Reglamentación de la Subcuenta de Gara</v>
          </cell>
          <cell r="AF266">
            <v>42460.208333333299</v>
          </cell>
          <cell r="AG266">
            <v>42500.611209872703</v>
          </cell>
          <cell r="AH266" t="str">
            <v>Omar Guaje Miranda</v>
          </cell>
          <cell r="AI266" t="str">
            <v>oguaje@minsalud.gov.co</v>
          </cell>
          <cell r="AJ266">
            <v>180</v>
          </cell>
          <cell r="AK266">
            <v>0</v>
          </cell>
          <cell r="AL266">
            <v>0</v>
          </cell>
        </row>
        <row r="267">
          <cell r="A267">
            <v>4975</v>
          </cell>
          <cell r="B267" t="str">
            <v>Todos por un Nuevo País</v>
          </cell>
          <cell r="C267" t="str">
            <v>Movilidad social</v>
          </cell>
          <cell r="D267" t="str">
            <v>Mejorar las condiciones de salud de la población colombiana y propiciar el goce efectivo del derecho a la salud, en condiciones de calidad, eficiencia, equidad y sostenibilidad</v>
          </cell>
          <cell r="E267" t="str">
            <v>Salud y Protección</v>
          </cell>
          <cell r="F267" t="str">
            <v>Ministerio de Salud</v>
          </cell>
          <cell r="G267" t="str">
            <v>Fortalecimiento de la gestión y dirección del sector Salud y Protección Social</v>
          </cell>
          <cell r="H267">
            <v>4975</v>
          </cell>
          <cell r="I267" t="str">
            <v>Deudas a más de 180 días como porcentaje de facturación anual de los hospitales públicos</v>
          </cell>
          <cell r="J267" t="str">
            <v>Resultado</v>
          </cell>
          <cell r="K267" t="str">
            <v>Sectorial</v>
          </cell>
          <cell r="L267" t="str">
            <v>SI</v>
          </cell>
          <cell r="M267" t="str">
            <v>SI</v>
          </cell>
          <cell r="N267" t="str">
            <v>NO</v>
          </cell>
          <cell r="O267" t="str">
            <v>SI</v>
          </cell>
          <cell r="P267" t="str">
            <v>Porcentaje</v>
          </cell>
          <cell r="Q267" t="str">
            <v>Anual</v>
          </cell>
          <cell r="R267" t="str">
            <v>Reducción</v>
          </cell>
          <cell r="S267">
            <v>30</v>
          </cell>
          <cell r="T267">
            <v>30</v>
          </cell>
          <cell r="U267">
            <v>29</v>
          </cell>
          <cell r="V267">
            <v>27</v>
          </cell>
          <cell r="W267">
            <v>25</v>
          </cell>
          <cell r="X267">
            <v>25</v>
          </cell>
          <cell r="Y267">
            <v>0</v>
          </cell>
          <cell r="Z267">
            <v>0</v>
          </cell>
          <cell r="AA267">
            <v>0</v>
          </cell>
          <cell r="AB267">
            <v>0</v>
          </cell>
          <cell r="AC267">
            <v>0</v>
          </cell>
          <cell r="AD267">
            <v>0</v>
          </cell>
          <cell r="AE267" t="str">
            <v>Estipuladas las medidas de saneamiento y pago de deudas por parte del Gobierno Nacional y teniendo en cuenta el flujo de recursos y relación de pagadores y prestadores para el 2016, se reportara la medición del indicador en Marzo de 2017 a partir de las s</v>
          </cell>
          <cell r="AF267">
            <v>42460.208333333299</v>
          </cell>
          <cell r="AG267">
            <v>42501.475679247698</v>
          </cell>
          <cell r="AH267" t="str">
            <v>Omar Guaje Miranda</v>
          </cell>
          <cell r="AI267" t="str">
            <v>oguaje@minsalud.gov.co</v>
          </cell>
          <cell r="AJ267">
            <v>90</v>
          </cell>
          <cell r="AK267">
            <v>0</v>
          </cell>
          <cell r="AL267">
            <v>0</v>
          </cell>
        </row>
        <row r="268">
          <cell r="A268">
            <v>4976</v>
          </cell>
          <cell r="B268" t="str">
            <v>Todos por un Nuevo País</v>
          </cell>
          <cell r="C268" t="str">
            <v>Movilidad social</v>
          </cell>
          <cell r="D268" t="str">
            <v>Mejorar las condiciones de salud de la población colombiana y propiciar el goce efectivo del derecho a la salud, en condiciones de calidad, eficiencia, equidad y sostenibilidad</v>
          </cell>
          <cell r="E268" t="str">
            <v>Salud y Protección</v>
          </cell>
          <cell r="F268" t="str">
            <v>Ministerio de Salud</v>
          </cell>
          <cell r="G268" t="str">
            <v>Fortalecimiento de la gestión y dirección del sector Salud y Protección Social</v>
          </cell>
          <cell r="H268">
            <v>4976</v>
          </cell>
          <cell r="I268" t="str">
            <v>Porcentaje de EPS que cumplen las nuevas condiciones de habilitación financiera durante el periodo de transición</v>
          </cell>
          <cell r="J268" t="str">
            <v>Resultado</v>
          </cell>
          <cell r="K268" t="str">
            <v>Sectorial</v>
          </cell>
          <cell r="L268" t="str">
            <v>SI</v>
          </cell>
          <cell r="M268" t="str">
            <v>NO</v>
          </cell>
          <cell r="N268" t="str">
            <v>NO</v>
          </cell>
          <cell r="O268" t="str">
            <v>SI</v>
          </cell>
          <cell r="P268" t="str">
            <v>Porcentaje</v>
          </cell>
          <cell r="Q268" t="str">
            <v>Trimestral</v>
          </cell>
          <cell r="R268" t="str">
            <v>Capacidad</v>
          </cell>
          <cell r="S268">
            <v>60.6</v>
          </cell>
          <cell r="T268">
            <v>61</v>
          </cell>
          <cell r="U268">
            <v>67</v>
          </cell>
          <cell r="V268">
            <v>73</v>
          </cell>
          <cell r="W268">
            <v>80</v>
          </cell>
          <cell r="X268">
            <v>80</v>
          </cell>
          <cell r="Y268">
            <v>0</v>
          </cell>
          <cell r="Z268">
            <v>0</v>
          </cell>
          <cell r="AA268">
            <v>0</v>
          </cell>
          <cell r="AB268">
            <v>0</v>
          </cell>
          <cell r="AC268">
            <v>0</v>
          </cell>
          <cell r="AD268">
            <v>0</v>
          </cell>
          <cell r="AE268" t="str">
            <v xml:space="preserve">Adicionalmente al Decreto 2702 de 2014 y sus reglamentarios, el Gobierno Nacional destinó los siguientes recursos en el marco del artículo 97 de la Ley 1753 de 2015: (a) recursos propios de las CCF, (b) los recursos del artículo 46 de la Ley 1438 de 2011 </v>
          </cell>
          <cell r="AF268">
            <v>42429.208333333299</v>
          </cell>
          <cell r="AG268">
            <v>42439.347013391198</v>
          </cell>
          <cell r="AH268" t="str">
            <v>Omar Guaje Miranda</v>
          </cell>
          <cell r="AI268" t="str">
            <v>oguaje@minsalud.gov.co</v>
          </cell>
          <cell r="AJ268">
            <v>90</v>
          </cell>
          <cell r="AK268">
            <v>0</v>
          </cell>
          <cell r="AL268">
            <v>0</v>
          </cell>
        </row>
        <row r="269">
          <cell r="A269">
            <v>4977</v>
          </cell>
          <cell r="B269" t="str">
            <v>Todos por un Nuevo País</v>
          </cell>
          <cell r="C269" t="str">
            <v>Movilidad social</v>
          </cell>
          <cell r="D269" t="str">
            <v>Mejorar las condiciones de salud de la población colombiana y propiciar el goce efectivo del derecho a la salud, en condiciones de calidad, eficiencia, equidad y sostenibilidad</v>
          </cell>
          <cell r="E269" t="str">
            <v>Salud y Protección</v>
          </cell>
          <cell r="F269" t="str">
            <v>Ministerio de Salud</v>
          </cell>
          <cell r="G269" t="str">
            <v>Fortalecimiento de la gestión y dirección del sector Salud y Protección Social</v>
          </cell>
          <cell r="H269">
            <v>4977</v>
          </cell>
          <cell r="I269" t="str">
            <v>Ahorros al sistema de salud por control de precios de tecnologías en salud ($ billones)</v>
          </cell>
          <cell r="J269" t="str">
            <v>Gestión</v>
          </cell>
          <cell r="K269" t="str">
            <v>Sectorial</v>
          </cell>
          <cell r="L269" t="str">
            <v>SI</v>
          </cell>
          <cell r="M269" t="str">
            <v>NO</v>
          </cell>
          <cell r="N269" t="str">
            <v>NO</v>
          </cell>
          <cell r="O269" t="str">
            <v>SI</v>
          </cell>
          <cell r="P269" t="str">
            <v>Porcentaje</v>
          </cell>
          <cell r="Q269" t="str">
            <v>Anual</v>
          </cell>
          <cell r="R269" t="str">
            <v>Flujo</v>
          </cell>
          <cell r="S269">
            <v>1</v>
          </cell>
          <cell r="T269">
            <v>1.1000000000000001</v>
          </cell>
          <cell r="U269">
            <v>1.2</v>
          </cell>
          <cell r="V269">
            <v>1.3</v>
          </cell>
          <cell r="W269">
            <v>1.3</v>
          </cell>
          <cell r="X269">
            <v>1.3</v>
          </cell>
          <cell r="Y269">
            <v>0</v>
          </cell>
          <cell r="Z269">
            <v>0</v>
          </cell>
          <cell r="AA269">
            <v>0</v>
          </cell>
          <cell r="AB269">
            <v>0</v>
          </cell>
          <cell r="AC269">
            <v>0</v>
          </cell>
          <cell r="AD269">
            <v>0</v>
          </cell>
          <cell r="AE269" t="str">
            <v>Se expidió el Decreto No. 705 del 27 de abril de 2016 "Por el cual se establecen disposiciones sobre el Proceso de Regulación de Precios de Medicamentos a Nivel Nacional", en el Diario Oficinal No. 49857 del 27 de abril de 2016.</v>
          </cell>
          <cell r="AF269">
            <v>42490.208333333299</v>
          </cell>
          <cell r="AG269">
            <v>42500.459406793998</v>
          </cell>
          <cell r="AH269" t="str">
            <v>Javier  Guzmán</v>
          </cell>
          <cell r="AI269" t="str">
            <v>jguzman@minsalud.gov.co</v>
          </cell>
          <cell r="AJ269">
            <v>0</v>
          </cell>
          <cell r="AK269">
            <v>0</v>
          </cell>
          <cell r="AL269">
            <v>0</v>
          </cell>
        </row>
        <row r="270">
          <cell r="A270">
            <v>5386</v>
          </cell>
          <cell r="B270" t="str">
            <v>Todos por un Nuevo País</v>
          </cell>
          <cell r="C270" t="str">
            <v>Movilidad social</v>
          </cell>
          <cell r="D270" t="str">
            <v>Mejorar las condiciones de salud de la población colombiana y propiciar el goce efectivo del derecho a la salud, en condiciones de calidad, eficiencia, equidad y sostenibilidad</v>
          </cell>
          <cell r="E270" t="str">
            <v>Salud y Protección</v>
          </cell>
          <cell r="F270" t="str">
            <v>Ministerio de Salud</v>
          </cell>
          <cell r="G270" t="str">
            <v>Fortalecimiento de la gestión y dirección del sector Salud y Protección Social</v>
          </cell>
          <cell r="H270">
            <v>5386</v>
          </cell>
          <cell r="I270" t="str">
            <v xml:space="preserve">Número de variables de la historia clínica disponibles en línea </v>
          </cell>
          <cell r="J270" t="str">
            <v>Producto</v>
          </cell>
          <cell r="K270" t="str">
            <v>Sectorial</v>
          </cell>
          <cell r="L270" t="str">
            <v>NO</v>
          </cell>
          <cell r="M270" t="str">
            <v>NO</v>
          </cell>
          <cell r="N270" t="str">
            <v>NO</v>
          </cell>
          <cell r="O270" t="str">
            <v>SI</v>
          </cell>
          <cell r="P270" t="str">
            <v xml:space="preserve">Variables </v>
          </cell>
          <cell r="Q270" t="str">
            <v>Semestral</v>
          </cell>
          <cell r="R270" t="str">
            <v>Capacidad</v>
          </cell>
          <cell r="S270">
            <v>0</v>
          </cell>
          <cell r="T270">
            <v>20</v>
          </cell>
          <cell r="U270">
            <v>25</v>
          </cell>
          <cell r="V270">
            <v>30</v>
          </cell>
          <cell r="W270">
            <v>35</v>
          </cell>
          <cell r="X270">
            <v>35</v>
          </cell>
          <cell r="Y270">
            <v>0</v>
          </cell>
          <cell r="Z270">
            <v>0</v>
          </cell>
          <cell r="AA270">
            <v>0</v>
          </cell>
          <cell r="AB270">
            <v>0</v>
          </cell>
          <cell r="AC270">
            <v>0</v>
          </cell>
          <cell r="AD270">
            <v>0</v>
          </cell>
          <cell r="AE270" t="str">
            <v>Disposición de nuevas variables al ciudadano, para un total de 25: sexo, edad, departamento de residencia, municipio de residencia, departamento donde labora, municipio donde labora, actividad económica, paciente enfremedad renal crónica (ERC), paciente V</v>
          </cell>
          <cell r="AF270">
            <v>42490.208333333299</v>
          </cell>
          <cell r="AG270">
            <v>42500.455285763899</v>
          </cell>
          <cell r="AH270" t="str">
            <v>Dolly  Ovalle</v>
          </cell>
          <cell r="AI270" t="str">
            <v>dovalle@minsalud.gov.co</v>
          </cell>
          <cell r="AJ270">
            <v>30</v>
          </cell>
          <cell r="AK270">
            <v>0</v>
          </cell>
          <cell r="AL270">
            <v>0</v>
          </cell>
        </row>
        <row r="271">
          <cell r="A271">
            <v>5244</v>
          </cell>
          <cell r="B271" t="str">
            <v>Todos por un Nuevo País</v>
          </cell>
          <cell r="C271" t="str">
            <v>Movilidad social</v>
          </cell>
          <cell r="D271" t="str">
            <v>Mejorar las condiciones de salud de la población colombiana y propiciar el goce efectivo del derecho a la salud, en condiciones de calidad, eficiencia, equidad y sostenibilidad</v>
          </cell>
          <cell r="E271" t="str">
            <v>Salud y Protección</v>
          </cell>
          <cell r="F271" t="str">
            <v>Supersalud</v>
          </cell>
          <cell r="G271" t="str">
            <v>Calidad, acceso a los servicios de salud y fortalecimiento de la red de emergencias.</v>
          </cell>
          <cell r="H271">
            <v>5244</v>
          </cell>
          <cell r="I271" t="str">
            <v>Porcentaje de PQR respondidas por las Entidades Administradoras de Planes de Beneficios</v>
          </cell>
          <cell r="J271" t="str">
            <v>Gestión</v>
          </cell>
          <cell r="K271" t="str">
            <v>Sectorial</v>
          </cell>
          <cell r="L271" t="str">
            <v>NO</v>
          </cell>
          <cell r="M271" t="str">
            <v>NO</v>
          </cell>
          <cell r="N271" t="str">
            <v>NO</v>
          </cell>
          <cell r="O271" t="str">
            <v>SI</v>
          </cell>
          <cell r="P271" t="str">
            <v>Porcentaje</v>
          </cell>
          <cell r="Q271" t="str">
            <v>Mensual</v>
          </cell>
          <cell r="R271" t="str">
            <v>Capacidad</v>
          </cell>
          <cell r="S271">
            <v>0</v>
          </cell>
          <cell r="T271">
            <v>0</v>
          </cell>
          <cell r="U271">
            <v>80</v>
          </cell>
          <cell r="V271">
            <v>90</v>
          </cell>
          <cell r="W271">
            <v>95</v>
          </cell>
          <cell r="X271">
            <v>95</v>
          </cell>
          <cell r="Y271">
            <v>55</v>
          </cell>
          <cell r="Z271">
            <v>100</v>
          </cell>
          <cell r="AA271">
            <v>55</v>
          </cell>
          <cell r="AB271">
            <v>100</v>
          </cell>
          <cell r="AC271">
            <v>42460.208333333299</v>
          </cell>
          <cell r="AD271">
            <v>42492.672057291697</v>
          </cell>
          <cell r="AE271" t="str">
            <v>Aunque el indicador cuantitativo cuenta con una tendencia decreciente, el ejercicio de seguimiento a las PQR ha permitido que la Superintendencia Nacional de Salud tome medidas de manera focalizada hacia los motivos y las EAPB donde se presentan las princ</v>
          </cell>
          <cell r="AF271">
            <v>42490.208333333299</v>
          </cell>
          <cell r="AG271">
            <v>42492.6720571759</v>
          </cell>
          <cell r="AH271" t="str">
            <v>Catalina Góngora Torres</v>
          </cell>
          <cell r="AI271" t="str">
            <v>cgongora@supersalud.gov.co</v>
          </cell>
          <cell r="AJ271">
            <v>30</v>
          </cell>
          <cell r="AK271">
            <v>42490.208333333299</v>
          </cell>
          <cell r="AL271">
            <v>-13</v>
          </cell>
        </row>
        <row r="272">
          <cell r="A272">
            <v>4858</v>
          </cell>
          <cell r="B272" t="str">
            <v>Todos por un Nuevo País</v>
          </cell>
          <cell r="C272" t="str">
            <v>Movilidad social</v>
          </cell>
          <cell r="D272" t="str">
            <v>Generar alternativas para crear empleos de calidad y acceder al aseguramiento ante la falta de ingresos y los riesgos laborales</v>
          </cell>
          <cell r="E272" t="str">
            <v>Trabajo</v>
          </cell>
          <cell r="F272" t="str">
            <v>Colpensiones</v>
          </cell>
          <cell r="G272" t="str">
            <v>Generación de ingresos y empleo</v>
          </cell>
          <cell r="H272">
            <v>4858</v>
          </cell>
          <cell r="I272" t="str">
            <v>Personas vinculadas a los Beneficios Económicos Periódicos</v>
          </cell>
          <cell r="J272" t="str">
            <v>Gestión</v>
          </cell>
          <cell r="K272" t="str">
            <v>Sectorial</v>
          </cell>
          <cell r="L272" t="str">
            <v>SI</v>
          </cell>
          <cell r="M272" t="str">
            <v>NO</v>
          </cell>
          <cell r="N272" t="str">
            <v>NO</v>
          </cell>
          <cell r="O272" t="str">
            <v>SI</v>
          </cell>
          <cell r="P272" t="str">
            <v>Personas</v>
          </cell>
          <cell r="Q272" t="str">
            <v>Mensual</v>
          </cell>
          <cell r="R272" t="str">
            <v>Capacidad</v>
          </cell>
          <cell r="S272">
            <v>15962</v>
          </cell>
          <cell r="T272">
            <v>190051</v>
          </cell>
          <cell r="U272">
            <v>550000</v>
          </cell>
          <cell r="V272">
            <v>910000</v>
          </cell>
          <cell r="W272">
            <v>1271000</v>
          </cell>
          <cell r="X272">
            <v>1271000</v>
          </cell>
          <cell r="Y272">
            <v>279703</v>
          </cell>
          <cell r="Z272">
            <v>49.39</v>
          </cell>
          <cell r="AA272">
            <v>279703</v>
          </cell>
          <cell r="AB272">
            <v>21.02</v>
          </cell>
          <cell r="AC272">
            <v>42490.208333333299</v>
          </cell>
          <cell r="AD272">
            <v>42500.458059687502</v>
          </cell>
          <cell r="AE272" t="str">
            <v>Para el mes de abril Colpensiones continua anudando esfuerzos con los Alcaldes en la regional Caribe y ha efectuado agendas de trabajo con el gremio de los Cafeteros en especial en la regional Eje Cafetero, para el desarrollo de jornadas y eventos de divu</v>
          </cell>
          <cell r="AF272">
            <v>42490.208333333299</v>
          </cell>
          <cell r="AG272">
            <v>42500.458059490702</v>
          </cell>
          <cell r="AH272" t="str">
            <v>Javier Eduardo  Guzman Silva</v>
          </cell>
          <cell r="AI272" t="str">
            <v>jeguzmans@colpensiones.gov.co</v>
          </cell>
          <cell r="AJ272">
            <v>15</v>
          </cell>
          <cell r="AK272">
            <v>42520.208333333299</v>
          </cell>
          <cell r="AL272">
            <v>-28</v>
          </cell>
        </row>
        <row r="273">
          <cell r="A273">
            <v>4859</v>
          </cell>
          <cell r="B273" t="str">
            <v>Todos por un Nuevo País</v>
          </cell>
          <cell r="C273" t="str">
            <v>Movilidad social</v>
          </cell>
          <cell r="D273" t="str">
            <v>Generar alternativas para crear empleos de calidad y acceder al aseguramiento ante la falta de ingresos y los riesgos laborales</v>
          </cell>
          <cell r="E273" t="str">
            <v>Trabajo</v>
          </cell>
          <cell r="F273" t="str">
            <v>MinTrabajo</v>
          </cell>
          <cell r="G273" t="str">
            <v>Generación de ingresos y empleo</v>
          </cell>
          <cell r="H273">
            <v>4859</v>
          </cell>
          <cell r="I273" t="str">
            <v>Tasa de Desempleo jóvenes (14 - 28 años)</v>
          </cell>
          <cell r="J273" t="str">
            <v>Gestión</v>
          </cell>
          <cell r="K273" t="str">
            <v>Sectorial</v>
          </cell>
          <cell r="L273" t="str">
            <v>SI</v>
          </cell>
          <cell r="M273" t="str">
            <v>NO</v>
          </cell>
          <cell r="N273" t="str">
            <v>NO</v>
          </cell>
          <cell r="O273" t="str">
            <v>SI</v>
          </cell>
          <cell r="P273" t="str">
            <v>Pendiente</v>
          </cell>
          <cell r="Q273" t="str">
            <v>Anual</v>
          </cell>
          <cell r="R273" t="str">
            <v>Reducción</v>
          </cell>
          <cell r="S273">
            <v>15.8</v>
          </cell>
          <cell r="T273">
            <v>15.3</v>
          </cell>
          <cell r="U273">
            <v>14.9</v>
          </cell>
          <cell r="V273">
            <v>14.4</v>
          </cell>
          <cell r="W273">
            <v>13.9</v>
          </cell>
          <cell r="X273">
            <v>13.9</v>
          </cell>
          <cell r="Y273">
            <v>0</v>
          </cell>
          <cell r="Z273">
            <v>0</v>
          </cell>
          <cell r="AA273">
            <v>0</v>
          </cell>
          <cell r="AB273">
            <v>0</v>
          </cell>
          <cell r="AC273">
            <v>0</v>
          </cell>
          <cell r="AD273">
            <v>0</v>
          </cell>
          <cell r="AE273" t="str">
            <v>Se continuó con la operación del programa 40 Mil Primeros Empleos, fortaleciendo la estrategia de gestión empresarial en Cundinamarca, promoviendo acuerdos con la Gobernación de Boyacá y la articulación con el SENA para mejorar la implementación del progr</v>
          </cell>
          <cell r="AF273">
            <v>42490.208333333299</v>
          </cell>
          <cell r="AG273">
            <v>42496.623192210602</v>
          </cell>
          <cell r="AH273" t="str">
            <v>Diana Hernández Hernández</v>
          </cell>
          <cell r="AI273" t="str">
            <v>dhernandezh@mintrabajo.gov.co</v>
          </cell>
          <cell r="AJ273">
            <v>30</v>
          </cell>
          <cell r="AK273">
            <v>0</v>
          </cell>
          <cell r="AL273">
            <v>0</v>
          </cell>
        </row>
        <row r="274">
          <cell r="A274">
            <v>4860</v>
          </cell>
          <cell r="B274" t="str">
            <v>Todos por un Nuevo País</v>
          </cell>
          <cell r="C274" t="str">
            <v>Movilidad social</v>
          </cell>
          <cell r="D274" t="str">
            <v>Generar alternativas para crear empleos de calidad y acceder al aseguramiento ante la falta de ingresos y los riesgos laborales</v>
          </cell>
          <cell r="E274" t="str">
            <v>Trabajo</v>
          </cell>
          <cell r="F274" t="str">
            <v>MinTrabajo</v>
          </cell>
          <cell r="G274" t="str">
            <v>Generación de ingresos y empleo</v>
          </cell>
          <cell r="H274">
            <v>4860</v>
          </cell>
          <cell r="I274" t="str">
            <v>Tasa de desempleo femenina</v>
          </cell>
          <cell r="J274" t="str">
            <v>Gestión</v>
          </cell>
          <cell r="K274" t="str">
            <v>Sectorial</v>
          </cell>
          <cell r="L274" t="str">
            <v>SI</v>
          </cell>
          <cell r="M274" t="str">
            <v>NO</v>
          </cell>
          <cell r="N274" t="str">
            <v>NO</v>
          </cell>
          <cell r="O274" t="str">
            <v>SI</v>
          </cell>
          <cell r="P274" t="str">
            <v>Tasa</v>
          </cell>
          <cell r="Q274" t="str">
            <v>Anual</v>
          </cell>
          <cell r="R274" t="str">
            <v>Reducción</v>
          </cell>
          <cell r="S274">
            <v>11.9</v>
          </cell>
          <cell r="T274">
            <v>11.6</v>
          </cell>
          <cell r="U274">
            <v>11.2</v>
          </cell>
          <cell r="V274">
            <v>10.9</v>
          </cell>
          <cell r="W274">
            <v>10.5</v>
          </cell>
          <cell r="X274">
            <v>10.5</v>
          </cell>
          <cell r="Y274">
            <v>0</v>
          </cell>
          <cell r="Z274">
            <v>0</v>
          </cell>
          <cell r="AA274">
            <v>0</v>
          </cell>
          <cell r="AB274">
            <v>0</v>
          </cell>
          <cell r="AC274">
            <v>0</v>
          </cell>
          <cell r="AD274">
            <v>0</v>
          </cell>
          <cell r="AE274" t="str">
            <v>Teniendo en cuenta que las dinámicas del mercado laboral son un determinante fundamental de la tasa de desempleo femenino, el Ministerio centra su acción en la creación de lineamientos de política que elimine las barreras de entrada de las mujeres al merc</v>
          </cell>
          <cell r="AF274">
            <v>42490.208333333299</v>
          </cell>
          <cell r="AG274">
            <v>42496.634620138902</v>
          </cell>
          <cell r="AH274" t="str">
            <v>Diana Hernández Hernández</v>
          </cell>
          <cell r="AI274" t="str">
            <v>dhernandezh@mintrabajo.gov.co</v>
          </cell>
          <cell r="AJ274">
            <v>30</v>
          </cell>
          <cell r="AK274">
            <v>0</v>
          </cell>
          <cell r="AL274">
            <v>0</v>
          </cell>
        </row>
        <row r="275">
          <cell r="A275">
            <v>5173</v>
          </cell>
          <cell r="B275" t="str">
            <v>Todos por un Nuevo País</v>
          </cell>
          <cell r="C275" t="str">
            <v>Movilidad social</v>
          </cell>
          <cell r="D275" t="str">
            <v>Generar alternativas para crear empleos de calidad y acceder al aseguramiento ante la falta de ingresos y los riesgos laborales</v>
          </cell>
          <cell r="E275" t="str">
            <v>Trabajo</v>
          </cell>
          <cell r="F275" t="str">
            <v>MinTrabajo</v>
          </cell>
          <cell r="G275" t="str">
            <v>Generación de ingresos y empleo</v>
          </cell>
          <cell r="H275">
            <v>5173</v>
          </cell>
          <cell r="I275" t="str">
            <v>Nuevos empleos generados</v>
          </cell>
          <cell r="J275" t="str">
            <v>Gestión</v>
          </cell>
          <cell r="K275" t="str">
            <v>Sectorial</v>
          </cell>
          <cell r="L275" t="str">
            <v>NO</v>
          </cell>
          <cell r="M275" t="str">
            <v>SI</v>
          </cell>
          <cell r="N275" t="str">
            <v>NO</v>
          </cell>
          <cell r="O275" t="str">
            <v>SI</v>
          </cell>
          <cell r="P275" t="str">
            <v>Empleos</v>
          </cell>
          <cell r="Q275" t="str">
            <v>Anual</v>
          </cell>
          <cell r="R275" t="str">
            <v>Flujo</v>
          </cell>
          <cell r="S275">
            <v>2450000</v>
          </cell>
          <cell r="T275">
            <v>578769</v>
          </cell>
          <cell r="U275">
            <v>1115219</v>
          </cell>
          <cell r="V275">
            <v>1616479</v>
          </cell>
          <cell r="W275">
            <v>2000000</v>
          </cell>
          <cell r="X275">
            <v>2000000</v>
          </cell>
          <cell r="Y275">
            <v>0</v>
          </cell>
          <cell r="Z275">
            <v>0</v>
          </cell>
          <cell r="AA275">
            <v>0</v>
          </cell>
          <cell r="AB275">
            <v>0</v>
          </cell>
          <cell r="AC275">
            <v>0</v>
          </cell>
          <cell r="AD275">
            <v>0</v>
          </cell>
          <cell r="AE275" t="str">
            <v xml:space="preserve">De acuerdo a los datos de generación de empleo para el cuarto mes del segundo año de Gobierno (diciembre de 2015:creación de 45.377 empleos), la misma se concentró en el sector de Comercio, restaurantes y hoteles (65,2%), el sector agropecuario (38,5%) y </v>
          </cell>
          <cell r="AF275">
            <v>42490.208333333299</v>
          </cell>
          <cell r="AG275">
            <v>42500.620224340302</v>
          </cell>
          <cell r="AH275" t="str">
            <v>Diana Hernández Hernández</v>
          </cell>
          <cell r="AI275" t="str">
            <v>dhernandezh@mintrabajo.gov.co</v>
          </cell>
          <cell r="AJ275">
            <v>30</v>
          </cell>
          <cell r="AK275">
            <v>0</v>
          </cell>
          <cell r="AL275">
            <v>0</v>
          </cell>
        </row>
        <row r="276">
          <cell r="A276">
            <v>5175</v>
          </cell>
          <cell r="B276" t="str">
            <v>Todos por un Nuevo País</v>
          </cell>
          <cell r="C276" t="str">
            <v>Movilidad social</v>
          </cell>
          <cell r="D276" t="str">
            <v>Generar alternativas para crear empleos de calidad y acceder al aseguramiento ante la falta de ingresos y los riesgos laborales</v>
          </cell>
          <cell r="E276" t="str">
            <v>Trabajo</v>
          </cell>
          <cell r="F276" t="str">
            <v>MinTrabajo</v>
          </cell>
          <cell r="G276" t="str">
            <v>Generación de ingresos y empleo</v>
          </cell>
          <cell r="H276">
            <v>5175</v>
          </cell>
          <cell r="I276" t="str">
            <v>Jóvenes contratados en empresas privadas a través de la Ruta de Primer Empleo</v>
          </cell>
          <cell r="J276" t="str">
            <v>Gestión</v>
          </cell>
          <cell r="K276" t="str">
            <v>Sectorial</v>
          </cell>
          <cell r="L276" t="str">
            <v>NO</v>
          </cell>
          <cell r="M276" t="str">
            <v>SI</v>
          </cell>
          <cell r="N276" t="str">
            <v>NO</v>
          </cell>
          <cell r="O276" t="str">
            <v>SI</v>
          </cell>
          <cell r="P276" t="str">
            <v>Jóvenes</v>
          </cell>
          <cell r="Q276" t="str">
            <v>Mensual</v>
          </cell>
          <cell r="R276" t="str">
            <v>Acumulado</v>
          </cell>
          <cell r="S276">
            <v>0</v>
          </cell>
          <cell r="T276">
            <v>15000</v>
          </cell>
          <cell r="U276">
            <v>25000</v>
          </cell>
          <cell r="V276">
            <v>0</v>
          </cell>
          <cell r="W276">
            <v>0</v>
          </cell>
          <cell r="X276">
            <v>40000</v>
          </cell>
          <cell r="Y276">
            <v>5773</v>
          </cell>
          <cell r="Z276">
            <v>23.091999999999999</v>
          </cell>
          <cell r="AA276">
            <v>20432</v>
          </cell>
          <cell r="AB276">
            <v>51.08</v>
          </cell>
          <cell r="AC276">
            <v>42490.208333333299</v>
          </cell>
          <cell r="AD276">
            <v>42500.745749305599</v>
          </cell>
          <cell r="AE276" t="str">
            <v>Fortalecimiento de la estrategia de gestión empresarial en el departamento de Cundinamarca Revisión de acuerdos con la Gobernación de Boyacá y Comfaboy para impulsar el programa en el departamento Se retomó el proceso de articulación con el SENA para mejo</v>
          </cell>
          <cell r="AF276">
            <v>42490.208333333299</v>
          </cell>
          <cell r="AG276">
            <v>42500.745749155103</v>
          </cell>
          <cell r="AH276" t="str">
            <v>Nohora Trujillo</v>
          </cell>
          <cell r="AI276" t="str">
            <v>ntrujillo.ext@serviciodeempleo.gov.co</v>
          </cell>
          <cell r="AJ276">
            <v>30</v>
          </cell>
          <cell r="AK276">
            <v>42520.208333333299</v>
          </cell>
          <cell r="AL276">
            <v>-43</v>
          </cell>
        </row>
        <row r="277">
          <cell r="A277">
            <v>4855</v>
          </cell>
          <cell r="B277" t="str">
            <v>Todos por un Nuevo País</v>
          </cell>
          <cell r="C277" t="str">
            <v>Movilidad social</v>
          </cell>
          <cell r="D277" t="str">
            <v>Generar alternativas para crear empleos de calidad y acceder al aseguramiento ante la falta de ingresos y los riesgos laborales</v>
          </cell>
          <cell r="E277" t="str">
            <v>Trabajo</v>
          </cell>
          <cell r="F277" t="str">
            <v>MinTrabajo</v>
          </cell>
          <cell r="G277" t="str">
            <v>Generación de ingresos y empleo</v>
          </cell>
          <cell r="H277">
            <v>4855</v>
          </cell>
          <cell r="I277" t="str">
            <v>Porcentaje de adultos mayores con algún tipo de protección a los ingresos</v>
          </cell>
          <cell r="J277" t="str">
            <v>Gestión</v>
          </cell>
          <cell r="K277" t="str">
            <v>Sectorial</v>
          </cell>
          <cell r="L277" t="str">
            <v>SI</v>
          </cell>
          <cell r="M277" t="str">
            <v>NO</v>
          </cell>
          <cell r="N277" t="str">
            <v>NO</v>
          </cell>
          <cell r="O277" t="str">
            <v>SI</v>
          </cell>
          <cell r="P277" t="str">
            <v>Pendiente</v>
          </cell>
          <cell r="Q277" t="str">
            <v>Mensual</v>
          </cell>
          <cell r="R277" t="str">
            <v>Capacidad</v>
          </cell>
          <cell r="S277">
            <v>59</v>
          </cell>
          <cell r="T277">
            <v>59.75</v>
          </cell>
          <cell r="U277">
            <v>60.5</v>
          </cell>
          <cell r="V277">
            <v>61.25</v>
          </cell>
          <cell r="W277">
            <v>62</v>
          </cell>
          <cell r="X277">
            <v>62</v>
          </cell>
          <cell r="Y277">
            <v>60.38</v>
          </cell>
          <cell r="Z277">
            <v>92</v>
          </cell>
          <cell r="AA277">
            <v>60.38</v>
          </cell>
          <cell r="AB277">
            <v>46</v>
          </cell>
          <cell r="AC277">
            <v>42400.208333333299</v>
          </cell>
          <cell r="AD277">
            <v>42482.655437534697</v>
          </cell>
          <cell r="AE277" t="str">
            <v xml:space="preserve">El indicador es la suma total de los pensionados más el total de personas con beneficio BEPS, más los cupos otorgados del programa Colombia Mayor dividido entre la población en edad de pensionarse, que para el año 2016, está alcanza la cifra de 5.875.954 </v>
          </cell>
          <cell r="AF277">
            <v>42400.208333333299</v>
          </cell>
          <cell r="AG277">
            <v>42482.655437303198</v>
          </cell>
          <cell r="AH277" t="str">
            <v>Diana Arenas Pedraza</v>
          </cell>
          <cell r="AI277" t="str">
            <v>darenas@mintrabajo.gov.co</v>
          </cell>
          <cell r="AJ277">
            <v>60</v>
          </cell>
          <cell r="AK277">
            <v>42429.208333333299</v>
          </cell>
          <cell r="AL277">
            <v>17</v>
          </cell>
        </row>
        <row r="278">
          <cell r="A278">
            <v>4856</v>
          </cell>
          <cell r="B278" t="str">
            <v>Todos por un Nuevo País</v>
          </cell>
          <cell r="C278" t="str">
            <v>Movilidad social</v>
          </cell>
          <cell r="D278" t="str">
            <v>Generar alternativas para crear empleos de calidad y acceder al aseguramiento ante la falta de ingresos y los riesgos laborales</v>
          </cell>
          <cell r="E278" t="str">
            <v>Trabajo</v>
          </cell>
          <cell r="F278" t="str">
            <v>MinTrabajo</v>
          </cell>
          <cell r="G278" t="str">
            <v>Generación de ingresos y empleo</v>
          </cell>
          <cell r="H278">
            <v>4856</v>
          </cell>
          <cell r="I278" t="str">
            <v>Beneficiarios del Programa Colombia Mayor (acumulado)</v>
          </cell>
          <cell r="J278" t="str">
            <v>Gestión</v>
          </cell>
          <cell r="K278" t="str">
            <v>Sectorial</v>
          </cell>
          <cell r="L278" t="str">
            <v>SI</v>
          </cell>
          <cell r="M278" t="str">
            <v>NO</v>
          </cell>
          <cell r="N278" t="str">
            <v>NO</v>
          </cell>
          <cell r="O278" t="str">
            <v>SI</v>
          </cell>
          <cell r="P278" t="str">
            <v>Beneficiarios</v>
          </cell>
          <cell r="Q278" t="str">
            <v>Bimestral</v>
          </cell>
          <cell r="R278" t="str">
            <v>Capacidad</v>
          </cell>
          <cell r="S278">
            <v>1845026</v>
          </cell>
          <cell r="T278">
            <v>2065000</v>
          </cell>
          <cell r="U278">
            <v>2115000</v>
          </cell>
          <cell r="V278">
            <v>2165000</v>
          </cell>
          <cell r="W278">
            <v>2215000</v>
          </cell>
          <cell r="X278">
            <v>2215000</v>
          </cell>
          <cell r="Y278">
            <v>2164066</v>
          </cell>
          <cell r="Z278">
            <v>100</v>
          </cell>
          <cell r="AA278">
            <v>2164066</v>
          </cell>
          <cell r="AB278">
            <v>86.23</v>
          </cell>
          <cell r="AC278">
            <v>42490.208333333299</v>
          </cell>
          <cell r="AD278">
            <v>42494.756259409703</v>
          </cell>
          <cell r="AE278" t="str">
            <v>El número de personas que se han beneficiado con los subsidios del Programa de Protección Social al Adulto Mayor desde el inicio del programa en diciembre del año 2003 hasta la última fecha de corte es conocido como máximas de coberturas. La máxima de cob</v>
          </cell>
          <cell r="AF278">
            <v>42490.208333333299</v>
          </cell>
          <cell r="AG278">
            <v>42494.756259259302</v>
          </cell>
          <cell r="AH278" t="str">
            <v>Olga Lucía Callejas Cortés</v>
          </cell>
          <cell r="AI278" t="str">
            <v>ocallejas@mintrabajo.gov.co</v>
          </cell>
          <cell r="AJ278">
            <v>0</v>
          </cell>
          <cell r="AK278">
            <v>42551.208333333299</v>
          </cell>
          <cell r="AL278">
            <v>-43</v>
          </cell>
        </row>
        <row r="279">
          <cell r="A279">
            <v>4857</v>
          </cell>
          <cell r="B279" t="str">
            <v>Todos por un Nuevo País</v>
          </cell>
          <cell r="C279" t="str">
            <v>Movilidad social</v>
          </cell>
          <cell r="D279" t="str">
            <v>Generar alternativas para crear empleos de calidad y acceder al aseguramiento ante la falta de ingresos y los riesgos laborales</v>
          </cell>
          <cell r="E279" t="str">
            <v>Trabajo</v>
          </cell>
          <cell r="F279" t="str">
            <v>MinTrabajo</v>
          </cell>
          <cell r="G279" t="str">
            <v>Generación de ingresos y empleo</v>
          </cell>
          <cell r="H279">
            <v>4857</v>
          </cell>
          <cell r="I279" t="str">
            <v>Adultos mayores con pensión</v>
          </cell>
          <cell r="J279" t="str">
            <v>Gestión</v>
          </cell>
          <cell r="K279" t="str">
            <v>Sectorial</v>
          </cell>
          <cell r="L279" t="str">
            <v>SI</v>
          </cell>
          <cell r="M279" t="str">
            <v>NO</v>
          </cell>
          <cell r="N279" t="str">
            <v>NO</v>
          </cell>
          <cell r="O279" t="str">
            <v>SI</v>
          </cell>
          <cell r="P279" t="str">
            <v>Pendiente</v>
          </cell>
          <cell r="Q279" t="str">
            <v>Mensual</v>
          </cell>
          <cell r="R279" t="str">
            <v>Capacidad</v>
          </cell>
          <cell r="S279">
            <v>1973082</v>
          </cell>
          <cell r="T279">
            <v>2054811</v>
          </cell>
          <cell r="U279">
            <v>2136540</v>
          </cell>
          <cell r="V279">
            <v>2218269</v>
          </cell>
          <cell r="W279">
            <v>2300000</v>
          </cell>
          <cell r="X279">
            <v>2300000</v>
          </cell>
          <cell r="Y279">
            <v>2073505</v>
          </cell>
          <cell r="Z279">
            <v>61.44</v>
          </cell>
          <cell r="AA279">
            <v>2073505</v>
          </cell>
          <cell r="AB279">
            <v>30.72</v>
          </cell>
          <cell r="AC279">
            <v>42400.208333333299</v>
          </cell>
          <cell r="AD279">
            <v>42482.655674305599</v>
          </cell>
          <cell r="AE279" t="str">
            <v>El número total de pensionados de acuerdo con el boletín emitido en el Comunicado de Prensa con corte Enero 31 de 2016, presentado el 15 de Abril de 2016, por Superintendencia Financiera de Colombia, la información reportada a Mintrabajo por el FOPEP, Pas</v>
          </cell>
          <cell r="AF279">
            <v>42400.208333333299</v>
          </cell>
          <cell r="AG279">
            <v>42482.6556740741</v>
          </cell>
          <cell r="AH279" t="str">
            <v>Diana Arenas Pedraza</v>
          </cell>
          <cell r="AI279" t="str">
            <v>darenas@mintrabajo.gov.co</v>
          </cell>
          <cell r="AJ279">
            <v>60</v>
          </cell>
          <cell r="AK279">
            <v>42429.208333333299</v>
          </cell>
          <cell r="AL279">
            <v>17</v>
          </cell>
        </row>
        <row r="280">
          <cell r="A280">
            <v>4863</v>
          </cell>
          <cell r="B280" t="str">
            <v>Todos por un Nuevo País</v>
          </cell>
          <cell r="C280" t="str">
            <v>Movilidad social</v>
          </cell>
          <cell r="D280" t="str">
            <v>Generar alternativas para crear empleos de calidad y acceder al aseguramiento ante la falta de ingresos y los riesgos laborales</v>
          </cell>
          <cell r="E280" t="str">
            <v>Trabajo</v>
          </cell>
          <cell r="F280" t="str">
            <v>MinTrabajo</v>
          </cell>
          <cell r="G280" t="str">
            <v>Formalización laboral y calidad del empleo</v>
          </cell>
          <cell r="H280">
            <v>4863</v>
          </cell>
          <cell r="I280" t="str">
            <v>Tasa de formalidad nacional</v>
          </cell>
          <cell r="J280" t="str">
            <v>Gestión</v>
          </cell>
          <cell r="K280" t="str">
            <v>Sectorial</v>
          </cell>
          <cell r="L280" t="str">
            <v>SI</v>
          </cell>
          <cell r="M280" t="str">
            <v>NO</v>
          </cell>
          <cell r="N280" t="str">
            <v>NO</v>
          </cell>
          <cell r="O280" t="str">
            <v>SI</v>
          </cell>
          <cell r="P280" t="str">
            <v>Porcentaje</v>
          </cell>
          <cell r="Q280" t="str">
            <v>Anual</v>
          </cell>
          <cell r="R280" t="str">
            <v>Capacidad</v>
          </cell>
          <cell r="S280">
            <v>34.6</v>
          </cell>
          <cell r="T280">
            <v>34.9</v>
          </cell>
          <cell r="U280">
            <v>35.299999999999997</v>
          </cell>
          <cell r="V280">
            <v>35.6</v>
          </cell>
          <cell r="W280">
            <v>36</v>
          </cell>
          <cell r="X280">
            <v>36</v>
          </cell>
          <cell r="Y280">
            <v>0</v>
          </cell>
          <cell r="Z280">
            <v>0</v>
          </cell>
          <cell r="AA280">
            <v>0</v>
          </cell>
          <cell r="AB280">
            <v>0</v>
          </cell>
          <cell r="AC280">
            <v>0</v>
          </cell>
          <cell r="AD280">
            <v>0</v>
          </cell>
          <cell r="AE280" t="str">
            <v>Asistencia Técnica. Con el propósito de dar cumplimiento a la Sentencia 426/2014 relacionada con la descontaminación del Rio Bogotá, en lo concerniente al Ministerio del Trabajo, se ha venido participando activamente en el encuentro sistemático interinsti</v>
          </cell>
          <cell r="AF280">
            <v>42490.208333333299</v>
          </cell>
          <cell r="AG280">
            <v>42496.6736522801</v>
          </cell>
          <cell r="AH280" t="str">
            <v>Diana Hernández Hernández</v>
          </cell>
          <cell r="AI280" t="str">
            <v>dhernandezh@mintrabajo.gov.co</v>
          </cell>
          <cell r="AJ280">
            <v>30</v>
          </cell>
          <cell r="AK280">
            <v>0</v>
          </cell>
          <cell r="AL280">
            <v>0</v>
          </cell>
        </row>
        <row r="281">
          <cell r="A281">
            <v>4864</v>
          </cell>
          <cell r="B281" t="str">
            <v>Todos por un Nuevo País</v>
          </cell>
          <cell r="C281" t="str">
            <v>Movilidad social</v>
          </cell>
          <cell r="D281" t="str">
            <v>Generar alternativas para crear empleos de calidad y acceder al aseguramiento ante la falta de ingresos y los riesgos laborales</v>
          </cell>
          <cell r="E281" t="str">
            <v>Trabajo</v>
          </cell>
          <cell r="F281" t="str">
            <v>MinTrabajo</v>
          </cell>
          <cell r="G281" t="str">
            <v>Formalización laboral y calidad del empleo</v>
          </cell>
          <cell r="H281">
            <v>4864</v>
          </cell>
          <cell r="I281" t="str">
            <v>Afiliados activos  a pensiones</v>
          </cell>
          <cell r="J281" t="str">
            <v>Resultado</v>
          </cell>
          <cell r="K281" t="str">
            <v>Sectorial</v>
          </cell>
          <cell r="L281" t="str">
            <v>SI</v>
          </cell>
          <cell r="M281" t="str">
            <v>NO</v>
          </cell>
          <cell r="N281" t="str">
            <v>NO</v>
          </cell>
          <cell r="O281" t="str">
            <v>SI</v>
          </cell>
          <cell r="P281" t="str">
            <v>Pendiente</v>
          </cell>
          <cell r="Q281" t="str">
            <v>Mensual</v>
          </cell>
          <cell r="R281" t="str">
            <v>Capacidad</v>
          </cell>
          <cell r="S281">
            <v>9204915</v>
          </cell>
          <cell r="T281">
            <v>9579915</v>
          </cell>
          <cell r="U281">
            <v>9954915</v>
          </cell>
          <cell r="V281">
            <v>10329915</v>
          </cell>
          <cell r="W281">
            <v>10704915</v>
          </cell>
          <cell r="X281">
            <v>10704915</v>
          </cell>
          <cell r="Y281">
            <v>9913821</v>
          </cell>
          <cell r="Z281">
            <v>94.52</v>
          </cell>
          <cell r="AA281">
            <v>9913821</v>
          </cell>
          <cell r="AB281">
            <v>47.26</v>
          </cell>
          <cell r="AC281">
            <v>42400.208333333299</v>
          </cell>
          <cell r="AD281">
            <v>42482.6550992708</v>
          </cell>
          <cell r="AE281" t="str">
            <v xml:space="preserve">El indicador representa el número de los afiliados activos al Sistema General de Pensiones, es decir los afiliados que por lo menos una vez en los últimos 6 meses han cotizado tanto al Régimen de Prima Media con Prestación Definida, como en el Régimen de </v>
          </cell>
          <cell r="AF281">
            <v>42400.208333333299</v>
          </cell>
          <cell r="AG281">
            <v>42482.655099108801</v>
          </cell>
          <cell r="AH281" t="str">
            <v>Diana Arenas Pedraza</v>
          </cell>
          <cell r="AI281" t="str">
            <v>darenas@mintrabajo.gov.co</v>
          </cell>
          <cell r="AJ281">
            <v>60</v>
          </cell>
          <cell r="AK281">
            <v>42429.208333333299</v>
          </cell>
          <cell r="AL281">
            <v>17</v>
          </cell>
        </row>
        <row r="282">
          <cell r="A282">
            <v>4865</v>
          </cell>
          <cell r="B282" t="str">
            <v>Todos por un Nuevo País</v>
          </cell>
          <cell r="C282" t="str">
            <v>Movilidad social</v>
          </cell>
          <cell r="D282" t="str">
            <v>Generar alternativas para crear empleos de calidad y acceder al aseguramiento ante la falta de ingresos y los riesgos laborales</v>
          </cell>
          <cell r="E282" t="str">
            <v>Trabajo</v>
          </cell>
          <cell r="F282" t="str">
            <v>MinTrabajo</v>
          </cell>
          <cell r="G282" t="str">
            <v>Formalización laboral y calidad del empleo</v>
          </cell>
          <cell r="H282">
            <v>4865</v>
          </cell>
          <cell r="I282" t="str">
            <v>Afiliados a Riesgos Laborales</v>
          </cell>
          <cell r="J282" t="str">
            <v>Gestión</v>
          </cell>
          <cell r="K282" t="str">
            <v>Sectorial</v>
          </cell>
          <cell r="L282" t="str">
            <v>SI</v>
          </cell>
          <cell r="M282" t="str">
            <v>NO</v>
          </cell>
          <cell r="N282" t="str">
            <v>NO</v>
          </cell>
          <cell r="O282" t="str">
            <v>SI</v>
          </cell>
          <cell r="P282" t="str">
            <v>Pendiente</v>
          </cell>
          <cell r="Q282" t="str">
            <v>Anual</v>
          </cell>
          <cell r="R282" t="str">
            <v>Capacidad</v>
          </cell>
          <cell r="S282">
            <v>9020355</v>
          </cell>
          <cell r="T282">
            <v>9393090</v>
          </cell>
          <cell r="U282">
            <v>9843090</v>
          </cell>
          <cell r="V282">
            <v>10293090</v>
          </cell>
          <cell r="W282">
            <v>10743090</v>
          </cell>
          <cell r="X282">
            <v>10743090</v>
          </cell>
          <cell r="Y282">
            <v>0</v>
          </cell>
          <cell r="Z282">
            <v>0</v>
          </cell>
          <cell r="AA282">
            <v>0</v>
          </cell>
          <cell r="AB282">
            <v>0</v>
          </cell>
          <cell r="AC282">
            <v>0</v>
          </cell>
          <cell r="AD282">
            <v>0</v>
          </cell>
          <cell r="AE282" t="str">
            <v>El total de afiliados al Sistema General de Riesgos Laborales al mes de marzo de 2016, asciende a 10.019.614, según información reportada por las Administradoras de Riesgos Laborales.</v>
          </cell>
          <cell r="AF282">
            <v>42460.208333333299</v>
          </cell>
          <cell r="AG282">
            <v>42500.618879050897</v>
          </cell>
          <cell r="AH282" t="str">
            <v>Andrea  Torres Matiz</v>
          </cell>
          <cell r="AI282" t="str">
            <v>antorres@mintrabajo.gov.vo</v>
          </cell>
          <cell r="AJ282">
            <v>30</v>
          </cell>
          <cell r="AK282">
            <v>0</v>
          </cell>
          <cell r="AL282">
            <v>0</v>
          </cell>
        </row>
        <row r="283">
          <cell r="A283">
            <v>4866</v>
          </cell>
          <cell r="B283" t="str">
            <v>Todos por un Nuevo País</v>
          </cell>
          <cell r="C283" t="str">
            <v>Movilidad social</v>
          </cell>
          <cell r="D283" t="str">
            <v>Generar alternativas para crear empleos de calidad y acceder al aseguramiento ante la falta de ingresos y los riesgos laborales</v>
          </cell>
          <cell r="E283" t="str">
            <v>Trabajo</v>
          </cell>
          <cell r="F283" t="str">
            <v>MinTrabajo</v>
          </cell>
          <cell r="G283" t="str">
            <v>Formalización laboral y calidad del empleo</v>
          </cell>
          <cell r="H283">
            <v>4866</v>
          </cell>
          <cell r="I283" t="str">
            <v>Afiliados a Cajas de Compensación</v>
          </cell>
          <cell r="J283" t="str">
            <v>Gestión</v>
          </cell>
          <cell r="K283" t="str">
            <v>Sectorial</v>
          </cell>
          <cell r="L283" t="str">
            <v>SI</v>
          </cell>
          <cell r="M283" t="str">
            <v>NO</v>
          </cell>
          <cell r="N283" t="str">
            <v>NO</v>
          </cell>
          <cell r="O283" t="str">
            <v>SI</v>
          </cell>
          <cell r="P283" t="str">
            <v>Pendiente</v>
          </cell>
          <cell r="Q283" t="str">
            <v>Trimestral</v>
          </cell>
          <cell r="R283" t="str">
            <v>Capacidad</v>
          </cell>
          <cell r="S283">
            <v>8038181</v>
          </cell>
          <cell r="T283">
            <v>8438181</v>
          </cell>
          <cell r="U283">
            <v>9241951</v>
          </cell>
          <cell r="V283">
            <v>9641951</v>
          </cell>
          <cell r="W283">
            <v>10041951</v>
          </cell>
          <cell r="X283">
            <v>10041951</v>
          </cell>
          <cell r="Y283">
            <v>8841951</v>
          </cell>
          <cell r="Z283">
            <v>95.671999999999997</v>
          </cell>
          <cell r="AA283">
            <v>8841951</v>
          </cell>
          <cell r="AB283">
            <v>40.113</v>
          </cell>
          <cell r="AC283">
            <v>42460.208333333299</v>
          </cell>
          <cell r="AD283">
            <v>42500.7467797801</v>
          </cell>
          <cell r="AE283" t="str">
            <v>Con el fin de lograr una mejor focalización y mayor cobertura de los servicios y programas ofrecidos por las Cajas de Compensación Familiar en la población rural, en el mes de abril se participó en el Comité Técnico Estadístico convocado por la Superinten</v>
          </cell>
          <cell r="AF283">
            <v>42490.208333333299</v>
          </cell>
          <cell r="AG283">
            <v>42495.649080127303</v>
          </cell>
          <cell r="AH283" t="str">
            <v>Nubia Isabel Páez Villamil</v>
          </cell>
          <cell r="AI283" t="str">
            <v>npaez@mintrabajo.gov.co</v>
          </cell>
          <cell r="AJ283">
            <v>60</v>
          </cell>
          <cell r="AK283">
            <v>42551.208333333299</v>
          </cell>
          <cell r="AL283">
            <v>-103</v>
          </cell>
        </row>
        <row r="284">
          <cell r="A284">
            <v>5172</v>
          </cell>
          <cell r="B284" t="str">
            <v>Todos por un Nuevo País</v>
          </cell>
          <cell r="C284" t="str">
            <v>Movilidad social</v>
          </cell>
          <cell r="D284" t="str">
            <v>Generar alternativas para crear empleos de calidad y acceder al aseguramiento ante la falta de ingresos y los riesgos laborales</v>
          </cell>
          <cell r="E284" t="str">
            <v>Trabajo</v>
          </cell>
          <cell r="F284" t="str">
            <v>MinTrabajo</v>
          </cell>
          <cell r="G284" t="str">
            <v>Formalización laboral y calidad del empleo</v>
          </cell>
          <cell r="H284">
            <v>5172</v>
          </cell>
          <cell r="I284" t="str">
            <v>Acuerdos de Formalización suscritos en las Territoriales</v>
          </cell>
          <cell r="J284" t="str">
            <v>Producto</v>
          </cell>
          <cell r="K284" t="str">
            <v>Sectorial</v>
          </cell>
          <cell r="L284" t="str">
            <v>NO</v>
          </cell>
          <cell r="M284" t="str">
            <v>SI</v>
          </cell>
          <cell r="N284" t="str">
            <v>NO</v>
          </cell>
          <cell r="O284" t="str">
            <v>SI</v>
          </cell>
          <cell r="P284" t="str">
            <v>Acuerdos</v>
          </cell>
          <cell r="Q284" t="str">
            <v>Trimestral</v>
          </cell>
          <cell r="R284" t="str">
            <v>Acumulado</v>
          </cell>
          <cell r="S284">
            <v>39</v>
          </cell>
          <cell r="T284">
            <v>37</v>
          </cell>
          <cell r="U284">
            <v>43</v>
          </cell>
          <cell r="V284">
            <v>43</v>
          </cell>
          <cell r="W284">
            <v>27</v>
          </cell>
          <cell r="X284">
            <v>150</v>
          </cell>
          <cell r="Y284">
            <v>75</v>
          </cell>
          <cell r="Z284">
            <v>100</v>
          </cell>
          <cell r="AA284">
            <v>146</v>
          </cell>
          <cell r="AB284">
            <v>97.33</v>
          </cell>
          <cell r="AC284">
            <v>42460.208333333299</v>
          </cell>
          <cell r="AD284">
            <v>42472.633829942097</v>
          </cell>
          <cell r="AE284" t="str">
            <v>Se continua las gestiones de los Directores Territoriales en todo el país para suscribir Acuerdos de Formalización, principalmente el los sectores económicos focalizados</v>
          </cell>
          <cell r="AF284">
            <v>42490.208333333299</v>
          </cell>
          <cell r="AG284">
            <v>42495.656615474501</v>
          </cell>
          <cell r="AH284" t="str">
            <v>Omar Alberto Carvajal</v>
          </cell>
          <cell r="AI284" t="str">
            <v>ocarvajal@mintrabajo.gov.co</v>
          </cell>
          <cell r="AJ284">
            <v>15</v>
          </cell>
          <cell r="AK284">
            <v>42551.208333333299</v>
          </cell>
          <cell r="AL284">
            <v>-58</v>
          </cell>
        </row>
        <row r="285">
          <cell r="A285">
            <v>4868</v>
          </cell>
          <cell r="B285" t="str">
            <v>Todos por un Nuevo País</v>
          </cell>
          <cell r="C285" t="str">
            <v>Movilidad social</v>
          </cell>
          <cell r="D285" t="str">
            <v>Generar alternativas para crear empleos de calidad y acceder al aseguramiento ante la falta de ingresos y los riesgos laborales</v>
          </cell>
          <cell r="E285" t="str">
            <v>Trabajo</v>
          </cell>
          <cell r="F285" t="str">
            <v>MinTrabajo</v>
          </cell>
          <cell r="G285" t="str">
            <v>Formación para el trabajo</v>
          </cell>
          <cell r="H285">
            <v>4868</v>
          </cell>
          <cell r="I285" t="str">
            <v>Personas formadas en empresas</v>
          </cell>
          <cell r="J285" t="str">
            <v>Gestión</v>
          </cell>
          <cell r="K285" t="str">
            <v>Sectorial</v>
          </cell>
          <cell r="L285" t="str">
            <v>SI</v>
          </cell>
          <cell r="M285" t="str">
            <v>NO</v>
          </cell>
          <cell r="N285" t="str">
            <v>NO</v>
          </cell>
          <cell r="O285" t="str">
            <v>SI</v>
          </cell>
          <cell r="P285" t="str">
            <v>Pendiente</v>
          </cell>
          <cell r="Q285" t="str">
            <v>Trimestral</v>
          </cell>
          <cell r="R285" t="str">
            <v>Capacidad</v>
          </cell>
          <cell r="S285">
            <v>15000</v>
          </cell>
          <cell r="T285">
            <v>35000</v>
          </cell>
          <cell r="U285">
            <v>55000</v>
          </cell>
          <cell r="V285">
            <v>75000</v>
          </cell>
          <cell r="W285">
            <v>100000</v>
          </cell>
          <cell r="X285">
            <v>100000</v>
          </cell>
          <cell r="Y285">
            <v>31516</v>
          </cell>
          <cell r="Z285">
            <v>41.29</v>
          </cell>
          <cell r="AA285">
            <v>31516</v>
          </cell>
          <cell r="AB285">
            <v>19.43</v>
          </cell>
          <cell r="AC285">
            <v>42460.208333333299</v>
          </cell>
          <cell r="AD285">
            <v>42470.791124687501</v>
          </cell>
          <cell r="AE285" t="str">
            <v>En el mes de Abril se autorizó la UVAE del Instituto Nacional Penitenciario y Carcelario INPEC en programas de "Trabajo Seguro en Alturas", al mismo tiempo se cerró la Unidad de la firma LET, continuando con cuarenta (40) UVAE autorizadas activas. Durante</v>
          </cell>
          <cell r="AF285">
            <v>42490.208333333299</v>
          </cell>
          <cell r="AG285">
            <v>42500.689473344901</v>
          </cell>
          <cell r="AH285" t="str">
            <v>Olga Leon Rodríguez</v>
          </cell>
          <cell r="AI285" t="str">
            <v>oleon@mintrabajo.gov.co</v>
          </cell>
          <cell r="AJ285">
            <v>0</v>
          </cell>
          <cell r="AK285">
            <v>42551.208333333299</v>
          </cell>
          <cell r="AL285">
            <v>-43</v>
          </cell>
        </row>
        <row r="286">
          <cell r="A286">
            <v>4871</v>
          </cell>
          <cell r="B286" t="str">
            <v>Todos por un Nuevo País</v>
          </cell>
          <cell r="C286" t="str">
            <v>Movilidad social</v>
          </cell>
          <cell r="D286" t="str">
            <v>Generar alternativas para crear empleos de calidad y acceder al aseguramiento ante la falta de ingresos y los riesgos laborales</v>
          </cell>
          <cell r="E286" t="str">
            <v>Trabajo</v>
          </cell>
          <cell r="F286" t="str">
            <v>MinTrabajo</v>
          </cell>
          <cell r="G286" t="str">
            <v>Formación para el trabajo</v>
          </cell>
          <cell r="H286">
            <v>4871</v>
          </cell>
          <cell r="I286" t="str">
            <v>Víctimas formadas para potenciar el enganche laboral en el marco de las rutas de empleo y autoempleo para la reparación integral</v>
          </cell>
          <cell r="J286" t="str">
            <v>Gestión</v>
          </cell>
          <cell r="K286" t="str">
            <v>Sectorial</v>
          </cell>
          <cell r="L286" t="str">
            <v>SI</v>
          </cell>
          <cell r="M286" t="str">
            <v>NO</v>
          </cell>
          <cell r="N286" t="str">
            <v>NO</v>
          </cell>
          <cell r="O286" t="str">
            <v>SI</v>
          </cell>
          <cell r="P286" t="str">
            <v>Víctimas</v>
          </cell>
          <cell r="Q286" t="str">
            <v>Anual</v>
          </cell>
          <cell r="R286" t="str">
            <v>Capacidad</v>
          </cell>
          <cell r="S286">
            <v>10500</v>
          </cell>
          <cell r="T286">
            <v>12500</v>
          </cell>
          <cell r="U286">
            <v>14500</v>
          </cell>
          <cell r="V286">
            <v>16500</v>
          </cell>
          <cell r="W286">
            <v>18500</v>
          </cell>
          <cell r="X286">
            <v>18500</v>
          </cell>
          <cell r="Y286">
            <v>0</v>
          </cell>
          <cell r="Z286">
            <v>0</v>
          </cell>
          <cell r="AA286">
            <v>0</v>
          </cell>
          <cell r="AB286">
            <v>0</v>
          </cell>
          <cell r="AC286">
            <v>0</v>
          </cell>
          <cell r="AD286">
            <v>0</v>
          </cell>
          <cell r="AE286" t="str">
            <v>Se vienen estructurando los términos para adelantar los procesos de formación para el trabajo en el periodo 2016-2017. Con el Programa de Transformación Productiva (Ministerio del Comercio) se han identificado necesidades de formación por parte del sector</v>
          </cell>
          <cell r="AF286">
            <v>42460.208333333299</v>
          </cell>
          <cell r="AG286">
            <v>42496.681975081003</v>
          </cell>
          <cell r="AH286" t="str">
            <v>Luciano Perfetti Villa</v>
          </cell>
          <cell r="AI286" t="str">
            <v>lperfetti@mintrabajo.gov.co</v>
          </cell>
          <cell r="AJ286">
            <v>30</v>
          </cell>
          <cell r="AK286">
            <v>0</v>
          </cell>
          <cell r="AL286">
            <v>0</v>
          </cell>
        </row>
        <row r="287">
          <cell r="A287">
            <v>4867</v>
          </cell>
          <cell r="B287" t="str">
            <v>Todos por un Nuevo País</v>
          </cell>
          <cell r="C287" t="str">
            <v>Movilidad social</v>
          </cell>
          <cell r="D287" t="str">
            <v>Generar alternativas para crear empleos de calidad y acceder al aseguramiento ante la falta de ingresos y los riesgos laborales</v>
          </cell>
          <cell r="E287" t="str">
            <v>Trabajo</v>
          </cell>
          <cell r="F287" t="str">
            <v>MinTrabajo</v>
          </cell>
          <cell r="G287" t="str">
            <v>Protección de derechos laborales fundamentales</v>
          </cell>
          <cell r="H287">
            <v>4867</v>
          </cell>
          <cell r="I287" t="str">
            <v>Beneficiarios del mecanismo de protección al cesante</v>
          </cell>
          <cell r="J287" t="str">
            <v>Gestión</v>
          </cell>
          <cell r="K287" t="str">
            <v>Sectorial</v>
          </cell>
          <cell r="L287" t="str">
            <v>SI</v>
          </cell>
          <cell r="M287" t="str">
            <v>NO</v>
          </cell>
          <cell r="N287" t="str">
            <v>NO</v>
          </cell>
          <cell r="O287" t="str">
            <v>SI</v>
          </cell>
          <cell r="P287" t="str">
            <v>Beneficiarios</v>
          </cell>
          <cell r="Q287" t="str">
            <v>Trimestral</v>
          </cell>
          <cell r="R287" t="str">
            <v>Capacidad</v>
          </cell>
          <cell r="S287">
            <v>40283</v>
          </cell>
          <cell r="T287">
            <v>82283</v>
          </cell>
          <cell r="U287">
            <v>161522</v>
          </cell>
          <cell r="V287">
            <v>240761</v>
          </cell>
          <cell r="W287">
            <v>320000</v>
          </cell>
          <cell r="X287">
            <v>320000</v>
          </cell>
          <cell r="Y287">
            <v>164381</v>
          </cell>
          <cell r="Z287">
            <v>100</v>
          </cell>
          <cell r="AA287">
            <v>164381</v>
          </cell>
          <cell r="AB287">
            <v>44.366</v>
          </cell>
          <cell r="AC287">
            <v>42460.208333333299</v>
          </cell>
          <cell r="AD287">
            <v>42500.745180555597</v>
          </cell>
          <cell r="AE287" t="str">
            <v>Se continua la interacción y concertación con los actores para la definición de actividades conjuntas para la promoción del Mecanismo de Protección al Cesante. Se tiene el logo, imagen, productos y demás actividades asociadas para el lanzamiento del progr</v>
          </cell>
          <cell r="AF287">
            <v>42460.208333333299</v>
          </cell>
          <cell r="AG287">
            <v>42500.745180439801</v>
          </cell>
          <cell r="AH287" t="str">
            <v>Nubia Isabel Páez Villamil</v>
          </cell>
          <cell r="AI287" t="str">
            <v>npaez@mintrabajo.gov.co</v>
          </cell>
          <cell r="AJ287">
            <v>20</v>
          </cell>
          <cell r="AK287">
            <v>42551.208333333299</v>
          </cell>
          <cell r="AL287">
            <v>-63</v>
          </cell>
        </row>
        <row r="288">
          <cell r="A288">
            <v>4869</v>
          </cell>
          <cell r="B288" t="str">
            <v>Todos por un Nuevo País</v>
          </cell>
          <cell r="C288" t="str">
            <v>Movilidad social</v>
          </cell>
          <cell r="D288" t="str">
            <v>Generar alternativas para crear empleos de calidad y acceder al aseguramiento ante la falta de ingresos y los riesgos laborales</v>
          </cell>
          <cell r="E288" t="str">
            <v>Trabajo</v>
          </cell>
          <cell r="F288" t="str">
            <v>MinTrabajo</v>
          </cell>
          <cell r="G288" t="str">
            <v>Protección de derechos laborales fundamentales</v>
          </cell>
          <cell r="H288">
            <v>4869</v>
          </cell>
          <cell r="I288" t="str">
            <v>Tasa de trabajo infantil</v>
          </cell>
          <cell r="J288" t="str">
            <v>Gestión</v>
          </cell>
          <cell r="K288" t="str">
            <v>Sectorial</v>
          </cell>
          <cell r="L288" t="str">
            <v>SI</v>
          </cell>
          <cell r="M288" t="str">
            <v>NO</v>
          </cell>
          <cell r="N288" t="str">
            <v>NO</v>
          </cell>
          <cell r="O288" t="str">
            <v>SI</v>
          </cell>
          <cell r="P288" t="str">
            <v>Tasa</v>
          </cell>
          <cell r="Q288" t="str">
            <v>Anual</v>
          </cell>
          <cell r="R288" t="str">
            <v>Reducción</v>
          </cell>
          <cell r="S288">
            <v>9.3000000000000007</v>
          </cell>
          <cell r="T288">
            <v>9.3000000000000007</v>
          </cell>
          <cell r="U288">
            <v>8.8000000000000007</v>
          </cell>
          <cell r="V288">
            <v>8.3000000000000007</v>
          </cell>
          <cell r="W288">
            <v>7.9</v>
          </cell>
          <cell r="X288">
            <v>7.9</v>
          </cell>
          <cell r="Y288">
            <v>0</v>
          </cell>
          <cell r="Z288">
            <v>0</v>
          </cell>
          <cell r="AA288">
            <v>0</v>
          </cell>
          <cell r="AB288">
            <v>0</v>
          </cell>
          <cell r="AC288">
            <v>0</v>
          </cell>
          <cell r="AD288">
            <v>0</v>
          </cell>
          <cell r="AE288" t="str">
            <v>Nota: En el mes de Abril de 2016 el DANE publicó la Tasa de trabajo infantil del año 2015, la cual fue de 9.1%, lo que representa una disminución de 2 puntos ya que se encontraba en el 9,3% en el 2014. De otra parte, en el mes de abril de 2016 se realizar</v>
          </cell>
          <cell r="AF288">
            <v>42490.208333333299</v>
          </cell>
          <cell r="AG288">
            <v>42500.467728506897</v>
          </cell>
          <cell r="AH288" t="str">
            <v>Sonia Guarín Pulecio</v>
          </cell>
          <cell r="AI288" t="str">
            <v>sguarin@mintrabajo.gov.co</v>
          </cell>
          <cell r="AJ288">
            <v>30</v>
          </cell>
          <cell r="AK288">
            <v>0</v>
          </cell>
          <cell r="AL288">
            <v>0</v>
          </cell>
        </row>
        <row r="289">
          <cell r="A289">
            <v>4870</v>
          </cell>
          <cell r="B289" t="str">
            <v>Todos por un Nuevo País</v>
          </cell>
          <cell r="C289" t="str">
            <v>Movilidad social</v>
          </cell>
          <cell r="D289" t="str">
            <v>Generar alternativas para crear empleos de calidad y acceder al aseguramiento ante la falta de ingresos y los riesgos laborales</v>
          </cell>
          <cell r="E289" t="str">
            <v>Trabajo</v>
          </cell>
          <cell r="F289" t="str">
            <v>MinTrabajo</v>
          </cell>
          <cell r="G289" t="str">
            <v>Protección de derechos laborales fundamentales</v>
          </cell>
          <cell r="H289">
            <v>4870</v>
          </cell>
          <cell r="I289" t="str">
            <v>Programas implementados para la prevención y disminución del trabajo infantil en sectores estrátegicos</v>
          </cell>
          <cell r="J289" t="str">
            <v>Gestión</v>
          </cell>
          <cell r="K289" t="str">
            <v>Sectorial</v>
          </cell>
          <cell r="L289" t="str">
            <v>SI</v>
          </cell>
          <cell r="M289" t="str">
            <v>NO</v>
          </cell>
          <cell r="N289" t="str">
            <v>NO</v>
          </cell>
          <cell r="O289" t="str">
            <v>SI</v>
          </cell>
          <cell r="P289" t="str">
            <v>Programas</v>
          </cell>
          <cell r="Q289" t="str">
            <v>Anual</v>
          </cell>
          <cell r="R289" t="str">
            <v>Acumulado</v>
          </cell>
          <cell r="S289">
            <v>0</v>
          </cell>
          <cell r="T289">
            <v>1</v>
          </cell>
          <cell r="U289">
            <v>1</v>
          </cell>
          <cell r="V289">
            <v>1</v>
          </cell>
          <cell r="W289">
            <v>1</v>
          </cell>
          <cell r="X289">
            <v>4</v>
          </cell>
          <cell r="Y289">
            <v>0</v>
          </cell>
          <cell r="Z289">
            <v>0</v>
          </cell>
          <cell r="AA289">
            <v>0</v>
          </cell>
          <cell r="AB289">
            <v>0</v>
          </cell>
          <cell r="AC289">
            <v>0</v>
          </cell>
          <cell r="AD289">
            <v>0</v>
          </cell>
          <cell r="AE289" t="str">
            <v>Se realizaron las siguientes actividades: - Desarrollamos un Plan de Acción conjunto con COLFECAR para prevenir y erradicar el trabajo infantil en el sector transporte y la Explotación Sexual Comercial de Niños, Niñas y Adolescentes - Se elaboró un Memora</v>
          </cell>
          <cell r="AF289">
            <v>42490.208333333299</v>
          </cell>
          <cell r="AG289">
            <v>42496.625900347201</v>
          </cell>
          <cell r="AH289" t="str">
            <v>Sonia Guarín Pulecio</v>
          </cell>
          <cell r="AI289" t="str">
            <v>sguarin@mintrabajo.gov.co</v>
          </cell>
          <cell r="AJ289">
            <v>30</v>
          </cell>
          <cell r="AK289">
            <v>0</v>
          </cell>
          <cell r="AL289">
            <v>0</v>
          </cell>
        </row>
        <row r="290">
          <cell r="A290">
            <v>5167</v>
          </cell>
          <cell r="B290" t="str">
            <v>Todos por un Nuevo País</v>
          </cell>
          <cell r="C290" t="str">
            <v>Movilidad social</v>
          </cell>
          <cell r="D290" t="str">
            <v>Generar alternativas para crear empleos de calidad y acceder al aseguramiento ante la falta de ingresos y los riesgos laborales</v>
          </cell>
          <cell r="E290" t="str">
            <v>Trabajo</v>
          </cell>
          <cell r="F290" t="str">
            <v>SENA</v>
          </cell>
          <cell r="G290" t="str">
            <v>Formación para el trabajo</v>
          </cell>
          <cell r="H290">
            <v>5167</v>
          </cell>
          <cell r="I290" t="str">
            <v>Aprendices en Formación Profesional Integral</v>
          </cell>
          <cell r="J290" t="str">
            <v>Gestión</v>
          </cell>
          <cell r="K290" t="str">
            <v>Sectorial</v>
          </cell>
          <cell r="L290" t="str">
            <v>NO</v>
          </cell>
          <cell r="M290" t="str">
            <v>SI</v>
          </cell>
          <cell r="N290" t="str">
            <v>NO</v>
          </cell>
          <cell r="O290" t="str">
            <v>SI</v>
          </cell>
          <cell r="P290" t="str">
            <v>Aprendices</v>
          </cell>
          <cell r="Q290" t="str">
            <v>Mensual</v>
          </cell>
          <cell r="R290" t="str">
            <v>Flujo</v>
          </cell>
          <cell r="S290">
            <v>6821779</v>
          </cell>
          <cell r="T290">
            <v>6988136</v>
          </cell>
          <cell r="U290">
            <v>7017895</v>
          </cell>
          <cell r="V290">
            <v>7047654</v>
          </cell>
          <cell r="W290">
            <v>7077412</v>
          </cell>
          <cell r="X290">
            <v>7077412</v>
          </cell>
          <cell r="Y290">
            <v>2664666</v>
          </cell>
          <cell r="Z290">
            <v>37.97</v>
          </cell>
          <cell r="AA290">
            <v>6816977</v>
          </cell>
          <cell r="AB290">
            <v>96.32</v>
          </cell>
          <cell r="AC290">
            <v>42490.208333333299</v>
          </cell>
          <cell r="AD290">
            <v>42496.680366979199</v>
          </cell>
          <cell r="AE290" t="str">
            <v>Los resultados presentan un crecimiento del 11% con respecto al mismo periodo de 2015, lo cual es muy positivo. La tendencia para este año es buena ya que presenta un crecimiento de marzo a abril de 2016 del 41%. En cuanto al cumplimiento de la meta se en</v>
          </cell>
          <cell r="AF290">
            <v>42490.208333333299</v>
          </cell>
          <cell r="AG290">
            <v>42496.680366863402</v>
          </cell>
          <cell r="AH290" t="str">
            <v>Pedro José Murcia</v>
          </cell>
          <cell r="AI290" t="str">
            <v>pmurcia@sena.edu.co</v>
          </cell>
          <cell r="AJ290">
            <v>0</v>
          </cell>
          <cell r="AK290">
            <v>42520.208333333299</v>
          </cell>
          <cell r="AL290">
            <v>-13</v>
          </cell>
        </row>
        <row r="291">
          <cell r="A291">
            <v>5168</v>
          </cell>
          <cell r="B291" t="str">
            <v>Todos por un Nuevo País</v>
          </cell>
          <cell r="C291" t="str">
            <v>Movilidad social</v>
          </cell>
          <cell r="D291" t="str">
            <v>Generar alternativas para crear empleos de calidad y acceder al aseguramiento ante la falta de ingresos y los riesgos laborales</v>
          </cell>
          <cell r="E291" t="str">
            <v>Trabajo</v>
          </cell>
          <cell r="F291" t="str">
            <v>SENA</v>
          </cell>
          <cell r="G291" t="str">
            <v>Formación para el trabajo</v>
          </cell>
          <cell r="H291">
            <v>5168</v>
          </cell>
          <cell r="I291" t="str">
            <v>Aprendices en el Programa Jóvenes Rurales Emprendedores</v>
          </cell>
          <cell r="J291" t="str">
            <v>Gestión</v>
          </cell>
          <cell r="K291" t="str">
            <v>Sectorial</v>
          </cell>
          <cell r="L291" t="str">
            <v>NO</v>
          </cell>
          <cell r="M291" t="str">
            <v>SI</v>
          </cell>
          <cell r="N291" t="str">
            <v>NO</v>
          </cell>
          <cell r="O291" t="str">
            <v>SI</v>
          </cell>
          <cell r="P291" t="str">
            <v>Aprendices</v>
          </cell>
          <cell r="Q291" t="str">
            <v>Mensual</v>
          </cell>
          <cell r="R291" t="str">
            <v>Flujo</v>
          </cell>
          <cell r="S291">
            <v>217754</v>
          </cell>
          <cell r="T291">
            <v>188980</v>
          </cell>
          <cell r="U291">
            <v>188980</v>
          </cell>
          <cell r="V291">
            <v>188980</v>
          </cell>
          <cell r="W291">
            <v>188980</v>
          </cell>
          <cell r="X291">
            <v>188980</v>
          </cell>
          <cell r="Y291">
            <v>101902</v>
          </cell>
          <cell r="Z291">
            <v>53.921999999999997</v>
          </cell>
          <cell r="AA291">
            <v>204947</v>
          </cell>
          <cell r="AB291">
            <v>100</v>
          </cell>
          <cell r="AC291">
            <v>42490.208333333299</v>
          </cell>
          <cell r="AD291">
            <v>42500.776164965297</v>
          </cell>
          <cell r="AE291" t="str">
            <v>En el mes de abril se vincularon registraron 38.084 aprendices al programa SENA Emprende Rural, en áreas agropecuarias, agroindustria y servicios rurales, de acuerdo a planeación previa de la oferta, lo cual corresponde al 54% de la meta.</v>
          </cell>
          <cell r="AF291">
            <v>42490.208333333299</v>
          </cell>
          <cell r="AG291">
            <v>42500.776164814801</v>
          </cell>
          <cell r="AH291" t="str">
            <v>Genny Andrea Garcia Pereira</v>
          </cell>
          <cell r="AI291" t="str">
            <v>ggarciap@sena.edu.co</v>
          </cell>
          <cell r="AJ291">
            <v>0</v>
          </cell>
          <cell r="AK291">
            <v>42520.208333333299</v>
          </cell>
          <cell r="AL291">
            <v>-13</v>
          </cell>
        </row>
        <row r="292">
          <cell r="A292">
            <v>5169</v>
          </cell>
          <cell r="B292" t="str">
            <v>Todos por un Nuevo País</v>
          </cell>
          <cell r="C292" t="str">
            <v>Movilidad social</v>
          </cell>
          <cell r="D292" t="str">
            <v>Generar alternativas para crear empleos de calidad y acceder al aseguramiento ante la falta de ingresos y los riesgos laborales</v>
          </cell>
          <cell r="E292" t="str">
            <v>Trabajo</v>
          </cell>
          <cell r="F292" t="str">
            <v>SENA</v>
          </cell>
          <cell r="G292" t="str">
            <v>Formación para el trabajo</v>
          </cell>
          <cell r="H292">
            <v>5169</v>
          </cell>
          <cell r="I292" t="str">
            <v>Aprendices en Formación Virtual</v>
          </cell>
          <cell r="J292" t="str">
            <v>Gestión</v>
          </cell>
          <cell r="K292" t="str">
            <v>Sectorial</v>
          </cell>
          <cell r="L292" t="str">
            <v>NO</v>
          </cell>
          <cell r="M292" t="str">
            <v>SI</v>
          </cell>
          <cell r="N292" t="str">
            <v>NO</v>
          </cell>
          <cell r="O292" t="str">
            <v>SI</v>
          </cell>
          <cell r="P292" t="str">
            <v>Aprendices</v>
          </cell>
          <cell r="Q292" t="str">
            <v>Mensual</v>
          </cell>
          <cell r="R292" t="str">
            <v>Flujo</v>
          </cell>
          <cell r="S292">
            <v>3212494</v>
          </cell>
          <cell r="T292">
            <v>2728511</v>
          </cell>
          <cell r="U292">
            <v>2728511</v>
          </cell>
          <cell r="V292">
            <v>2728511</v>
          </cell>
          <cell r="W292">
            <v>2728511</v>
          </cell>
          <cell r="X292">
            <v>2728511</v>
          </cell>
          <cell r="Y292">
            <v>871215</v>
          </cell>
          <cell r="Z292">
            <v>31.93</v>
          </cell>
          <cell r="AA292">
            <v>2952355</v>
          </cell>
          <cell r="AB292">
            <v>100</v>
          </cell>
          <cell r="AC292">
            <v>42490.208333333299</v>
          </cell>
          <cell r="AD292">
            <v>42500.466673923598</v>
          </cell>
          <cell r="AE292" t="str">
            <v xml:space="preserve">La ejecución de la formación complementaria virtual se viene realizando de manera adecuada, demostrando un avance en el cumplimiento de la meta conforme con el plan de ejecución. </v>
          </cell>
          <cell r="AF292">
            <v>42490.208333333299</v>
          </cell>
          <cell r="AG292">
            <v>42500.466673692099</v>
          </cell>
          <cell r="AH292" t="str">
            <v>Claudia Rojas Rivera</v>
          </cell>
          <cell r="AI292" t="str">
            <v>crojasr@sena.edu.co</v>
          </cell>
          <cell r="AJ292">
            <v>0</v>
          </cell>
          <cell r="AK292">
            <v>42520.208333333299</v>
          </cell>
          <cell r="AL292">
            <v>-13</v>
          </cell>
        </row>
        <row r="293">
          <cell r="A293">
            <v>5170</v>
          </cell>
          <cell r="B293" t="str">
            <v>Todos por un Nuevo País</v>
          </cell>
          <cell r="C293" t="str">
            <v>Movilidad social</v>
          </cell>
          <cell r="D293" t="str">
            <v>Generar alternativas para crear empleos de calidad y acceder al aseguramiento ante la falta de ingresos y los riesgos laborales</v>
          </cell>
          <cell r="E293" t="str">
            <v>Trabajo</v>
          </cell>
          <cell r="F293" t="str">
            <v>SENA</v>
          </cell>
          <cell r="G293" t="str">
            <v>Formación para el trabajo</v>
          </cell>
          <cell r="H293">
            <v>5170</v>
          </cell>
          <cell r="I293" t="str">
            <v>Aprendices en el Programa de Bilingüismo</v>
          </cell>
          <cell r="J293" t="str">
            <v>Gestión</v>
          </cell>
          <cell r="K293" t="str">
            <v>Sectorial</v>
          </cell>
          <cell r="L293" t="str">
            <v>NO</v>
          </cell>
          <cell r="M293" t="str">
            <v>SI</v>
          </cell>
          <cell r="N293" t="str">
            <v>NO</v>
          </cell>
          <cell r="O293" t="str">
            <v>SI</v>
          </cell>
          <cell r="P293" t="str">
            <v>Aprendices</v>
          </cell>
          <cell r="Q293" t="str">
            <v>Mensual</v>
          </cell>
          <cell r="R293" t="str">
            <v>Flujo</v>
          </cell>
          <cell r="S293">
            <v>936457</v>
          </cell>
          <cell r="T293">
            <v>886991</v>
          </cell>
          <cell r="U293">
            <v>886991</v>
          </cell>
          <cell r="V293">
            <v>886991</v>
          </cell>
          <cell r="W293">
            <v>886991</v>
          </cell>
          <cell r="X293">
            <v>886991</v>
          </cell>
          <cell r="Y293">
            <v>291679</v>
          </cell>
          <cell r="Z293">
            <v>32.884</v>
          </cell>
          <cell r="AA293">
            <v>872913</v>
          </cell>
          <cell r="AB293">
            <v>98.412999999999997</v>
          </cell>
          <cell r="AC293">
            <v>42490.208333333299</v>
          </cell>
          <cell r="AD293">
            <v>42500.463708368101</v>
          </cell>
          <cell r="AE293" t="str">
            <v xml:space="preserve">La ejecución de la formación complementaria virtual en el área de bilingüismo se viene realizando de manera adecuada, demostrando un avance en el cumplimiento de la meta conforme con el plan de ejecución. </v>
          </cell>
          <cell r="AF293">
            <v>42490.208333333299</v>
          </cell>
          <cell r="AG293">
            <v>42500.463708136602</v>
          </cell>
          <cell r="AH293" t="str">
            <v>Claudia Rojas Rivera</v>
          </cell>
          <cell r="AI293" t="str">
            <v>crojasr@sena.edu.co</v>
          </cell>
          <cell r="AJ293">
            <v>0</v>
          </cell>
          <cell r="AK293">
            <v>42520.208333333299</v>
          </cell>
          <cell r="AL293">
            <v>-13</v>
          </cell>
        </row>
        <row r="294">
          <cell r="A294">
            <v>5171</v>
          </cell>
          <cell r="B294" t="str">
            <v>Todos por un Nuevo País</v>
          </cell>
          <cell r="C294" t="str">
            <v>Movilidad social</v>
          </cell>
          <cell r="D294" t="str">
            <v>Generar alternativas para crear empleos de calidad y acceder al aseguramiento ante la falta de ingresos y los riesgos laborales</v>
          </cell>
          <cell r="E294" t="str">
            <v>Trabajo</v>
          </cell>
          <cell r="F294" t="str">
            <v>SENA</v>
          </cell>
          <cell r="G294" t="str">
            <v>Formación para el trabajo</v>
          </cell>
          <cell r="H294">
            <v>5171</v>
          </cell>
          <cell r="I294" t="str">
            <v>Certificaciones expedidas en Formación Profesional Integral</v>
          </cell>
          <cell r="J294" t="str">
            <v>Producto</v>
          </cell>
          <cell r="K294" t="str">
            <v>Sectorial</v>
          </cell>
          <cell r="L294" t="str">
            <v>NO</v>
          </cell>
          <cell r="M294" t="str">
            <v>SI</v>
          </cell>
          <cell r="N294" t="str">
            <v>NO</v>
          </cell>
          <cell r="O294" t="str">
            <v>SI</v>
          </cell>
          <cell r="P294" t="str">
            <v>Certificaciones</v>
          </cell>
          <cell r="Q294" t="str">
            <v>Mensual</v>
          </cell>
          <cell r="R294" t="str">
            <v>Acumulado</v>
          </cell>
          <cell r="S294">
            <v>4622062</v>
          </cell>
          <cell r="T294">
            <v>4394415</v>
          </cell>
          <cell r="U294">
            <v>4611057</v>
          </cell>
          <cell r="V294">
            <v>4853597</v>
          </cell>
          <cell r="W294">
            <v>5102314</v>
          </cell>
          <cell r="X294">
            <v>18961383</v>
          </cell>
          <cell r="Y294">
            <v>642041</v>
          </cell>
          <cell r="Z294">
            <v>13.923999999999999</v>
          </cell>
          <cell r="AA294">
            <v>4684255</v>
          </cell>
          <cell r="AB294">
            <v>24.704000000000001</v>
          </cell>
          <cell r="AC294">
            <v>42490.208333333299</v>
          </cell>
          <cell r="AD294">
            <v>42500.462664201397</v>
          </cell>
          <cell r="AE294" t="str">
            <v xml:space="preserve">Todas las Regionales presentan niveles de certificación muy bajos. Es fundamental realizar un proceso de certificación intensivo y oportuno con el fin de garantizar el cumplimiento de las metas. </v>
          </cell>
          <cell r="AF294">
            <v>42490.208333333299</v>
          </cell>
          <cell r="AG294">
            <v>42500.462664004597</v>
          </cell>
          <cell r="AH294" t="str">
            <v>Janeth Adriana Mariño Cepeda</v>
          </cell>
          <cell r="AI294" t="str">
            <v>jmarino@sena.edu.co</v>
          </cell>
          <cell r="AJ294">
            <v>0</v>
          </cell>
          <cell r="AK294">
            <v>42520.208333333299</v>
          </cell>
          <cell r="AL294">
            <v>-13</v>
          </cell>
        </row>
        <row r="295">
          <cell r="A295">
            <v>5174</v>
          </cell>
          <cell r="B295" t="str">
            <v>Todos por un Nuevo País</v>
          </cell>
          <cell r="C295" t="str">
            <v>Movilidad social</v>
          </cell>
          <cell r="D295" t="str">
            <v>Generar alternativas para crear empleos de calidad y acceder al aseguramiento ante la falta de ingresos y los riesgos laborales</v>
          </cell>
          <cell r="E295" t="str">
            <v>Trabajo</v>
          </cell>
          <cell r="F295" t="str">
            <v>SENA</v>
          </cell>
          <cell r="G295" t="str">
            <v>Formación para el trabajo</v>
          </cell>
          <cell r="H295">
            <v>5174</v>
          </cell>
          <cell r="I295" t="str">
            <v>Porcentaje de personas egresadas del SENA vinculadas laboralmente</v>
          </cell>
          <cell r="J295" t="str">
            <v>Resultado</v>
          </cell>
          <cell r="K295" t="str">
            <v>Sectorial</v>
          </cell>
          <cell r="L295" t="str">
            <v>NO</v>
          </cell>
          <cell r="M295" t="str">
            <v>NO</v>
          </cell>
          <cell r="N295" t="str">
            <v>NO</v>
          </cell>
          <cell r="O295" t="str">
            <v>SI</v>
          </cell>
          <cell r="P295" t="str">
            <v>Porcentaje</v>
          </cell>
          <cell r="Q295" t="str">
            <v>Anual</v>
          </cell>
          <cell r="R295" t="str">
            <v>Capacidad</v>
          </cell>
          <cell r="S295">
            <v>55</v>
          </cell>
          <cell r="T295">
            <v>75</v>
          </cell>
          <cell r="U295">
            <v>75</v>
          </cell>
          <cell r="V295">
            <v>75</v>
          </cell>
          <cell r="W295">
            <v>75</v>
          </cell>
          <cell r="X295">
            <v>75</v>
          </cell>
          <cell r="Y295">
            <v>0</v>
          </cell>
          <cell r="Z295">
            <v>0</v>
          </cell>
          <cell r="AA295">
            <v>0</v>
          </cell>
          <cell r="AB295">
            <v>0</v>
          </cell>
          <cell r="AC295">
            <v>0</v>
          </cell>
          <cell r="AD295">
            <v>0</v>
          </cell>
          <cell r="AE295" t="str">
            <v>Con objetivo de lograr el cumplimiento de esta meta Colocados Egresados SENA de formación titulada, cobra especial importancia el reto de dinamizar la articulación entre la Agencia Pública de Empleo del SENA y la Dirección de Formación Profesional llevand</v>
          </cell>
          <cell r="AF295">
            <v>42490.208333333299</v>
          </cell>
          <cell r="AG295">
            <v>42500.683102581002</v>
          </cell>
          <cell r="AH295" t="str">
            <v>Jaime Emilio Vence Ariza</v>
          </cell>
          <cell r="AI295" t="str">
            <v>jevence@sena.edu.co</v>
          </cell>
          <cell r="AJ295">
            <v>90</v>
          </cell>
          <cell r="AK295">
            <v>0</v>
          </cell>
          <cell r="AL295">
            <v>0</v>
          </cell>
        </row>
        <row r="296">
          <cell r="A296">
            <v>5198</v>
          </cell>
          <cell r="B296" t="str">
            <v>Todos por un Nuevo País</v>
          </cell>
          <cell r="C296" t="str">
            <v>Movilidad social</v>
          </cell>
          <cell r="D296" t="str">
            <v>Generar alternativas para crear empleos de calidad y acceder al aseguramiento ante la falta de ingresos y los riesgos laborales</v>
          </cell>
          <cell r="E296" t="str">
            <v>Trabajo</v>
          </cell>
          <cell r="F296" t="str">
            <v>SENA</v>
          </cell>
          <cell r="G296" t="str">
            <v>Formación para el trabajo</v>
          </cell>
          <cell r="H296">
            <v>5198</v>
          </cell>
          <cell r="I296" t="str">
            <v>Personas egresadas del SENA  vinculadas laboralmente  a través de la APE</v>
          </cell>
          <cell r="J296" t="str">
            <v>Resultado</v>
          </cell>
          <cell r="K296" t="str">
            <v>Sectorial</v>
          </cell>
          <cell r="L296" t="str">
            <v>NO</v>
          </cell>
          <cell r="M296" t="str">
            <v>NO</v>
          </cell>
          <cell r="N296" t="str">
            <v>NO</v>
          </cell>
          <cell r="O296" t="str">
            <v>SI</v>
          </cell>
          <cell r="P296" t="str">
            <v>Personas</v>
          </cell>
          <cell r="Q296" t="str">
            <v>Mensual</v>
          </cell>
          <cell r="R296" t="str">
            <v>Acumulado</v>
          </cell>
          <cell r="S296">
            <v>32297</v>
          </cell>
          <cell r="T296">
            <v>60000</v>
          </cell>
          <cell r="U296">
            <v>181474</v>
          </cell>
          <cell r="V296">
            <v>193125</v>
          </cell>
          <cell r="W296">
            <v>204850</v>
          </cell>
          <cell r="X296">
            <v>639449</v>
          </cell>
          <cell r="Y296">
            <v>39998</v>
          </cell>
          <cell r="Z296">
            <v>22.041</v>
          </cell>
          <cell r="AA296">
            <v>112958</v>
          </cell>
          <cell r="AB296">
            <v>17.664999999999999</v>
          </cell>
          <cell r="AC296">
            <v>42490.208333333299</v>
          </cell>
          <cell r="AD296">
            <v>42500.677060451402</v>
          </cell>
          <cell r="AE296" t="str">
            <v>El avance del indicador con corte al mes de abril 2016 es de veintidós por ciento (22%), con respecto al mes anterior, se incrementó en un ocho (8%) y se representa esta gestión de colocados en las siguientes regionales a través del servicio de intermedia</v>
          </cell>
          <cell r="AF296">
            <v>42490.208333333299</v>
          </cell>
          <cell r="AG296">
            <v>42500.677060300899</v>
          </cell>
          <cell r="AH296" t="str">
            <v>Luz Marina Pedraza León</v>
          </cell>
          <cell r="AI296" t="str">
            <v>lmpedraza@sena.edu.co</v>
          </cell>
          <cell r="AJ296">
            <v>0</v>
          </cell>
          <cell r="AK296">
            <v>42520.208333333299</v>
          </cell>
          <cell r="AL296">
            <v>-13</v>
          </cell>
        </row>
        <row r="297">
          <cell r="A297">
            <v>5228</v>
          </cell>
          <cell r="B297" t="str">
            <v>Todos por un Nuevo País</v>
          </cell>
          <cell r="C297" t="str">
            <v>Movilidad social</v>
          </cell>
          <cell r="D297" t="str">
            <v>Generar alternativas para crear empleos de calidad y acceder al aseguramiento ante la falta de ingresos y los riesgos laborales</v>
          </cell>
          <cell r="E297" t="str">
            <v>Trabajo</v>
          </cell>
          <cell r="F297" t="str">
            <v>SENA</v>
          </cell>
          <cell r="G297" t="str">
            <v>Grupos Étnicos - Trabajo</v>
          </cell>
          <cell r="H297">
            <v>5228</v>
          </cell>
          <cell r="I297" t="str">
            <v>Proyectos productivos apoyados para el pueblo Rrom</v>
          </cell>
          <cell r="J297" t="str">
            <v>Producto</v>
          </cell>
          <cell r="K297" t="str">
            <v>Transversal</v>
          </cell>
          <cell r="L297" t="str">
            <v>NO</v>
          </cell>
          <cell r="M297" t="str">
            <v>SI</v>
          </cell>
          <cell r="N297" t="str">
            <v>NO</v>
          </cell>
          <cell r="O297" t="str">
            <v>SI</v>
          </cell>
          <cell r="P297" t="str">
            <v>Proyectos</v>
          </cell>
          <cell r="Q297" t="str">
            <v>Trimestral</v>
          </cell>
          <cell r="R297" t="str">
            <v>Acumulado</v>
          </cell>
          <cell r="S297">
            <v>0</v>
          </cell>
          <cell r="T297">
            <v>0</v>
          </cell>
          <cell r="U297">
            <v>10</v>
          </cell>
          <cell r="V297">
            <v>15</v>
          </cell>
          <cell r="W297">
            <v>15</v>
          </cell>
          <cell r="X297">
            <v>40</v>
          </cell>
          <cell r="Y297">
            <v>0</v>
          </cell>
          <cell r="Z297">
            <v>0</v>
          </cell>
          <cell r="AA297">
            <v>0</v>
          </cell>
          <cell r="AB297">
            <v>0</v>
          </cell>
          <cell r="AC297">
            <v>42460.208333333299</v>
          </cell>
          <cell r="AD297">
            <v>42472.634488159703</v>
          </cell>
          <cell r="AE297" t="str">
            <v xml:space="preserve">De acuerdo a la ruta diseñada en el mes de marzo, durante el mes de abril se visitaron las comunidades Rrom, donde se concertaron las acciones a realizar por parte del SENA. </v>
          </cell>
          <cell r="AF297">
            <v>42490.208333333299</v>
          </cell>
          <cell r="AG297">
            <v>42500.744008680602</v>
          </cell>
          <cell r="AH297" t="str">
            <v>Carlos Arturo Gamba</v>
          </cell>
          <cell r="AI297" t="str">
            <v>cgamba@sena.edu.co</v>
          </cell>
          <cell r="AJ297">
            <v>5</v>
          </cell>
          <cell r="AK297">
            <v>42551.208333333299</v>
          </cell>
          <cell r="AL297">
            <v>-48</v>
          </cell>
        </row>
        <row r="298">
          <cell r="A298">
            <v>5229</v>
          </cell>
          <cell r="B298" t="str">
            <v>Todos por un Nuevo País</v>
          </cell>
          <cell r="C298" t="str">
            <v>Movilidad social</v>
          </cell>
          <cell r="D298" t="str">
            <v>Generar alternativas para crear empleos de calidad y acceder al aseguramiento ante la falta de ingresos y los riesgos laborales</v>
          </cell>
          <cell r="E298" t="str">
            <v>Trabajo</v>
          </cell>
          <cell r="F298" t="str">
            <v>SENA</v>
          </cell>
          <cell r="G298" t="str">
            <v>Grupos Étnicos - Trabajo</v>
          </cell>
          <cell r="H298">
            <v>5229</v>
          </cell>
          <cell r="I298" t="str">
            <v>Cupos asignados para formación para el trabajo y el emprendimiento para el Pueblo Rrom</v>
          </cell>
          <cell r="J298" t="str">
            <v>Producto</v>
          </cell>
          <cell r="K298" t="str">
            <v>Transversal</v>
          </cell>
          <cell r="L298" t="str">
            <v>SI</v>
          </cell>
          <cell r="M298" t="str">
            <v>SI</v>
          </cell>
          <cell r="N298" t="str">
            <v>NO</v>
          </cell>
          <cell r="O298" t="str">
            <v>SI</v>
          </cell>
          <cell r="P298" t="str">
            <v>Cupos</v>
          </cell>
          <cell r="Q298" t="str">
            <v>Trimestral</v>
          </cell>
          <cell r="R298" t="str">
            <v>Acumulado</v>
          </cell>
          <cell r="S298">
            <v>0</v>
          </cell>
          <cell r="T298">
            <v>0</v>
          </cell>
          <cell r="U298">
            <v>100</v>
          </cell>
          <cell r="V298">
            <v>150</v>
          </cell>
          <cell r="W298">
            <v>150</v>
          </cell>
          <cell r="X298">
            <v>400</v>
          </cell>
          <cell r="Y298">
            <v>45</v>
          </cell>
          <cell r="Z298">
            <v>45</v>
          </cell>
          <cell r="AA298">
            <v>45</v>
          </cell>
          <cell r="AB298">
            <v>11.25</v>
          </cell>
          <cell r="AC298">
            <v>42460.208333333299</v>
          </cell>
          <cell r="AD298">
            <v>42472.746264930604</v>
          </cell>
          <cell r="AE298" t="str">
            <v xml:space="preserve">Se ejecutan acciones de formación titulada y complementaria por oferta regular, con la participación de aprendices Rrom. </v>
          </cell>
          <cell r="AF298">
            <v>42490.208333333299</v>
          </cell>
          <cell r="AG298">
            <v>42500.683884455997</v>
          </cell>
          <cell r="AH298" t="str">
            <v>Jaime Emilio Vence Ariza</v>
          </cell>
          <cell r="AI298" t="str">
            <v>jevence@sena.edu.co</v>
          </cell>
          <cell r="AJ298">
            <v>5</v>
          </cell>
          <cell r="AK298">
            <v>42551.208333333299</v>
          </cell>
          <cell r="AL298">
            <v>-48</v>
          </cell>
        </row>
        <row r="299">
          <cell r="A299">
            <v>5230</v>
          </cell>
          <cell r="B299" t="str">
            <v>Todos por un Nuevo País</v>
          </cell>
          <cell r="C299" t="str">
            <v>Movilidad social</v>
          </cell>
          <cell r="D299" t="str">
            <v>Generar alternativas para crear empleos de calidad y acceder al aseguramiento ante la falta de ingresos y los riesgos laborales</v>
          </cell>
          <cell r="E299" t="str">
            <v>Trabajo</v>
          </cell>
          <cell r="F299" t="str">
            <v>SENA</v>
          </cell>
          <cell r="G299" t="str">
            <v>Grupos Étnicos - Trabajo</v>
          </cell>
          <cell r="H299">
            <v>5230</v>
          </cell>
          <cell r="I299" t="str">
            <v xml:space="preserve">Programa de educación financiera adecuado y ejecutado para el pueblo Rrom.         </v>
          </cell>
          <cell r="J299" t="str">
            <v>Producto</v>
          </cell>
          <cell r="K299" t="str">
            <v>Transversal</v>
          </cell>
          <cell r="L299" t="str">
            <v>NO</v>
          </cell>
          <cell r="M299" t="str">
            <v>NO</v>
          </cell>
          <cell r="N299" t="str">
            <v>NO</v>
          </cell>
          <cell r="O299" t="str">
            <v>SI</v>
          </cell>
          <cell r="P299" t="str">
            <v>Programa</v>
          </cell>
          <cell r="Q299" t="str">
            <v>Anual</v>
          </cell>
          <cell r="R299" t="str">
            <v>Capacidad</v>
          </cell>
          <cell r="S299">
            <v>0</v>
          </cell>
          <cell r="T299">
            <v>0</v>
          </cell>
          <cell r="U299">
            <v>1</v>
          </cell>
          <cell r="V299">
            <v>0</v>
          </cell>
          <cell r="W299">
            <v>0</v>
          </cell>
          <cell r="X299">
            <v>1</v>
          </cell>
          <cell r="Y299">
            <v>0</v>
          </cell>
          <cell r="Z299">
            <v>0</v>
          </cell>
          <cell r="AA299">
            <v>0</v>
          </cell>
          <cell r="AB299">
            <v>0</v>
          </cell>
          <cell r="AC299">
            <v>0</v>
          </cell>
          <cell r="AD299">
            <v>0</v>
          </cell>
          <cell r="AE299" t="str">
            <v>Se continua con la revisión de los contenidos del programa de formación en educación financiera por parte de la Red de Financiera de la Dirección de Formación Profesional.</v>
          </cell>
          <cell r="AF299">
            <v>42490.208333333299</v>
          </cell>
          <cell r="AG299">
            <v>42500.683544178202</v>
          </cell>
          <cell r="AH299" t="str">
            <v>Mario Rincón Triana</v>
          </cell>
          <cell r="AI299" t="str">
            <v>mjrincon@sena.edu.co</v>
          </cell>
          <cell r="AJ299">
            <v>0</v>
          </cell>
          <cell r="AK299">
            <v>0</v>
          </cell>
          <cell r="AL299">
            <v>0</v>
          </cell>
        </row>
        <row r="300">
          <cell r="A300">
            <v>5402</v>
          </cell>
          <cell r="B300" t="str">
            <v>Todos por un Nuevo País</v>
          </cell>
          <cell r="C300" t="str">
            <v>Movilidad social</v>
          </cell>
          <cell r="D300" t="str">
            <v>Generar alternativas para crear empleos de calidad y acceder al aseguramiento ante la falta de ingresos y los riesgos laborales</v>
          </cell>
          <cell r="E300" t="str">
            <v>Trabajo</v>
          </cell>
          <cell r="F300" t="str">
            <v>SENA</v>
          </cell>
          <cell r="G300" t="str">
            <v>Grupos Étnicos - Trabajo</v>
          </cell>
          <cell r="H300">
            <v>5402</v>
          </cell>
          <cell r="I300" t="str">
            <v>Proyectos productivos apoyados para el pueblo Rom.</v>
          </cell>
          <cell r="J300" t="str">
            <v>Producto</v>
          </cell>
          <cell r="K300" t="str">
            <v>Transversal</v>
          </cell>
          <cell r="L300" t="str">
            <v>SI</v>
          </cell>
          <cell r="M300" t="str">
            <v>SI</v>
          </cell>
          <cell r="N300" t="str">
            <v>SI</v>
          </cell>
          <cell r="O300" t="str">
            <v>SI</v>
          </cell>
          <cell r="P300" t="str">
            <v>Proyectos productivos</v>
          </cell>
          <cell r="Q300" t="str">
            <v>Trimestral</v>
          </cell>
          <cell r="R300" t="str">
            <v>Acumulado</v>
          </cell>
          <cell r="S300">
            <v>0</v>
          </cell>
          <cell r="T300">
            <v>0</v>
          </cell>
          <cell r="U300">
            <v>10</v>
          </cell>
          <cell r="V300">
            <v>15</v>
          </cell>
          <cell r="W300">
            <v>15</v>
          </cell>
          <cell r="X300">
            <v>40</v>
          </cell>
          <cell r="Y300">
            <v>0</v>
          </cell>
          <cell r="Z300">
            <v>0</v>
          </cell>
          <cell r="AA300">
            <v>0</v>
          </cell>
          <cell r="AB300">
            <v>0</v>
          </cell>
          <cell r="AC300">
            <v>0</v>
          </cell>
          <cell r="AD300">
            <v>0</v>
          </cell>
          <cell r="AE300">
            <v>0</v>
          </cell>
          <cell r="AF300">
            <v>0</v>
          </cell>
          <cell r="AG300">
            <v>0</v>
          </cell>
          <cell r="AH300" t="str">
            <v>Carlos Arturo Gamba</v>
          </cell>
          <cell r="AI300" t="str">
            <v>cgamba@sena.edu.co</v>
          </cell>
          <cell r="AJ300">
            <v>5</v>
          </cell>
          <cell r="AK300">
            <v>0</v>
          </cell>
          <cell r="AL300">
            <v>0</v>
          </cell>
        </row>
        <row r="301">
          <cell r="A301">
            <v>5403</v>
          </cell>
          <cell r="B301" t="str">
            <v>Todos por un Nuevo País</v>
          </cell>
          <cell r="C301" t="str">
            <v>Movilidad social</v>
          </cell>
          <cell r="D301" t="str">
            <v>Generar alternativas para crear empleos de calidad y acceder al aseguramiento ante la falta de ingresos y los riesgos laborales</v>
          </cell>
          <cell r="E301" t="str">
            <v>Trabajo</v>
          </cell>
          <cell r="F301" t="str">
            <v>SENA</v>
          </cell>
          <cell r="G301" t="str">
            <v>Grupos Étnicos - Trabajo</v>
          </cell>
          <cell r="H301">
            <v>5403</v>
          </cell>
          <cell r="I301" t="str">
            <v xml:space="preserve">Cupos asignados para formación para el trabajo y el emprendimiento para el Pueblo Rrom. </v>
          </cell>
          <cell r="J301" t="str">
            <v>Producto</v>
          </cell>
          <cell r="K301" t="str">
            <v>Transversal</v>
          </cell>
          <cell r="L301" t="str">
            <v>SI</v>
          </cell>
          <cell r="M301" t="str">
            <v>SI</v>
          </cell>
          <cell r="N301" t="str">
            <v>SI</v>
          </cell>
          <cell r="O301" t="str">
            <v>SI</v>
          </cell>
          <cell r="P301" t="str">
            <v>Cupos</v>
          </cell>
          <cell r="Q301" t="str">
            <v>Trimestral</v>
          </cell>
          <cell r="R301" t="str">
            <v>Acumulado</v>
          </cell>
          <cell r="S301">
            <v>0</v>
          </cell>
          <cell r="T301">
            <v>0</v>
          </cell>
          <cell r="U301">
            <v>100</v>
          </cell>
          <cell r="V301">
            <v>150</v>
          </cell>
          <cell r="W301">
            <v>150</v>
          </cell>
          <cell r="X301">
            <v>400</v>
          </cell>
          <cell r="Y301">
            <v>0</v>
          </cell>
          <cell r="Z301">
            <v>0</v>
          </cell>
          <cell r="AA301">
            <v>0</v>
          </cell>
          <cell r="AB301">
            <v>0</v>
          </cell>
          <cell r="AC301">
            <v>0</v>
          </cell>
          <cell r="AD301">
            <v>0</v>
          </cell>
          <cell r="AE301">
            <v>0</v>
          </cell>
          <cell r="AF301">
            <v>0</v>
          </cell>
          <cell r="AG301">
            <v>0</v>
          </cell>
          <cell r="AH301">
            <v>0</v>
          </cell>
          <cell r="AI301">
            <v>0</v>
          </cell>
          <cell r="AJ301">
            <v>5</v>
          </cell>
          <cell r="AK301">
            <v>0</v>
          </cell>
          <cell r="AL301">
            <v>0</v>
          </cell>
        </row>
        <row r="302">
          <cell r="A302">
            <v>4861</v>
          </cell>
          <cell r="B302" t="str">
            <v>Todos por un Nuevo País</v>
          </cell>
          <cell r="C302" t="str">
            <v>Movilidad social</v>
          </cell>
          <cell r="D302" t="str">
            <v>Generar alternativas para crear empleos de calidad y acceder al aseguramiento ante la falta de ingresos y los riesgos laborales</v>
          </cell>
          <cell r="E302" t="str">
            <v>Trabajo</v>
          </cell>
          <cell r="F302" t="str">
            <v>Servicio Público de Empleo</v>
          </cell>
          <cell r="G302" t="str">
            <v>Generación de ingresos y empleo</v>
          </cell>
          <cell r="H302">
            <v>4861</v>
          </cell>
          <cell r="I302" t="str">
            <v>Población colocada a través del Servicio Público de Empleo</v>
          </cell>
          <cell r="J302" t="str">
            <v>Resultado</v>
          </cell>
          <cell r="K302" t="str">
            <v>Sectorial</v>
          </cell>
          <cell r="L302" t="str">
            <v>SI</v>
          </cell>
          <cell r="M302" t="str">
            <v>NO</v>
          </cell>
          <cell r="N302" t="str">
            <v>NO</v>
          </cell>
          <cell r="O302" t="str">
            <v>SI</v>
          </cell>
          <cell r="P302" t="str">
            <v>Personas</v>
          </cell>
          <cell r="Q302" t="str">
            <v>Mensual</v>
          </cell>
          <cell r="R302" t="str">
            <v>Flujo</v>
          </cell>
          <cell r="S302">
            <v>270000</v>
          </cell>
          <cell r="T302">
            <v>315000</v>
          </cell>
          <cell r="U302">
            <v>360000</v>
          </cell>
          <cell r="V302">
            <v>405000</v>
          </cell>
          <cell r="W302">
            <v>450000</v>
          </cell>
          <cell r="X302">
            <v>450000</v>
          </cell>
          <cell r="Y302">
            <v>109186</v>
          </cell>
          <cell r="Z302">
            <v>30.329000000000001</v>
          </cell>
          <cell r="AA302">
            <v>376103</v>
          </cell>
          <cell r="AB302">
            <v>83.578000000000003</v>
          </cell>
          <cell r="AC302">
            <v>42460.208333333299</v>
          </cell>
          <cell r="AD302">
            <v>42500.687301006903</v>
          </cell>
          <cell r="AE302" t="str">
            <v>Durante el mes de marzo se registraron 49.811 colocaciones laborales a nivel nacional. El avance reportado obedece a la gestión de los prestadores públicos, en particular la Agencia Pública de Empleo del SENA con las Regionales Bogotá, Santander, Antioqui</v>
          </cell>
          <cell r="AF302">
            <v>42460.208333333299</v>
          </cell>
          <cell r="AG302">
            <v>42500.6858361458</v>
          </cell>
          <cell r="AH302" t="str">
            <v>Jorge Andrés Rodríguez Parra</v>
          </cell>
          <cell r="AI302" t="str">
            <v>jorge.rodriguez@serviciodeempleo.gov.co</v>
          </cell>
          <cell r="AJ302">
            <v>30</v>
          </cell>
          <cell r="AK302">
            <v>42490.208333333299</v>
          </cell>
          <cell r="AL302">
            <v>-13</v>
          </cell>
        </row>
        <row r="303">
          <cell r="A303">
            <v>4862</v>
          </cell>
          <cell r="B303" t="str">
            <v>Todos por un Nuevo País</v>
          </cell>
          <cell r="C303" t="str">
            <v>Movilidad social</v>
          </cell>
          <cell r="D303" t="str">
            <v>Generar alternativas para crear empleos de calidad y acceder al aseguramiento ante la falta de ingresos y los riesgos laborales</v>
          </cell>
          <cell r="E303" t="str">
            <v>Trabajo</v>
          </cell>
          <cell r="F303" t="str">
            <v>Servicio Público de Empleo</v>
          </cell>
          <cell r="G303" t="str">
            <v>Generación de ingresos y empleo</v>
          </cell>
          <cell r="H303">
            <v>4862</v>
          </cell>
          <cell r="I303" t="str">
            <v>Población orientada laboralmente y remitidas a servicios de gestión y colocación</v>
          </cell>
          <cell r="J303" t="str">
            <v>Gestión</v>
          </cell>
          <cell r="K303" t="str">
            <v>Sectorial</v>
          </cell>
          <cell r="L303" t="str">
            <v>SI</v>
          </cell>
          <cell r="M303" t="str">
            <v>NO</v>
          </cell>
          <cell r="N303" t="str">
            <v>NO</v>
          </cell>
          <cell r="O303" t="str">
            <v>SI</v>
          </cell>
          <cell r="P303" t="str">
            <v>Personas</v>
          </cell>
          <cell r="Q303" t="str">
            <v>Mensual</v>
          </cell>
          <cell r="R303" t="str">
            <v>Flujo</v>
          </cell>
          <cell r="S303">
            <v>240000</v>
          </cell>
          <cell r="T303">
            <v>680000</v>
          </cell>
          <cell r="U303">
            <v>1120000</v>
          </cell>
          <cell r="V303">
            <v>1560000</v>
          </cell>
          <cell r="W303">
            <v>2000000</v>
          </cell>
          <cell r="X303">
            <v>2000000</v>
          </cell>
          <cell r="Y303">
            <v>234940</v>
          </cell>
          <cell r="Z303">
            <v>20.977</v>
          </cell>
          <cell r="AA303">
            <v>1003599</v>
          </cell>
          <cell r="AB303">
            <v>50.18</v>
          </cell>
          <cell r="AC303">
            <v>42460.208333333299</v>
          </cell>
          <cell r="AD303">
            <v>42500.618492048598</v>
          </cell>
          <cell r="AE303" t="str">
            <v>Durante el mes de marzo se registraron 101.163 orientaciones a nivel nacional. El avance reportado se logra gracias a la gestión de los Prestadores Públicos, específicamente la Agencia Pública den Empleo del SENA, con las regionales Antioquia y Bogotá D.C</v>
          </cell>
          <cell r="AF303">
            <v>42460.208333333299</v>
          </cell>
          <cell r="AG303">
            <v>42500.617998460701</v>
          </cell>
          <cell r="AH303" t="str">
            <v>Jorge Andrés Rodríguez Parra</v>
          </cell>
          <cell r="AI303" t="str">
            <v>jorge.rodriguez@serviciodeempleo.gov.co</v>
          </cell>
          <cell r="AJ303">
            <v>30</v>
          </cell>
          <cell r="AK303">
            <v>42490.208333333299</v>
          </cell>
          <cell r="AL303">
            <v>-13</v>
          </cell>
        </row>
        <row r="304">
          <cell r="A304">
            <v>4862</v>
          </cell>
          <cell r="B304" t="str">
            <v>Todos por un Nuevo País</v>
          </cell>
          <cell r="C304" t="str">
            <v>Movilidad social</v>
          </cell>
          <cell r="D304" t="str">
            <v>Generar alternativas para crear empleos de calidad y acceder al aseguramiento ante la falta de ingresos y los riesgos laborales</v>
          </cell>
          <cell r="E304" t="str">
            <v>Trabajo</v>
          </cell>
          <cell r="F304" t="str">
            <v>Servicio Público de Empleo</v>
          </cell>
          <cell r="G304" t="str">
            <v>Generación de ingresos y empleo</v>
          </cell>
          <cell r="H304">
            <v>4862</v>
          </cell>
          <cell r="I304" t="str">
            <v>Población orientada laboralmente y remitidas a servicios de gestión y colocación</v>
          </cell>
          <cell r="J304" t="str">
            <v>Gestión</v>
          </cell>
          <cell r="K304" t="str">
            <v>Sectorial</v>
          </cell>
          <cell r="L304" t="str">
            <v>SI</v>
          </cell>
          <cell r="M304" t="str">
            <v>NO</v>
          </cell>
          <cell r="N304" t="str">
            <v>NO</v>
          </cell>
          <cell r="O304" t="str">
            <v>SI</v>
          </cell>
          <cell r="P304" t="str">
            <v>Personas</v>
          </cell>
          <cell r="Q304" t="str">
            <v>Mensual</v>
          </cell>
          <cell r="R304" t="str">
            <v>Flujo</v>
          </cell>
          <cell r="S304">
            <v>240000</v>
          </cell>
          <cell r="T304">
            <v>680000</v>
          </cell>
          <cell r="U304">
            <v>1120000</v>
          </cell>
          <cell r="V304">
            <v>1560000</v>
          </cell>
          <cell r="W304">
            <v>2000000</v>
          </cell>
          <cell r="X304">
            <v>2000000</v>
          </cell>
          <cell r="Y304">
            <v>234940</v>
          </cell>
          <cell r="Z304">
            <v>20.977</v>
          </cell>
          <cell r="AA304">
            <v>1003599</v>
          </cell>
          <cell r="AB304">
            <v>50.18</v>
          </cell>
          <cell r="AC304">
            <v>42460.208333333299</v>
          </cell>
          <cell r="AD304">
            <v>42500.618492048598</v>
          </cell>
          <cell r="AE304" t="str">
            <v>Durante el mes de febrero se registraron 101.743 orientaciones. El avance reportado obedece a la gestión de los prestadores de Bogotá D.C con 16,4% y Antioquia con 16,1% de participación. El indicador aumenta más del tres veces en relación con la cifra de</v>
          </cell>
          <cell r="AF304">
            <v>42460.208333333299</v>
          </cell>
          <cell r="AG304">
            <v>42500.680294062498</v>
          </cell>
          <cell r="AH304" t="str">
            <v>Jorge Andrés Rodríguez Parra</v>
          </cell>
          <cell r="AI304" t="str">
            <v>jorge.rodriguez@serviciodeempleo.gov.co</v>
          </cell>
          <cell r="AJ304">
            <v>30</v>
          </cell>
          <cell r="AK304">
            <v>42490.208333333299</v>
          </cell>
          <cell r="AL304">
            <v>-13</v>
          </cell>
        </row>
        <row r="305">
          <cell r="A305">
            <v>5421</v>
          </cell>
          <cell r="B305" t="str">
            <v>Todos por un Nuevo País</v>
          </cell>
          <cell r="C305" t="str">
            <v>Movilidad social</v>
          </cell>
          <cell r="D305" t="str">
            <v>Cerrar la brecha en el acceso y la calidad de la educación, para mejorar la formación de capital humano, incrementar la movilidad social y fomentar la construcción de ciudadanía.</v>
          </cell>
          <cell r="E305" t="str">
            <v>Cultura</v>
          </cell>
          <cell r="F305" t="str">
            <v>Archivo general de la Nación</v>
          </cell>
          <cell r="G305" t="str">
            <v>Grupos Étnicos - Cultura</v>
          </cell>
          <cell r="H305">
            <v>5421</v>
          </cell>
          <cell r="I305" t="str">
            <v>Materiales audiovisuales, recuperados, protegidos, digitalizados y reproducidos de los pueblos indígenas</v>
          </cell>
          <cell r="J305" t="str">
            <v>Producto</v>
          </cell>
          <cell r="K305" t="str">
            <v>Mixto</v>
          </cell>
          <cell r="L305" t="str">
            <v>SI</v>
          </cell>
          <cell r="M305" t="str">
            <v>NO</v>
          </cell>
          <cell r="N305" t="str">
            <v>NO</v>
          </cell>
          <cell r="O305" t="str">
            <v>SI</v>
          </cell>
          <cell r="P305" t="str">
            <v>Porcentaje</v>
          </cell>
          <cell r="Q305" t="str">
            <v>Mensual</v>
          </cell>
          <cell r="R305" t="str">
            <v>Flujo</v>
          </cell>
          <cell r="S305">
            <v>100</v>
          </cell>
          <cell r="T305">
            <v>100</v>
          </cell>
          <cell r="U305">
            <v>100</v>
          </cell>
          <cell r="V305">
            <v>100</v>
          </cell>
          <cell r="W305">
            <v>100</v>
          </cell>
          <cell r="X305">
            <v>0</v>
          </cell>
          <cell r="Y305">
            <v>0</v>
          </cell>
          <cell r="Z305">
            <v>0</v>
          </cell>
          <cell r="AA305">
            <v>0</v>
          </cell>
          <cell r="AB305">
            <v>0</v>
          </cell>
          <cell r="AC305">
            <v>0</v>
          </cell>
          <cell r="AD305">
            <v>0</v>
          </cell>
          <cell r="AE305">
            <v>0</v>
          </cell>
          <cell r="AF305">
            <v>0</v>
          </cell>
          <cell r="AG305">
            <v>0</v>
          </cell>
          <cell r="AH305" t="str">
            <v>Laura Cristina Sanchez Alvarado</v>
          </cell>
          <cell r="AI305" t="str">
            <v>laura.sanchez@archivogeneral.gov.co</v>
          </cell>
          <cell r="AJ305">
            <v>5</v>
          </cell>
          <cell r="AK305">
            <v>0</v>
          </cell>
          <cell r="AL305">
            <v>0</v>
          </cell>
        </row>
        <row r="306">
          <cell r="A306">
            <v>5423</v>
          </cell>
          <cell r="B306" t="str">
            <v>Todos por un Nuevo País</v>
          </cell>
          <cell r="C306" t="str">
            <v>Movilidad social</v>
          </cell>
          <cell r="D306" t="str">
            <v>Cerrar la brecha en el acceso y la calidad de la educación, para mejorar la formación de capital humano, incrementar la movilidad social y fomentar la construcción de ciudadanía.</v>
          </cell>
          <cell r="E306" t="str">
            <v>Cultura</v>
          </cell>
          <cell r="F306" t="str">
            <v>Archivo general de la Nación</v>
          </cell>
          <cell r="G306" t="str">
            <v>Grupos Étnicos - Cultura</v>
          </cell>
          <cell r="H306">
            <v>5423</v>
          </cell>
          <cell r="I306" t="str">
            <v>Archivos de los Pueblos Indígenas funcionando</v>
          </cell>
          <cell r="J306" t="str">
            <v>Producto</v>
          </cell>
          <cell r="K306" t="str">
            <v>Mixto</v>
          </cell>
          <cell r="L306" t="str">
            <v>SI</v>
          </cell>
          <cell r="M306" t="str">
            <v>NO</v>
          </cell>
          <cell r="N306" t="str">
            <v>NO</v>
          </cell>
          <cell r="O306" t="str">
            <v>SI</v>
          </cell>
          <cell r="P306" t="str">
            <v>Porcentaje</v>
          </cell>
          <cell r="Q306" t="str">
            <v>Mensual</v>
          </cell>
          <cell r="R306" t="str">
            <v>Flujo</v>
          </cell>
          <cell r="S306">
            <v>0</v>
          </cell>
          <cell r="T306">
            <v>100</v>
          </cell>
          <cell r="U306">
            <v>100</v>
          </cell>
          <cell r="V306">
            <v>100</v>
          </cell>
          <cell r="W306">
            <v>100</v>
          </cell>
          <cell r="X306">
            <v>100</v>
          </cell>
          <cell r="Y306">
            <v>0</v>
          </cell>
          <cell r="Z306">
            <v>0</v>
          </cell>
          <cell r="AA306">
            <v>0</v>
          </cell>
          <cell r="AB306">
            <v>0</v>
          </cell>
          <cell r="AC306">
            <v>0</v>
          </cell>
          <cell r="AD306">
            <v>0</v>
          </cell>
          <cell r="AE306">
            <v>0</v>
          </cell>
          <cell r="AF306">
            <v>0</v>
          </cell>
          <cell r="AG306">
            <v>0</v>
          </cell>
          <cell r="AH306" t="str">
            <v>Laura Cristina Sanchez Alvarado</v>
          </cell>
          <cell r="AI306" t="str">
            <v>laura.sanchez@archivogeneral.gov.co</v>
          </cell>
          <cell r="AJ306">
            <v>5</v>
          </cell>
          <cell r="AK306">
            <v>0</v>
          </cell>
          <cell r="AL306">
            <v>0</v>
          </cell>
        </row>
        <row r="307">
          <cell r="A307">
            <v>5341</v>
          </cell>
          <cell r="B307" t="str">
            <v>Todos por un Nuevo País</v>
          </cell>
          <cell r="C307" t="str">
            <v>Movilidad social</v>
          </cell>
          <cell r="D307" t="str">
            <v>Cerrar la brecha en el acceso y la calidad de la educación, para mejorar la formación de capital humano, incrementar la movilidad social y fomentar la construcción de ciudadanía.</v>
          </cell>
          <cell r="E307" t="str">
            <v>Cultura</v>
          </cell>
          <cell r="F307" t="str">
            <v>Archivo general de la Nación</v>
          </cell>
          <cell r="G307" t="str">
            <v>Grupos Étnicos - Cultura</v>
          </cell>
          <cell r="H307">
            <v>5341</v>
          </cell>
          <cell r="I307" t="str">
            <v>Pueblos indígenas capacitados para la organización de sus archivos.</v>
          </cell>
          <cell r="J307" t="str">
            <v>Producto</v>
          </cell>
          <cell r="K307" t="str">
            <v>Mixto</v>
          </cell>
          <cell r="L307" t="str">
            <v>SI</v>
          </cell>
          <cell r="M307" t="str">
            <v>NO</v>
          </cell>
          <cell r="N307" t="str">
            <v>NO</v>
          </cell>
          <cell r="O307" t="str">
            <v>SI</v>
          </cell>
          <cell r="P307" t="str">
            <v>Porcentaje</v>
          </cell>
          <cell r="Q307" t="str">
            <v>Anual</v>
          </cell>
          <cell r="R307" t="str">
            <v>Acumulado</v>
          </cell>
          <cell r="S307">
            <v>14</v>
          </cell>
          <cell r="T307">
            <v>100</v>
          </cell>
          <cell r="U307">
            <v>100</v>
          </cell>
          <cell r="V307">
            <v>100</v>
          </cell>
          <cell r="W307">
            <v>100</v>
          </cell>
          <cell r="X307">
            <v>100</v>
          </cell>
          <cell r="Y307">
            <v>0</v>
          </cell>
          <cell r="Z307">
            <v>0</v>
          </cell>
          <cell r="AA307">
            <v>0</v>
          </cell>
          <cell r="AB307">
            <v>0</v>
          </cell>
          <cell r="AC307">
            <v>0</v>
          </cell>
          <cell r="AD307">
            <v>0</v>
          </cell>
          <cell r="AE307" t="str">
            <v>Reunión con Pablo Mora y Amado Villafaña de la Organización Gonawindúa Tayrona (OGT) para aclarar las características del acompañamiento en la conformación del archivo audiovisual de la OGT.</v>
          </cell>
          <cell r="AF307">
            <v>42460.208333333299</v>
          </cell>
          <cell r="AG307">
            <v>42500.764754479198</v>
          </cell>
          <cell r="AH307" t="str">
            <v>Laura Cristina Sanchez Alvarado</v>
          </cell>
          <cell r="AI307" t="str">
            <v>laura.sanchez@archivogeneral.gov.co</v>
          </cell>
          <cell r="AJ307">
            <v>5</v>
          </cell>
          <cell r="AK307">
            <v>0</v>
          </cell>
          <cell r="AL307">
            <v>0</v>
          </cell>
        </row>
        <row r="308">
          <cell r="A308">
            <v>5414</v>
          </cell>
          <cell r="B308" t="str">
            <v>Todos por un Nuevo País</v>
          </cell>
          <cell r="C308" t="str">
            <v>Movilidad social</v>
          </cell>
          <cell r="D308" t="str">
            <v>Cerrar la brecha en el acceso y la calidad de la educación, para mejorar la formación de capital humano, incrementar la movilidad social y fomentar la construcción de ciudadanía.</v>
          </cell>
          <cell r="E308" t="str">
            <v>Cultura</v>
          </cell>
          <cell r="F308" t="str">
            <v>MINCULTURA</v>
          </cell>
          <cell r="G308" t="str">
            <v>Grupos Étnicos - Cultura</v>
          </cell>
          <cell r="H308">
            <v>5414</v>
          </cell>
          <cell r="I308" t="str">
            <v>Proyectos para el fortalecimiento y visibilización de la identidad cultural de los pueblos indígenas financiados.</v>
          </cell>
          <cell r="J308" t="str">
            <v>Producto</v>
          </cell>
          <cell r="K308" t="str">
            <v>Mixto</v>
          </cell>
          <cell r="L308" t="str">
            <v>SI</v>
          </cell>
          <cell r="M308" t="str">
            <v>NO</v>
          </cell>
          <cell r="N308" t="str">
            <v>NO</v>
          </cell>
          <cell r="O308" t="str">
            <v>SI</v>
          </cell>
          <cell r="P308" t="str">
            <v>Porcentaje</v>
          </cell>
          <cell r="Q308" t="str">
            <v>Anual</v>
          </cell>
          <cell r="R308" t="str">
            <v>Flujo</v>
          </cell>
          <cell r="S308">
            <v>100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t="str">
            <v>Moisés Medrano Bohórquez</v>
          </cell>
          <cell r="AI308" t="str">
            <v>poblaciones@mincultura.gov.co</v>
          </cell>
          <cell r="AJ308">
            <v>60</v>
          </cell>
          <cell r="AK308">
            <v>0</v>
          </cell>
          <cell r="AL308">
            <v>0</v>
          </cell>
        </row>
        <row r="309">
          <cell r="A309">
            <v>5415</v>
          </cell>
          <cell r="B309" t="str">
            <v>Todos por un Nuevo País</v>
          </cell>
          <cell r="C309" t="str">
            <v>Movilidad social</v>
          </cell>
          <cell r="D309" t="str">
            <v>Cerrar la brecha en el acceso y la calidad de la educación, para mejorar la formación de capital humano, incrementar la movilidad social y fomentar la construcción de ciudadanía.</v>
          </cell>
          <cell r="E309" t="str">
            <v>Cultura</v>
          </cell>
          <cell r="F309" t="str">
            <v>MINCULTURA</v>
          </cell>
          <cell r="G309" t="str">
            <v>Grupos Étnicos - Cultura</v>
          </cell>
          <cell r="H309">
            <v>5415</v>
          </cell>
          <cell r="I309" t="str">
            <v>Pueblos indígenas beneficiados por el programa de revitalización y fortalecimiento del pensamiento mayor</v>
          </cell>
          <cell r="J309" t="str">
            <v>Producto</v>
          </cell>
          <cell r="K309" t="str">
            <v>Mixto</v>
          </cell>
          <cell r="L309" t="str">
            <v>SI</v>
          </cell>
          <cell r="M309" t="str">
            <v>NO</v>
          </cell>
          <cell r="N309" t="str">
            <v>NO</v>
          </cell>
          <cell r="O309" t="str">
            <v>SI</v>
          </cell>
          <cell r="P309" t="str">
            <v>Porcentaje</v>
          </cell>
          <cell r="Q309" t="str">
            <v>Anual</v>
          </cell>
          <cell r="R309" t="str">
            <v>Flujo</v>
          </cell>
          <cell r="S309">
            <v>100</v>
          </cell>
          <cell r="T309">
            <v>0</v>
          </cell>
          <cell r="U309">
            <v>100</v>
          </cell>
          <cell r="V309">
            <v>100</v>
          </cell>
          <cell r="W309">
            <v>100</v>
          </cell>
          <cell r="X309">
            <v>100</v>
          </cell>
          <cell r="Y309">
            <v>0</v>
          </cell>
          <cell r="Z309">
            <v>0</v>
          </cell>
          <cell r="AA309">
            <v>0</v>
          </cell>
          <cell r="AB309">
            <v>0</v>
          </cell>
          <cell r="AC309">
            <v>0</v>
          </cell>
          <cell r="AD309">
            <v>0</v>
          </cell>
          <cell r="AE309">
            <v>0</v>
          </cell>
          <cell r="AF309">
            <v>0</v>
          </cell>
          <cell r="AG309">
            <v>0</v>
          </cell>
          <cell r="AH309" t="str">
            <v>Moisés Medrano Bohórquez</v>
          </cell>
          <cell r="AI309" t="str">
            <v>poblaciones@mincultura.gov.co</v>
          </cell>
          <cell r="AJ309">
            <v>0</v>
          </cell>
          <cell r="AK309">
            <v>0</v>
          </cell>
          <cell r="AL309">
            <v>0</v>
          </cell>
        </row>
        <row r="310">
          <cell r="A310">
            <v>5417</v>
          </cell>
          <cell r="B310" t="str">
            <v>Todos por un Nuevo País</v>
          </cell>
          <cell r="C310" t="str">
            <v>Movilidad social</v>
          </cell>
          <cell r="D310" t="str">
            <v>Cerrar la brecha en el acceso y la calidad de la educación, para mejorar la formación de capital humano, incrementar la movilidad social y fomentar la construcción de ciudadanía.</v>
          </cell>
          <cell r="E310" t="str">
            <v>Cultura</v>
          </cell>
          <cell r="F310" t="str">
            <v>MINCULTURA</v>
          </cell>
          <cell r="G310" t="str">
            <v>Grupos Étnicos - Cultura</v>
          </cell>
          <cell r="H310">
            <v>5417</v>
          </cell>
          <cell r="I310" t="str">
            <v>Proyectos para la promoción y el fortalecimiento de las festividades indígenas con proyección internacional financiados</v>
          </cell>
          <cell r="J310" t="str">
            <v>Producto</v>
          </cell>
          <cell r="K310" t="str">
            <v>Mixto</v>
          </cell>
          <cell r="L310" t="str">
            <v>SI</v>
          </cell>
          <cell r="M310" t="str">
            <v>NO</v>
          </cell>
          <cell r="N310" t="str">
            <v>NO</v>
          </cell>
          <cell r="O310" t="str">
            <v>SI</v>
          </cell>
          <cell r="P310" t="str">
            <v>Porcentaje</v>
          </cell>
          <cell r="Q310" t="str">
            <v>Anual</v>
          </cell>
          <cell r="R310" t="str">
            <v>Flujo</v>
          </cell>
          <cell r="S310">
            <v>100</v>
          </cell>
          <cell r="T310">
            <v>100</v>
          </cell>
          <cell r="U310">
            <v>100</v>
          </cell>
          <cell r="V310">
            <v>0</v>
          </cell>
          <cell r="W310">
            <v>100</v>
          </cell>
          <cell r="X310">
            <v>100</v>
          </cell>
          <cell r="Y310">
            <v>0</v>
          </cell>
          <cell r="Z310">
            <v>0</v>
          </cell>
          <cell r="AA310">
            <v>0</v>
          </cell>
          <cell r="AB310">
            <v>0</v>
          </cell>
          <cell r="AC310">
            <v>0</v>
          </cell>
          <cell r="AD310">
            <v>0</v>
          </cell>
          <cell r="AE310">
            <v>0</v>
          </cell>
          <cell r="AF310">
            <v>0</v>
          </cell>
          <cell r="AG310">
            <v>0</v>
          </cell>
          <cell r="AH310" t="str">
            <v>Moisés Medrano Bohórquez</v>
          </cell>
          <cell r="AI310" t="str">
            <v>poblaciones@mincultura.gov.co</v>
          </cell>
          <cell r="AJ310">
            <v>60</v>
          </cell>
          <cell r="AK310">
            <v>0</v>
          </cell>
          <cell r="AL310">
            <v>0</v>
          </cell>
        </row>
        <row r="311">
          <cell r="A311">
            <v>5418</v>
          </cell>
          <cell r="B311" t="str">
            <v>Todos por un Nuevo País</v>
          </cell>
          <cell r="C311" t="str">
            <v>Movilidad social</v>
          </cell>
          <cell r="D311" t="str">
            <v>Cerrar la brecha en el acceso y la calidad de la educación, para mejorar la formación de capital humano, incrementar la movilidad social y fomentar la construcción de ciudadanía.</v>
          </cell>
          <cell r="E311" t="str">
            <v>Cultura</v>
          </cell>
          <cell r="F311" t="str">
            <v>MINCULTURA</v>
          </cell>
          <cell r="G311" t="str">
            <v>Grupos Étnicos - Cultura</v>
          </cell>
          <cell r="H311">
            <v>5418</v>
          </cell>
          <cell r="I311" t="str">
            <v>Plan Decenal de Lenguas Nativas consultado, concertado y formulado</v>
          </cell>
          <cell r="J311" t="str">
            <v>Gestión</v>
          </cell>
          <cell r="K311" t="str">
            <v>Mixto</v>
          </cell>
          <cell r="L311" t="str">
            <v>SI</v>
          </cell>
          <cell r="M311" t="str">
            <v>NO</v>
          </cell>
          <cell r="N311" t="str">
            <v>NO</v>
          </cell>
          <cell r="O311" t="str">
            <v>SI</v>
          </cell>
          <cell r="P311" t="str">
            <v>Porcentaje</v>
          </cell>
          <cell r="Q311" t="str">
            <v>Anual</v>
          </cell>
          <cell r="R311" t="str">
            <v>Capacidad</v>
          </cell>
          <cell r="S311">
            <v>0</v>
          </cell>
          <cell r="T311">
            <v>25</v>
          </cell>
          <cell r="U311">
            <v>50</v>
          </cell>
          <cell r="V311">
            <v>75</v>
          </cell>
          <cell r="W311">
            <v>100</v>
          </cell>
          <cell r="X311">
            <v>100</v>
          </cell>
          <cell r="Y311">
            <v>0</v>
          </cell>
          <cell r="Z311">
            <v>0</v>
          </cell>
          <cell r="AA311">
            <v>0</v>
          </cell>
          <cell r="AB311">
            <v>0</v>
          </cell>
          <cell r="AC311">
            <v>0</v>
          </cell>
          <cell r="AD311">
            <v>0</v>
          </cell>
          <cell r="AE311">
            <v>0</v>
          </cell>
          <cell r="AF311">
            <v>0</v>
          </cell>
          <cell r="AG311">
            <v>0</v>
          </cell>
          <cell r="AH311" t="str">
            <v>Moisés Medrano Bohórquez</v>
          </cell>
          <cell r="AI311" t="str">
            <v>poblaciones@mincultura.gov.co</v>
          </cell>
          <cell r="AJ311">
            <v>0</v>
          </cell>
          <cell r="AK311">
            <v>0</v>
          </cell>
          <cell r="AL311">
            <v>0</v>
          </cell>
        </row>
        <row r="312">
          <cell r="A312">
            <v>4912</v>
          </cell>
          <cell r="B312" t="str">
            <v>Todos por un Nuevo País</v>
          </cell>
          <cell r="C312" t="str">
            <v>Movilidad social</v>
          </cell>
          <cell r="D312" t="str">
            <v>Cerrar la brecha en el acceso y la calidad de la educación, para mejorar la formación de capital humano, incrementar la movilidad social y fomentar la construcción de ciudadanía.</v>
          </cell>
          <cell r="E312" t="str">
            <v>Cultura</v>
          </cell>
          <cell r="F312" t="str">
            <v>MINCULTURA</v>
          </cell>
          <cell r="G312" t="str">
            <v xml:space="preserve">Conservación del patrimonio cultural </v>
          </cell>
          <cell r="H312">
            <v>4912</v>
          </cell>
          <cell r="I312" t="str">
            <v>Espacios culturales nuevos, renovados y fortalecidos</v>
          </cell>
          <cell r="J312" t="str">
            <v>Producto</v>
          </cell>
          <cell r="K312" t="str">
            <v>Sectorial</v>
          </cell>
          <cell r="L312" t="str">
            <v>SI</v>
          </cell>
          <cell r="M312" t="str">
            <v>SI</v>
          </cell>
          <cell r="N312" t="str">
            <v>NO</v>
          </cell>
          <cell r="O312" t="str">
            <v>SI</v>
          </cell>
          <cell r="P312" t="str">
            <v>Número de espacios culturales</v>
          </cell>
          <cell r="Q312" t="str">
            <v>Trimestral</v>
          </cell>
          <cell r="R312" t="str">
            <v>Acumulado</v>
          </cell>
          <cell r="S312">
            <v>295</v>
          </cell>
          <cell r="T312">
            <v>70</v>
          </cell>
          <cell r="U312">
            <v>40</v>
          </cell>
          <cell r="V312">
            <v>41</v>
          </cell>
          <cell r="W312">
            <v>26</v>
          </cell>
          <cell r="X312">
            <v>177</v>
          </cell>
          <cell r="Y312">
            <v>0</v>
          </cell>
          <cell r="Z312">
            <v>0</v>
          </cell>
          <cell r="AA312">
            <v>0</v>
          </cell>
          <cell r="AB312">
            <v>0</v>
          </cell>
          <cell r="AC312">
            <v>0</v>
          </cell>
          <cell r="AD312">
            <v>0</v>
          </cell>
          <cell r="AE312" t="str">
            <v>El Ministerio de Cultura en la vigencia 2016 ha entregado 9 espacios culturales nuevos, renovados y fortalecidos: 2 nuevas bibliotecas públicas, 2 casas de cultura, 1 centro cultural rehabilitado y 4 intervenciones patrimoniales. Adicionalmente se encuent</v>
          </cell>
          <cell r="AF312">
            <v>42490.208333333299</v>
          </cell>
          <cell r="AG312">
            <v>42495.622670601901</v>
          </cell>
          <cell r="AH312" t="str">
            <v>Carmen Patricia Hernández Ballesteros</v>
          </cell>
          <cell r="AI312" t="str">
            <v>cphernandez@mincultura.gov.co</v>
          </cell>
          <cell r="AJ312">
            <v>10</v>
          </cell>
          <cell r="AK312">
            <v>0</v>
          </cell>
          <cell r="AL312">
            <v>0</v>
          </cell>
        </row>
        <row r="313">
          <cell r="A313">
            <v>4913</v>
          </cell>
          <cell r="B313" t="str">
            <v>Todos por un Nuevo País</v>
          </cell>
          <cell r="C313" t="str">
            <v>Movilidad social</v>
          </cell>
          <cell r="D313" t="str">
            <v>Cerrar la brecha en el acceso y la calidad de la educación, para mejorar la formación de capital humano, incrementar la movilidad social y fomentar la construcción de ciudadanía.</v>
          </cell>
          <cell r="E313" t="str">
            <v>Cultura</v>
          </cell>
          <cell r="F313" t="str">
            <v>MINCULTURA</v>
          </cell>
          <cell r="G313" t="str">
            <v xml:space="preserve">Conservación del patrimonio cultural </v>
          </cell>
          <cell r="H313">
            <v>4913</v>
          </cell>
          <cell r="I313" t="str">
            <v>Escenarios culturales nuevos y dotados</v>
          </cell>
          <cell r="J313" t="str">
            <v>Producto</v>
          </cell>
          <cell r="K313" t="str">
            <v>Sectorial</v>
          </cell>
          <cell r="L313" t="str">
            <v>SI</v>
          </cell>
          <cell r="M313" t="str">
            <v>SI</v>
          </cell>
          <cell r="N313" t="str">
            <v>NO</v>
          </cell>
          <cell r="O313" t="str">
            <v>SI</v>
          </cell>
          <cell r="P313" t="str">
            <v>Número de espacios culturales</v>
          </cell>
          <cell r="Q313" t="str">
            <v>Trimestral</v>
          </cell>
          <cell r="R313" t="str">
            <v>Acumulado</v>
          </cell>
          <cell r="S313">
            <v>121</v>
          </cell>
          <cell r="T313">
            <v>32</v>
          </cell>
          <cell r="U313">
            <v>27</v>
          </cell>
          <cell r="V313">
            <v>28</v>
          </cell>
          <cell r="W313">
            <v>13</v>
          </cell>
          <cell r="X313">
            <v>100</v>
          </cell>
          <cell r="Y313">
            <v>0</v>
          </cell>
          <cell r="Z313">
            <v>0</v>
          </cell>
          <cell r="AA313">
            <v>0</v>
          </cell>
          <cell r="AB313">
            <v>0</v>
          </cell>
          <cell r="AC313">
            <v>0</v>
          </cell>
          <cell r="AD313">
            <v>0</v>
          </cell>
          <cell r="AE313" t="str">
            <v>El Ministerio de Cultura a través del Grupo de Infraestructura cultural en la vigencia 2016 ha entregado 3 infraestructuras culturales, las cuales son: 2 bibliotecas públicas y 1 casa de cultura ; adicionalmente a la fecha se encuentran 28 obras en constr</v>
          </cell>
          <cell r="AF313">
            <v>42490.208333333299</v>
          </cell>
          <cell r="AG313">
            <v>42495.716333599499</v>
          </cell>
          <cell r="AH313" t="str">
            <v>Carmen Patricia Hernández Ballesteros</v>
          </cell>
          <cell r="AI313" t="str">
            <v>cphernandez@mincultura.gov.co</v>
          </cell>
          <cell r="AJ313">
            <v>10</v>
          </cell>
          <cell r="AK313">
            <v>0</v>
          </cell>
          <cell r="AL313">
            <v>0</v>
          </cell>
        </row>
        <row r="314">
          <cell r="A314">
            <v>4914</v>
          </cell>
          <cell r="B314" t="str">
            <v>Todos por un Nuevo País</v>
          </cell>
          <cell r="C314" t="str">
            <v>Movilidad social</v>
          </cell>
          <cell r="D314" t="str">
            <v>Cerrar la brecha en el acceso y la calidad de la educación, para mejorar la formación de capital humano, incrementar la movilidad social y fomentar la construcción de ciudadanía.</v>
          </cell>
          <cell r="E314" t="str">
            <v>Cultura</v>
          </cell>
          <cell r="F314" t="str">
            <v>MINCULTURA</v>
          </cell>
          <cell r="G314" t="str">
            <v xml:space="preserve">Conservación del patrimonio cultural </v>
          </cell>
          <cell r="H314">
            <v>4914</v>
          </cell>
          <cell r="I314" t="str">
            <v>Escenarios culturales rehabilitados y dotados</v>
          </cell>
          <cell r="J314" t="str">
            <v>Gestión</v>
          </cell>
          <cell r="K314" t="str">
            <v>Sectorial</v>
          </cell>
          <cell r="L314" t="str">
            <v>SI</v>
          </cell>
          <cell r="M314" t="str">
            <v>SI</v>
          </cell>
          <cell r="N314" t="str">
            <v>NO</v>
          </cell>
          <cell r="O314" t="str">
            <v>SI</v>
          </cell>
          <cell r="P314" t="str">
            <v>Número de espacios culturales</v>
          </cell>
          <cell r="Q314" t="str">
            <v>Trimestral</v>
          </cell>
          <cell r="R314" t="str">
            <v>Acumulado</v>
          </cell>
          <cell r="S314">
            <v>94</v>
          </cell>
          <cell r="T314">
            <v>26</v>
          </cell>
          <cell r="U314">
            <v>22</v>
          </cell>
          <cell r="V314">
            <v>22</v>
          </cell>
          <cell r="W314">
            <v>22</v>
          </cell>
          <cell r="X314">
            <v>38</v>
          </cell>
          <cell r="Y314">
            <v>0</v>
          </cell>
          <cell r="Z314">
            <v>0</v>
          </cell>
          <cell r="AA314">
            <v>0</v>
          </cell>
          <cell r="AB314">
            <v>0</v>
          </cell>
          <cell r="AC314">
            <v>0</v>
          </cell>
          <cell r="AD314">
            <v>0</v>
          </cell>
          <cell r="AE314" t="str">
            <v>El Ministerio de Cultura a través del Grupo de Infraestructura cultural en la vigencia 2016 ha entregado 2 obras rehabilitadas, 1 Centro Cultural en Ciénaga de Oro y 1 Casa de Cultura en San Juan de Urabá. Adicionalmente se encuentran 9 obras en rehabilit</v>
          </cell>
          <cell r="AF314">
            <v>42490.208333333299</v>
          </cell>
          <cell r="AG314">
            <v>42495.6225206366</v>
          </cell>
          <cell r="AH314" t="str">
            <v>Carmen Patricia Hernández Ballesteros</v>
          </cell>
          <cell r="AI314" t="str">
            <v>cphernandez@mincultura.gov.co</v>
          </cell>
          <cell r="AJ314">
            <v>10</v>
          </cell>
          <cell r="AK314">
            <v>0</v>
          </cell>
          <cell r="AL314">
            <v>0</v>
          </cell>
        </row>
        <row r="315">
          <cell r="A315">
            <v>4915</v>
          </cell>
          <cell r="B315" t="str">
            <v>Todos por un Nuevo País</v>
          </cell>
          <cell r="C315" t="str">
            <v>Movilidad social</v>
          </cell>
          <cell r="D315" t="str">
            <v>Cerrar la brecha en el acceso y la calidad de la educación, para mejorar la formación de capital humano, incrementar la movilidad social y fomentar la construcción de ciudadanía.</v>
          </cell>
          <cell r="E315" t="str">
            <v>Cultura</v>
          </cell>
          <cell r="F315" t="str">
            <v>MINCULTURA</v>
          </cell>
          <cell r="G315" t="str">
            <v xml:space="preserve">Conservación del patrimonio cultural </v>
          </cell>
          <cell r="H315">
            <v>4915</v>
          </cell>
          <cell r="I315" t="str">
            <v>Bienes y manifestaciones del patrimonio cultural reconocidos y protegidos</v>
          </cell>
          <cell r="J315" t="str">
            <v>Resultado</v>
          </cell>
          <cell r="K315" t="str">
            <v>Sectorial</v>
          </cell>
          <cell r="L315" t="str">
            <v>SI</v>
          </cell>
          <cell r="M315" t="str">
            <v>SI</v>
          </cell>
          <cell r="N315" t="str">
            <v>NO</v>
          </cell>
          <cell r="O315" t="str">
            <v>SI</v>
          </cell>
          <cell r="P315" t="str">
            <v>Número de espacios culturales</v>
          </cell>
          <cell r="Q315" t="str">
            <v>Trimestral</v>
          </cell>
          <cell r="R315" t="str">
            <v>Acumulado</v>
          </cell>
          <cell r="S315">
            <v>36</v>
          </cell>
          <cell r="T315">
            <v>5</v>
          </cell>
          <cell r="U315">
            <v>2</v>
          </cell>
          <cell r="V315">
            <v>2</v>
          </cell>
          <cell r="W315">
            <v>3</v>
          </cell>
          <cell r="X315">
            <v>48</v>
          </cell>
          <cell r="Y315">
            <v>0</v>
          </cell>
          <cell r="Z315">
            <v>0</v>
          </cell>
          <cell r="AA315">
            <v>0</v>
          </cell>
          <cell r="AB315">
            <v>0</v>
          </cell>
          <cell r="AC315">
            <v>0</v>
          </cell>
          <cell r="AD315">
            <v>0</v>
          </cell>
          <cell r="AE315" t="str">
            <v>A Abril 2016 el PES de Partería del Pacífico (95%) se encuentra en ajustes finales para presentación al CNPC , la Tejeduría de la cañaflecha en Córdoba (53%), los saberes asociados al mar de San Andrés, Providencia y Santa Catalina (20%) y Espacio cultura</v>
          </cell>
          <cell r="AF315">
            <v>42490.208333333299</v>
          </cell>
          <cell r="AG315">
            <v>42500.441189965299</v>
          </cell>
          <cell r="AH315" t="str">
            <v>Alberto  Escovar Wilson-White</v>
          </cell>
          <cell r="AI315" t="str">
            <v>aescovar@mincultura.gov.co</v>
          </cell>
          <cell r="AJ315">
            <v>0</v>
          </cell>
          <cell r="AK315">
            <v>0</v>
          </cell>
          <cell r="AL315">
            <v>0</v>
          </cell>
        </row>
        <row r="316">
          <cell r="A316">
            <v>4916</v>
          </cell>
          <cell r="B316" t="str">
            <v>Todos por un Nuevo País</v>
          </cell>
          <cell r="C316" t="str">
            <v>Movilidad social</v>
          </cell>
          <cell r="D316" t="str">
            <v>Cerrar la brecha en el acceso y la calidad de la educación, para mejorar la formación de capital humano, incrementar la movilidad social y fomentar la construcción de ciudadanía.</v>
          </cell>
          <cell r="E316" t="str">
            <v>Cultura</v>
          </cell>
          <cell r="F316" t="str">
            <v>MINCULTURA</v>
          </cell>
          <cell r="G316" t="str">
            <v xml:space="preserve">Conservación del patrimonio cultural </v>
          </cell>
          <cell r="H316">
            <v>4916</v>
          </cell>
          <cell r="I316" t="str">
            <v>Planes Especiales de Manejo y Protección (PEMP) y Planes Especiales de Salvaguardia (PES) formulados</v>
          </cell>
          <cell r="J316" t="str">
            <v>Producto</v>
          </cell>
          <cell r="K316" t="str">
            <v>Sectorial</v>
          </cell>
          <cell r="L316" t="str">
            <v>SI</v>
          </cell>
          <cell r="M316" t="str">
            <v>SI</v>
          </cell>
          <cell r="N316" t="str">
            <v>NO</v>
          </cell>
          <cell r="O316" t="str">
            <v>SI</v>
          </cell>
          <cell r="P316" t="str">
            <v>Número de PEMP y PES</v>
          </cell>
          <cell r="Q316" t="str">
            <v>Trimestral</v>
          </cell>
          <cell r="R316" t="str">
            <v>Acumulado</v>
          </cell>
          <cell r="S316">
            <v>33</v>
          </cell>
          <cell r="T316">
            <v>2</v>
          </cell>
          <cell r="U316">
            <v>3</v>
          </cell>
          <cell r="V316">
            <v>1</v>
          </cell>
          <cell r="W316">
            <v>4</v>
          </cell>
          <cell r="X316">
            <v>43</v>
          </cell>
          <cell r="Y316">
            <v>0</v>
          </cell>
          <cell r="Z316">
            <v>0</v>
          </cell>
          <cell r="AA316">
            <v>0</v>
          </cell>
          <cell r="AB316">
            <v>0</v>
          </cell>
          <cell r="AC316">
            <v>0</v>
          </cell>
          <cell r="AD316">
            <v>0</v>
          </cell>
          <cell r="AE316" t="str">
            <v>A Abril de 2016 el PES de Partería del Pacífico (95%) se encuentra en proceso de ajustes finales para presentación al CNPC; la Tejeduría de la cañaflecha en Córdoba (53%); Los saberes asociados al mar de San Andrés, Providencia y Santa Catalina (20%); Esp</v>
          </cell>
          <cell r="AF316">
            <v>42490.208333333299</v>
          </cell>
          <cell r="AG316">
            <v>42500.440094594902</v>
          </cell>
          <cell r="AH316" t="str">
            <v>Alberto  Escovar Wilson-White</v>
          </cell>
          <cell r="AI316" t="str">
            <v>aescovar@mincultura.gov.co</v>
          </cell>
          <cell r="AJ316">
            <v>0</v>
          </cell>
          <cell r="AK316">
            <v>0</v>
          </cell>
          <cell r="AL316">
            <v>0</v>
          </cell>
        </row>
        <row r="317">
          <cell r="A317">
            <v>4918</v>
          </cell>
          <cell r="B317" t="str">
            <v>Todos por un Nuevo País</v>
          </cell>
          <cell r="C317" t="str">
            <v>Movilidad social</v>
          </cell>
          <cell r="D317" t="str">
            <v>Cerrar la brecha en el acceso y la calidad de la educación, para mejorar la formación de capital humano, incrementar la movilidad social y fomentar la construcción de ciudadanía.</v>
          </cell>
          <cell r="E317" t="str">
            <v>Cultura</v>
          </cell>
          <cell r="F317" t="str">
            <v>MINCULTURA</v>
          </cell>
          <cell r="G317" t="str">
            <v xml:space="preserve">Conservación del patrimonio cultural </v>
          </cell>
          <cell r="H317">
            <v>4918</v>
          </cell>
          <cell r="I317" t="str">
            <v>Imágenes digitalizadas de los fondos documentales del AGN para consulta a través de Internet</v>
          </cell>
          <cell r="J317" t="str">
            <v>Producto</v>
          </cell>
          <cell r="K317" t="str">
            <v>Sectorial</v>
          </cell>
          <cell r="L317" t="str">
            <v>SI</v>
          </cell>
          <cell r="M317" t="str">
            <v>NO</v>
          </cell>
          <cell r="N317" t="str">
            <v>NO</v>
          </cell>
          <cell r="O317" t="str">
            <v>SI</v>
          </cell>
          <cell r="P317" t="str">
            <v>Número de imágenes</v>
          </cell>
          <cell r="Q317" t="str">
            <v>Trimestral</v>
          </cell>
          <cell r="R317" t="str">
            <v>Acumulado</v>
          </cell>
          <cell r="S317">
            <v>5847840</v>
          </cell>
          <cell r="T317">
            <v>4000000</v>
          </cell>
          <cell r="U317">
            <v>5000000</v>
          </cell>
          <cell r="V317">
            <v>5500000</v>
          </cell>
          <cell r="W317">
            <v>5500000</v>
          </cell>
          <cell r="X317">
            <v>20000000</v>
          </cell>
          <cell r="Y317">
            <v>934502</v>
          </cell>
          <cell r="Z317">
            <v>18.690000000000001</v>
          </cell>
          <cell r="AA317">
            <v>5882369</v>
          </cell>
          <cell r="AB317">
            <v>29.41</v>
          </cell>
          <cell r="AC317">
            <v>42460.208333333299</v>
          </cell>
          <cell r="AD317">
            <v>42468.333883101899</v>
          </cell>
          <cell r="AE317" t="str">
            <v>Se digitalizaron 1356878 imágenes. Para un total acumulado de 2291380. Estas imágenes corresponden a los fondos Ministerio de Relaciones Exteriores (1.117.987), Ministerio de Educación Nacional (211.574), Ministerio de Transporte (11485), Presidencia de l</v>
          </cell>
          <cell r="AF317">
            <v>42490.208333333299</v>
          </cell>
          <cell r="AG317">
            <v>42501.496325115702</v>
          </cell>
          <cell r="AH317" t="str">
            <v>Natasha Eslava Velez</v>
          </cell>
          <cell r="AI317" t="str">
            <v>natasha.eslava@archivogeneral.gov.co</v>
          </cell>
          <cell r="AJ317">
            <v>0</v>
          </cell>
          <cell r="AK317">
            <v>42551.208333333299</v>
          </cell>
          <cell r="AL317">
            <v>0</v>
          </cell>
        </row>
        <row r="318">
          <cell r="A318">
            <v>4908</v>
          </cell>
          <cell r="B318" t="str">
            <v>Todos por un Nuevo País</v>
          </cell>
          <cell r="C318" t="str">
            <v>Movilidad social</v>
          </cell>
          <cell r="D318" t="str">
            <v>Cerrar la brecha en el acceso y la calidad de la educación, para mejorar la formación de capital humano, incrementar la movilidad social y fomentar la construcción de ciudadanía.</v>
          </cell>
          <cell r="E318" t="str">
            <v>Cultura</v>
          </cell>
          <cell r="F318" t="str">
            <v>MINCULTURA</v>
          </cell>
          <cell r="G318" t="str">
            <v>Incentivo y fomento a la formación artística y creación cultural</v>
          </cell>
          <cell r="H318">
            <v>4908</v>
          </cell>
          <cell r="I318" t="str">
            <v>Niños y jóvenes en procesos de formación musical</v>
          </cell>
          <cell r="J318" t="str">
            <v>Producto</v>
          </cell>
          <cell r="K318" t="str">
            <v>Sectorial</v>
          </cell>
          <cell r="L318" t="str">
            <v>SI</v>
          </cell>
          <cell r="M318" t="str">
            <v>SI</v>
          </cell>
          <cell r="N318" t="str">
            <v>NO</v>
          </cell>
          <cell r="O318" t="str">
            <v>SI</v>
          </cell>
          <cell r="P318" t="str">
            <v>Número de niños y Jóvenes</v>
          </cell>
          <cell r="Q318" t="str">
            <v>Trimestral</v>
          </cell>
          <cell r="R318" t="str">
            <v>Capacidad</v>
          </cell>
          <cell r="S318">
            <v>93000</v>
          </cell>
          <cell r="T318">
            <v>100000</v>
          </cell>
          <cell r="U318">
            <v>110000</v>
          </cell>
          <cell r="V318">
            <v>120000</v>
          </cell>
          <cell r="W318">
            <v>130000</v>
          </cell>
          <cell r="X318">
            <v>130000</v>
          </cell>
          <cell r="Y318">
            <v>116203</v>
          </cell>
          <cell r="Z318">
            <v>100</v>
          </cell>
          <cell r="AA318">
            <v>116203</v>
          </cell>
          <cell r="AB318">
            <v>62.71</v>
          </cell>
          <cell r="AC318">
            <v>42460.208333333299</v>
          </cell>
          <cell r="AD318">
            <v>42468.341110150497</v>
          </cell>
          <cell r="AE318" t="str">
            <v>En el mes de abril se diseñó el portal de inscripción para la jornada de celebra la música http://celebralamusica.mincultura.gov.co que permite tener una información directa de cerca de 900 municipios participantes. Con este nuevo mecanismo cada concierto</v>
          </cell>
          <cell r="AF318">
            <v>42490.208333333299</v>
          </cell>
          <cell r="AG318">
            <v>42500.769762581003</v>
          </cell>
          <cell r="AH318" t="str">
            <v>Alejandro  Mantilla</v>
          </cell>
          <cell r="AI318" t="str">
            <v>amantilla@mincultura.gov.co</v>
          </cell>
          <cell r="AJ318">
            <v>10</v>
          </cell>
          <cell r="AK318">
            <v>42551.208333333299</v>
          </cell>
          <cell r="AL318">
            <v>-53</v>
          </cell>
        </row>
        <row r="319">
          <cell r="A319">
            <v>4909</v>
          </cell>
          <cell r="B319" t="str">
            <v>Todos por un Nuevo País</v>
          </cell>
          <cell r="C319" t="str">
            <v>Movilidad social</v>
          </cell>
          <cell r="D319" t="str">
            <v>Cerrar la brecha en el acceso y la calidad de la educación, para mejorar la formación de capital humano, incrementar la movilidad social y fomentar la construcción de ciudadanía.</v>
          </cell>
          <cell r="E319" t="str">
            <v>Cultura</v>
          </cell>
          <cell r="F319" t="str">
            <v>MINCULTURA</v>
          </cell>
          <cell r="G319" t="str">
            <v>Incentivo y fomento a la formación artística y creación cultural</v>
          </cell>
          <cell r="H319">
            <v>4909</v>
          </cell>
          <cell r="I319" t="str">
            <v>Escuelas municipales de música fortalecidas</v>
          </cell>
          <cell r="J319" t="str">
            <v>Gestión</v>
          </cell>
          <cell r="K319" t="str">
            <v>Sectorial</v>
          </cell>
          <cell r="L319" t="str">
            <v>SI</v>
          </cell>
          <cell r="M319" t="str">
            <v>SI</v>
          </cell>
          <cell r="N319" t="str">
            <v>NO</v>
          </cell>
          <cell r="O319" t="str">
            <v>SI</v>
          </cell>
          <cell r="P319" t="str">
            <v>Número de escuelas de música</v>
          </cell>
          <cell r="Q319" t="str">
            <v>Trimestral</v>
          </cell>
          <cell r="R319" t="str">
            <v>Flujo</v>
          </cell>
          <cell r="S319">
            <v>667</v>
          </cell>
          <cell r="T319">
            <v>500</v>
          </cell>
          <cell r="U319">
            <v>500</v>
          </cell>
          <cell r="V319">
            <v>500</v>
          </cell>
          <cell r="W319">
            <v>500</v>
          </cell>
          <cell r="X319">
            <v>500</v>
          </cell>
          <cell r="Y319">
            <v>0</v>
          </cell>
          <cell r="Z319">
            <v>0</v>
          </cell>
          <cell r="AA319">
            <v>0</v>
          </cell>
          <cell r="AB319">
            <v>0</v>
          </cell>
          <cell r="AC319">
            <v>0</v>
          </cell>
          <cell r="AD319">
            <v>0</v>
          </cell>
          <cell r="AE319" t="str">
            <v>Se llevó a cabo el seminario de inducción a los 13 expertos musicales que realizarán las asesorías a las diferentes escuelas municipales de música. Se elaboraron fichas que permitirán concretar la asesoría en 2 de los factores de fortalecimiento de las es</v>
          </cell>
          <cell r="AF319">
            <v>42490.208333333299</v>
          </cell>
          <cell r="AG319">
            <v>42500.7693842593</v>
          </cell>
          <cell r="AH319" t="str">
            <v>Alejandro  Mantilla</v>
          </cell>
          <cell r="AI319" t="str">
            <v>amantilla@mincultura.gov.co</v>
          </cell>
          <cell r="AJ319">
            <v>10</v>
          </cell>
          <cell r="AK319">
            <v>0</v>
          </cell>
          <cell r="AL319">
            <v>0</v>
          </cell>
        </row>
        <row r="320">
          <cell r="A320">
            <v>4910</v>
          </cell>
          <cell r="B320" t="str">
            <v>Todos por un Nuevo País</v>
          </cell>
          <cell r="C320" t="str">
            <v>Movilidad social</v>
          </cell>
          <cell r="D320" t="str">
            <v>Cerrar la brecha en el acceso y la calidad de la educación, para mejorar la formación de capital humano, incrementar la movilidad social y fomentar la construcción de ciudadanía.</v>
          </cell>
          <cell r="E320" t="str">
            <v>Cultura</v>
          </cell>
          <cell r="F320" t="str">
            <v>MINCULTURA</v>
          </cell>
          <cell r="G320" t="str">
            <v>Incentivo y fomento a la formación artística y creación cultural</v>
          </cell>
          <cell r="H320">
            <v>4910</v>
          </cell>
          <cell r="I320" t="str">
            <v>Dotaciones de instrumentos musicales entregadas</v>
          </cell>
          <cell r="J320" t="str">
            <v>Producto</v>
          </cell>
          <cell r="K320" t="str">
            <v>Sectorial</v>
          </cell>
          <cell r="L320" t="str">
            <v>SI</v>
          </cell>
          <cell r="M320" t="str">
            <v>SI</v>
          </cell>
          <cell r="N320" t="str">
            <v>NO</v>
          </cell>
          <cell r="O320" t="str">
            <v>SI</v>
          </cell>
          <cell r="P320" t="str">
            <v>número de Sets de instrumentos musicales</v>
          </cell>
          <cell r="Q320" t="str">
            <v>Semestral</v>
          </cell>
          <cell r="R320" t="str">
            <v>Acumulado</v>
          </cell>
          <cell r="S320">
            <v>111</v>
          </cell>
          <cell r="T320">
            <v>87</v>
          </cell>
          <cell r="U320">
            <v>37</v>
          </cell>
          <cell r="V320">
            <v>38</v>
          </cell>
          <cell r="W320">
            <v>38</v>
          </cell>
          <cell r="X320">
            <v>200</v>
          </cell>
          <cell r="Y320">
            <v>0</v>
          </cell>
          <cell r="Z320">
            <v>0</v>
          </cell>
          <cell r="AA320">
            <v>0</v>
          </cell>
          <cell r="AB320">
            <v>0</v>
          </cell>
          <cell r="AC320">
            <v>0</v>
          </cell>
          <cell r="AD320">
            <v>0</v>
          </cell>
          <cell r="AE320" t="str">
            <v>Como resultado de la convocatoria de dotación de músicas tradicionales se presentaron 5 cabildos indígenas que cumplieron requisitos para ser beneficiarios de la cofinanciación. Así mismo, 37 municipios cumplieron requisitos para ser beneficiarios de esta</v>
          </cell>
          <cell r="AF320">
            <v>42490.208333333299</v>
          </cell>
          <cell r="AG320">
            <v>42500.768875115697</v>
          </cell>
          <cell r="AH320" t="str">
            <v>Alejandro  Mantilla</v>
          </cell>
          <cell r="AI320" t="str">
            <v>amantilla@mincultura.gov.co</v>
          </cell>
          <cell r="AJ320">
            <v>10</v>
          </cell>
          <cell r="AK320">
            <v>0</v>
          </cell>
          <cell r="AL320">
            <v>0</v>
          </cell>
        </row>
        <row r="321">
          <cell r="A321">
            <v>4911</v>
          </cell>
          <cell r="B321" t="str">
            <v>Todos por un Nuevo País</v>
          </cell>
          <cell r="C321" t="str">
            <v>Movilidad social</v>
          </cell>
          <cell r="D321" t="str">
            <v>Cerrar la brecha en el acceso y la calidad de la educación, para mejorar la formación de capital humano, incrementar la movilidad social y fomentar la construcción de ciudadanía.</v>
          </cell>
          <cell r="E321" t="str">
            <v>Cultura</v>
          </cell>
          <cell r="F321" t="str">
            <v>MINCULTURA</v>
          </cell>
          <cell r="G321" t="str">
            <v>Incentivo y fomento a la formación artística y creación cultural</v>
          </cell>
          <cell r="H321">
            <v>4911</v>
          </cell>
          <cell r="I321" t="str">
            <v>Maestros de música formados y actualizados mediante contenidos pedagógicos</v>
          </cell>
          <cell r="J321" t="str">
            <v>Producto</v>
          </cell>
          <cell r="K321" t="str">
            <v>Sectorial</v>
          </cell>
          <cell r="L321" t="str">
            <v>SI</v>
          </cell>
          <cell r="M321" t="str">
            <v>SI</v>
          </cell>
          <cell r="N321" t="str">
            <v>NO</v>
          </cell>
          <cell r="O321" t="str">
            <v>SI</v>
          </cell>
          <cell r="P321" t="str">
            <v>Número de maestros</v>
          </cell>
          <cell r="Q321" t="str">
            <v>Semestral</v>
          </cell>
          <cell r="R321" t="str">
            <v>Stock</v>
          </cell>
          <cell r="S321">
            <v>618</v>
          </cell>
          <cell r="T321">
            <v>600</v>
          </cell>
          <cell r="U321">
            <v>600</v>
          </cell>
          <cell r="V321">
            <v>600</v>
          </cell>
          <cell r="W321">
            <v>600</v>
          </cell>
          <cell r="X321">
            <v>600</v>
          </cell>
          <cell r="Y321">
            <v>0</v>
          </cell>
          <cell r="Z321">
            <v>0</v>
          </cell>
          <cell r="AA321">
            <v>0</v>
          </cell>
          <cell r="AB321">
            <v>0</v>
          </cell>
          <cell r="AC321">
            <v>0</v>
          </cell>
          <cell r="AD321">
            <v>0</v>
          </cell>
          <cell r="AE321" t="str">
            <v>Se ha trabajado en forma simultánea confirmando cada uno de los maestros de los municipios invitados al diplomado de iniciación musical que serán distribuidos en 10 sedes de formación. Así mismo se inició el primer módulo del diplomado de la zona andina c</v>
          </cell>
          <cell r="AF321">
            <v>42490.208333333299</v>
          </cell>
          <cell r="AG321">
            <v>42500.765287534698</v>
          </cell>
          <cell r="AH321" t="str">
            <v>Alejandro  Mantilla</v>
          </cell>
          <cell r="AI321" t="str">
            <v>amantilla@mincultura.gov.co</v>
          </cell>
          <cell r="AJ321">
            <v>10</v>
          </cell>
          <cell r="AK321">
            <v>0</v>
          </cell>
          <cell r="AL321">
            <v>0</v>
          </cell>
        </row>
        <row r="322">
          <cell r="A322">
            <v>4903</v>
          </cell>
          <cell r="B322" t="str">
            <v>Todos por un Nuevo País</v>
          </cell>
          <cell r="C322" t="str">
            <v>Movilidad social</v>
          </cell>
          <cell r="D322" t="str">
            <v>Cerrar la brecha en el acceso y la calidad de la educación, para mejorar la formación de capital humano, incrementar la movilidad social y fomentar la construcción de ciudadanía.</v>
          </cell>
          <cell r="E322" t="str">
            <v>Cultura</v>
          </cell>
          <cell r="F322" t="str">
            <v>MINCULTURA</v>
          </cell>
          <cell r="G322" t="str">
            <v>Desarrollo del Plan Nacional de Lecto - escritura</v>
          </cell>
          <cell r="H322">
            <v>4903</v>
          </cell>
          <cell r="I322" t="str">
            <v>Promedio de libros leídos por la población colombiana</v>
          </cell>
          <cell r="J322" t="str">
            <v>Gestión</v>
          </cell>
          <cell r="K322" t="str">
            <v>Sectorial</v>
          </cell>
          <cell r="L322" t="str">
            <v>SI</v>
          </cell>
          <cell r="M322" t="str">
            <v>NO</v>
          </cell>
          <cell r="N322" t="str">
            <v>NO</v>
          </cell>
          <cell r="O322" t="str">
            <v>SI</v>
          </cell>
          <cell r="P322" t="str">
            <v>Indice</v>
          </cell>
          <cell r="Q322" t="str">
            <v>Anual</v>
          </cell>
          <cell r="R322" t="str">
            <v>Flujo</v>
          </cell>
          <cell r="S322">
            <v>1.9</v>
          </cell>
          <cell r="T322">
            <v>0</v>
          </cell>
          <cell r="U322">
            <v>2</v>
          </cell>
          <cell r="V322">
            <v>0</v>
          </cell>
          <cell r="W322">
            <v>3.2</v>
          </cell>
          <cell r="X322">
            <v>3.2</v>
          </cell>
          <cell r="Y322">
            <v>0</v>
          </cell>
          <cell r="Z322">
            <v>0</v>
          </cell>
          <cell r="AA322">
            <v>0</v>
          </cell>
          <cell r="AB322">
            <v>0</v>
          </cell>
          <cell r="AC322">
            <v>0</v>
          </cell>
          <cell r="AD322">
            <v>0</v>
          </cell>
          <cell r="AE322" t="str">
            <v>Se realizó reunión con el DANE y Presidencia, en dicha reunión se revisó: * La fórmula que calcula el índice: La mitad de las preguntas a encuestar son sobre la lectura y la otra mitad es sobre consumo cultural, las preguntas se las hacen a los padres. Co</v>
          </cell>
          <cell r="AF322">
            <v>42490.208333333299</v>
          </cell>
          <cell r="AG322">
            <v>42500.439312881899</v>
          </cell>
          <cell r="AH322" t="str">
            <v>Consuelo Gaitán</v>
          </cell>
          <cell r="AI322" t="str">
            <v>cggaitan@bibliotecanacional.gov.co</v>
          </cell>
          <cell r="AJ322">
            <v>60</v>
          </cell>
          <cell r="AK322">
            <v>0</v>
          </cell>
          <cell r="AL322">
            <v>0</v>
          </cell>
        </row>
        <row r="323">
          <cell r="A323">
            <v>4904</v>
          </cell>
          <cell r="B323" t="str">
            <v>Todos por un Nuevo País</v>
          </cell>
          <cell r="C323" t="str">
            <v>Movilidad social</v>
          </cell>
          <cell r="D323" t="str">
            <v>Cerrar la brecha en el acceso y la calidad de la educación, para mejorar la formación de capital humano, incrementar la movilidad social y fomentar la construcción de ciudadanía.</v>
          </cell>
          <cell r="E323" t="str">
            <v>Cultura</v>
          </cell>
          <cell r="F323" t="str">
            <v>MINCULTURA</v>
          </cell>
          <cell r="G323" t="str">
            <v>Desarrollo del Plan Nacional de Lecto - escritura</v>
          </cell>
          <cell r="H323">
            <v>4904</v>
          </cell>
          <cell r="I323" t="str">
            <v>Bibliotecas públicas adscritas a la Red Nacional con conectividad</v>
          </cell>
          <cell r="J323" t="str">
            <v>Producto</v>
          </cell>
          <cell r="K323" t="str">
            <v>Sectorial</v>
          </cell>
          <cell r="L323" t="str">
            <v>SI</v>
          </cell>
          <cell r="M323" t="str">
            <v>NO</v>
          </cell>
          <cell r="N323" t="str">
            <v>NO</v>
          </cell>
          <cell r="O323" t="str">
            <v>SI</v>
          </cell>
          <cell r="P323" t="str">
            <v>Porcentaje</v>
          </cell>
          <cell r="Q323" t="str">
            <v>Trimestral</v>
          </cell>
          <cell r="R323" t="str">
            <v>Stock</v>
          </cell>
          <cell r="S323">
            <v>82</v>
          </cell>
          <cell r="T323">
            <v>85</v>
          </cell>
          <cell r="U323">
            <v>85</v>
          </cell>
          <cell r="V323">
            <v>85</v>
          </cell>
          <cell r="W323">
            <v>85</v>
          </cell>
          <cell r="X323">
            <v>85</v>
          </cell>
          <cell r="Y323">
            <v>88</v>
          </cell>
          <cell r="Z323">
            <v>100</v>
          </cell>
          <cell r="AA323">
            <v>88</v>
          </cell>
          <cell r="AB323">
            <v>100</v>
          </cell>
          <cell r="AC323">
            <v>42460.208333333299</v>
          </cell>
          <cell r="AD323">
            <v>42500.438225381899</v>
          </cell>
          <cell r="AE323" t="str">
            <v xml:space="preserve">Para el mes de marzo se tienen beneficiadas 415 bibliotecas públicas por el Ministerio de Cultura, por otra parte, las entidades territoriales están beneficiando con el servicio de conectividad a 406 bibliotecas públicas y el Ministerio TIC, por medio de </v>
          </cell>
          <cell r="AF323">
            <v>42460.208333333299</v>
          </cell>
          <cell r="AG323">
            <v>42500.438225231497</v>
          </cell>
          <cell r="AH323" t="str">
            <v>Consuelo Gaitán</v>
          </cell>
          <cell r="AI323" t="str">
            <v>cggaitan@bibliotecanacional.gov.co</v>
          </cell>
          <cell r="AJ323">
            <v>30</v>
          </cell>
          <cell r="AK323">
            <v>42551.208333333299</v>
          </cell>
          <cell r="AL323">
            <v>-73</v>
          </cell>
        </row>
        <row r="324">
          <cell r="A324">
            <v>4905</v>
          </cell>
          <cell r="B324" t="str">
            <v>Todos por un Nuevo País</v>
          </cell>
          <cell r="C324" t="str">
            <v>Movilidad social</v>
          </cell>
          <cell r="D324" t="str">
            <v>Cerrar la brecha en el acceso y la calidad de la educación, para mejorar la formación de capital humano, incrementar la movilidad social y fomentar la construcción de ciudadanía.</v>
          </cell>
          <cell r="E324" t="str">
            <v>Cultura</v>
          </cell>
          <cell r="F324" t="str">
            <v>MINCULTURA</v>
          </cell>
          <cell r="G324" t="str">
            <v>Desarrollo del Plan Nacional de Lecto - escritura</v>
          </cell>
          <cell r="H324">
            <v>4905</v>
          </cell>
          <cell r="I324" t="str">
            <v>Bibliotecarios formados en competencias TIC para el diseño, prestación y divulgación de servicios bibliotecarios</v>
          </cell>
          <cell r="J324" t="str">
            <v>Producto</v>
          </cell>
          <cell r="K324" t="str">
            <v>Sectorial</v>
          </cell>
          <cell r="L324" t="str">
            <v>SI</v>
          </cell>
          <cell r="M324" t="str">
            <v>SI</v>
          </cell>
          <cell r="N324" t="str">
            <v>NO</v>
          </cell>
          <cell r="O324" t="str">
            <v>SI</v>
          </cell>
          <cell r="P324" t="str">
            <v>número de bibliotecarios formados</v>
          </cell>
          <cell r="Q324" t="str">
            <v>Semestral</v>
          </cell>
          <cell r="R324" t="str">
            <v>Acumulado</v>
          </cell>
          <cell r="S324">
            <v>0</v>
          </cell>
          <cell r="T324">
            <v>300</v>
          </cell>
          <cell r="U324">
            <v>600</v>
          </cell>
          <cell r="V324">
            <v>300</v>
          </cell>
          <cell r="W324">
            <v>0</v>
          </cell>
          <cell r="X324">
            <v>1200</v>
          </cell>
          <cell r="Y324">
            <v>0</v>
          </cell>
          <cell r="Z324">
            <v>0</v>
          </cell>
          <cell r="AA324">
            <v>0</v>
          </cell>
          <cell r="AB324">
            <v>0</v>
          </cell>
          <cell r="AC324">
            <v>0</v>
          </cell>
          <cell r="AD324">
            <v>0</v>
          </cell>
          <cell r="AE324" t="str">
            <v>Durante el mes de abril, 328 bibliotecarios se vincularon al proceso de formación en competencias TIC. Este grupo de bibliotecarios proviene de los siguientes 22 departamentos (Antioquia, Atlántico, Bogotá, Bolívar, Boyacá, Caquetá, Casanare, Cesar, Chocó</v>
          </cell>
          <cell r="AF324">
            <v>42490.208333333299</v>
          </cell>
          <cell r="AG324">
            <v>42496.617960335701</v>
          </cell>
          <cell r="AH324" t="str">
            <v>Consuelo Gaitán</v>
          </cell>
          <cell r="AI324" t="str">
            <v>cggaitan@bibliotecanacional.gov.co</v>
          </cell>
          <cell r="AJ324">
            <v>15</v>
          </cell>
          <cell r="AK324">
            <v>0</v>
          </cell>
          <cell r="AL324">
            <v>0</v>
          </cell>
        </row>
        <row r="325">
          <cell r="A325">
            <v>4906</v>
          </cell>
          <cell r="B325" t="str">
            <v>Todos por un Nuevo País</v>
          </cell>
          <cell r="C325" t="str">
            <v>Movilidad social</v>
          </cell>
          <cell r="D325" t="str">
            <v>Cerrar la brecha en el acceso y la calidad de la educación, para mejorar la formación de capital humano, incrementar la movilidad social y fomentar la construcción de ciudadanía.</v>
          </cell>
          <cell r="E325" t="str">
            <v>Cultura</v>
          </cell>
          <cell r="F325" t="str">
            <v>MINCULTURA</v>
          </cell>
          <cell r="G325" t="str">
            <v>Desarrollo del Plan Nacional de Lecto - escritura</v>
          </cell>
          <cell r="H325">
            <v>4906</v>
          </cell>
          <cell r="I325" t="str">
            <v>Nuevos contenidos impresos, audiovisuales y digitales</v>
          </cell>
          <cell r="J325" t="str">
            <v>Producto</v>
          </cell>
          <cell r="K325" t="str">
            <v>Sectorial</v>
          </cell>
          <cell r="L325" t="str">
            <v>SI</v>
          </cell>
          <cell r="M325" t="str">
            <v>NO</v>
          </cell>
          <cell r="N325" t="str">
            <v>NO</v>
          </cell>
          <cell r="O325" t="str">
            <v>SI</v>
          </cell>
          <cell r="P325" t="str">
            <v>número de bibliotecarios formados</v>
          </cell>
          <cell r="Q325" t="str">
            <v>Trimestral</v>
          </cell>
          <cell r="R325" t="str">
            <v>Acumulado</v>
          </cell>
          <cell r="S325">
            <v>26</v>
          </cell>
          <cell r="T325">
            <v>5</v>
          </cell>
          <cell r="U325">
            <v>4</v>
          </cell>
          <cell r="V325">
            <v>3</v>
          </cell>
          <cell r="W325">
            <v>3</v>
          </cell>
          <cell r="X325">
            <v>15</v>
          </cell>
          <cell r="Y325">
            <v>0</v>
          </cell>
          <cell r="Z325">
            <v>0</v>
          </cell>
          <cell r="AA325">
            <v>5</v>
          </cell>
          <cell r="AB325">
            <v>33.332999999999998</v>
          </cell>
          <cell r="AC325">
            <v>42460.208333333299</v>
          </cell>
          <cell r="AD325">
            <v>42501.6298628472</v>
          </cell>
          <cell r="AE325" t="str">
            <v>1- El 6 de Mayo se realizó la evaluación de las 11 propuestas presentadas para la beca para el desarrollo de proyecto de serie de televisión de no ficción para audiencia infantil entre 3 y 6 años de las cuales quedaron preseleccionados para asistir a la J</v>
          </cell>
          <cell r="AF325">
            <v>42490.208333333299</v>
          </cell>
          <cell r="AG325">
            <v>42501.631863506896</v>
          </cell>
          <cell r="AH325" t="str">
            <v>Argemiro Cortes Buitrago</v>
          </cell>
          <cell r="AI325" t="str">
            <v>acortes@mincultura.gov.co</v>
          </cell>
          <cell r="AJ325">
            <v>10</v>
          </cell>
          <cell r="AK325">
            <v>42551.208333333299</v>
          </cell>
          <cell r="AL325">
            <v>-53</v>
          </cell>
        </row>
        <row r="326">
          <cell r="A326">
            <v>4907</v>
          </cell>
          <cell r="B326" t="str">
            <v>Todos por un Nuevo País</v>
          </cell>
          <cell r="C326" t="str">
            <v>Movilidad social</v>
          </cell>
          <cell r="D326" t="str">
            <v>Cerrar la brecha en el acceso y la calidad de la educación, para mejorar la formación de capital humano, incrementar la movilidad social y fomentar la construcción de ciudadanía.</v>
          </cell>
          <cell r="E326" t="str">
            <v>Cultura</v>
          </cell>
          <cell r="F326" t="str">
            <v>MINCULTURA</v>
          </cell>
          <cell r="G326" t="str">
            <v>Desarrollo del Plan Nacional de Lecto - escritura</v>
          </cell>
          <cell r="H326">
            <v>4907</v>
          </cell>
          <cell r="I326" t="str">
            <v>Nuevos libros y material audiovisual adquirido</v>
          </cell>
          <cell r="J326" t="str">
            <v>Producto</v>
          </cell>
          <cell r="K326" t="str">
            <v>Sectorial</v>
          </cell>
          <cell r="L326" t="str">
            <v>SI</v>
          </cell>
          <cell r="M326" t="str">
            <v>NO</v>
          </cell>
          <cell r="N326" t="str">
            <v>NO</v>
          </cell>
          <cell r="O326" t="str">
            <v>SI</v>
          </cell>
          <cell r="P326" t="str">
            <v>Número de libros y material audiovisual</v>
          </cell>
          <cell r="Q326" t="str">
            <v>Anual</v>
          </cell>
          <cell r="R326" t="str">
            <v>Acumulado</v>
          </cell>
          <cell r="S326">
            <v>10224556</v>
          </cell>
          <cell r="T326">
            <v>2247152</v>
          </cell>
          <cell r="U326">
            <v>2633139</v>
          </cell>
          <cell r="V326">
            <v>2609320</v>
          </cell>
          <cell r="W326">
            <v>2538304</v>
          </cell>
          <cell r="X326">
            <v>10027915</v>
          </cell>
          <cell r="Y326">
            <v>0</v>
          </cell>
          <cell r="Z326">
            <v>0</v>
          </cell>
          <cell r="AA326">
            <v>0</v>
          </cell>
          <cell r="AB326">
            <v>0</v>
          </cell>
          <cell r="AC326">
            <v>0</v>
          </cell>
          <cell r="AD326">
            <v>0</v>
          </cell>
          <cell r="AE326" t="str">
            <v>Se realizó en la FILBO el lanzamiento digital de 4 títulos de la serie ‘Leer es mi cuento’: Don Quijote de la Mancha, Romeo y Julieta, El patito feo y Meñique, de esta forma se sensibilizó a los visitantes sobre la importancia de incorporar la lectura a s</v>
          </cell>
          <cell r="AF326">
            <v>42490.208333333299</v>
          </cell>
          <cell r="AG326">
            <v>42501.487880324101</v>
          </cell>
          <cell r="AH326" t="str">
            <v>Consuelo Gaitán</v>
          </cell>
          <cell r="AI326" t="str">
            <v>cggaitan@bibliotecanacional.gov.co</v>
          </cell>
          <cell r="AJ326">
            <v>10</v>
          </cell>
          <cell r="AK326">
            <v>0</v>
          </cell>
          <cell r="AL326">
            <v>0</v>
          </cell>
        </row>
        <row r="327">
          <cell r="A327">
            <v>5237</v>
          </cell>
          <cell r="B327" t="str">
            <v>Todos por un Nuevo País</v>
          </cell>
          <cell r="C327" t="str">
            <v>Movilidad social</v>
          </cell>
          <cell r="D327" t="str">
            <v>Cerrar la brecha en el acceso y la calidad de la educación, para mejorar la formación de capital humano, incrementar la movilidad social y fomentar la construcción de ciudadanía.</v>
          </cell>
          <cell r="E327" t="str">
            <v>Cultura</v>
          </cell>
          <cell r="F327" t="str">
            <v>MINCULTURA</v>
          </cell>
          <cell r="G327" t="str">
            <v>Desarrollo del Plan Nacional de Lecto - escritura</v>
          </cell>
          <cell r="H327">
            <v>5237</v>
          </cell>
          <cell r="I327" t="str">
            <v>Talento humano cualificado para la atención integral a la primera infancia (Cultura)</v>
          </cell>
          <cell r="J327" t="str">
            <v>Producto</v>
          </cell>
          <cell r="K327" t="str">
            <v>Transversal</v>
          </cell>
          <cell r="L327" t="str">
            <v>NO</v>
          </cell>
          <cell r="M327" t="str">
            <v>SI</v>
          </cell>
          <cell r="N327" t="str">
            <v>NO</v>
          </cell>
          <cell r="O327" t="str">
            <v>SI</v>
          </cell>
          <cell r="P327" t="str">
            <v>Personas</v>
          </cell>
          <cell r="Q327" t="str">
            <v>Semestral</v>
          </cell>
          <cell r="R327" t="str">
            <v>Acumulado</v>
          </cell>
          <cell r="S327">
            <v>4334</v>
          </cell>
          <cell r="T327">
            <v>1000</v>
          </cell>
          <cell r="U327">
            <v>500</v>
          </cell>
          <cell r="V327">
            <v>500</v>
          </cell>
          <cell r="W327">
            <v>500</v>
          </cell>
          <cell r="X327">
            <v>2500</v>
          </cell>
          <cell r="Y327">
            <v>0</v>
          </cell>
          <cell r="Z327">
            <v>0</v>
          </cell>
          <cell r="AA327">
            <v>0</v>
          </cell>
          <cell r="AB327">
            <v>0</v>
          </cell>
          <cell r="AC327">
            <v>0</v>
          </cell>
          <cell r="AD327">
            <v>0</v>
          </cell>
          <cell r="AE327" t="str">
            <v>El Grupo de Atención Integral a la Primera Infancia del Ministerio de Cultura firmo convenio número 2057/2016 con la Fundación Matarile el cual será el operador que realizara el proceso de formación en Cuerpo Sonoro y Expresiones Artísticas y Primera Infa</v>
          </cell>
          <cell r="AF327">
            <v>42490.208333333299</v>
          </cell>
          <cell r="AG327">
            <v>42495.607868286999</v>
          </cell>
          <cell r="AH327" t="str">
            <v>Guiomar Acevedo Gómez</v>
          </cell>
          <cell r="AI327" t="str">
            <v>gacevedo@mincultura.gov.co</v>
          </cell>
          <cell r="AJ327">
            <v>30</v>
          </cell>
          <cell r="AK327">
            <v>0</v>
          </cell>
          <cell r="AL327">
            <v>0</v>
          </cell>
        </row>
        <row r="328">
          <cell r="A328">
            <v>5239</v>
          </cell>
          <cell r="B328" t="str">
            <v>Todos por un Nuevo País</v>
          </cell>
          <cell r="C328" t="str">
            <v>Movilidad social</v>
          </cell>
          <cell r="D328" t="str">
            <v>Cerrar la brecha en el acceso y la calidad de la educación, para mejorar la formación de capital humano, incrementar la movilidad social y fomentar la construcción de ciudadanía.</v>
          </cell>
          <cell r="E328" t="str">
            <v>Cultura</v>
          </cell>
          <cell r="F328" t="str">
            <v>MINCULTURA</v>
          </cell>
          <cell r="G328" t="str">
            <v>Desarrollo del Plan Nacional de Lecto - escritura</v>
          </cell>
          <cell r="H328">
            <v>5239</v>
          </cell>
          <cell r="I328" t="str">
            <v>Libros y/o material audiovisual adquirido y producido para la primera infancia</v>
          </cell>
          <cell r="J328" t="str">
            <v>Producto</v>
          </cell>
          <cell r="K328" t="str">
            <v>Transversal</v>
          </cell>
          <cell r="L328" t="str">
            <v>NO</v>
          </cell>
          <cell r="M328" t="str">
            <v>NO</v>
          </cell>
          <cell r="N328" t="str">
            <v>NO</v>
          </cell>
          <cell r="O328" t="str">
            <v>SI</v>
          </cell>
          <cell r="P328" t="str">
            <v>Libros y/o material audiovisual adquirido</v>
          </cell>
          <cell r="Q328" t="str">
            <v>Trimestral</v>
          </cell>
          <cell r="R328" t="str">
            <v>Acumulado</v>
          </cell>
          <cell r="S328">
            <v>8227618</v>
          </cell>
          <cell r="T328">
            <v>2030000</v>
          </cell>
          <cell r="U328">
            <v>1615000</v>
          </cell>
          <cell r="V328">
            <v>1615000</v>
          </cell>
          <cell r="W328">
            <v>1615000</v>
          </cell>
          <cell r="X328">
            <v>6875000</v>
          </cell>
          <cell r="Y328">
            <v>0</v>
          </cell>
          <cell r="Z328">
            <v>0</v>
          </cell>
          <cell r="AA328">
            <v>2067021</v>
          </cell>
          <cell r="AB328">
            <v>30.065999999999999</v>
          </cell>
          <cell r="AC328">
            <v>42460.208333333299</v>
          </cell>
          <cell r="AD328">
            <v>42501.485494016197</v>
          </cell>
          <cell r="AE328" t="str">
            <v>Colecciones especializadas para la primera infancia y la Serie leer es mi cuento: Actualmente se está surtiendo los trámites requeridos por parte del Departamento administrativo de presidencia de la República (DAPRE), en cuanto a los comités de contrataci</v>
          </cell>
          <cell r="AF328">
            <v>42460.208333333299</v>
          </cell>
          <cell r="AG328">
            <v>42501.485493865701</v>
          </cell>
          <cell r="AH328" t="str">
            <v>Guiomar Acevedo Gómez</v>
          </cell>
          <cell r="AI328" t="str">
            <v>gacevedo@mincultura.gov.co</v>
          </cell>
          <cell r="AJ328">
            <v>0</v>
          </cell>
          <cell r="AK328">
            <v>42551.208333333299</v>
          </cell>
          <cell r="AL328">
            <v>-43</v>
          </cell>
        </row>
        <row r="329">
          <cell r="A329">
            <v>4917</v>
          </cell>
          <cell r="B329" t="str">
            <v>Todos por un Nuevo País</v>
          </cell>
          <cell r="C329" t="str">
            <v>Movilidad social</v>
          </cell>
          <cell r="D329" t="str">
            <v>Cerrar la brecha en el acceso y la calidad de la educación, para mejorar la formación de capital humano, incrementar la movilidad social y fomentar la construcción de ciudadanía.</v>
          </cell>
          <cell r="E329" t="str">
            <v>Cultura</v>
          </cell>
          <cell r="F329" t="str">
            <v>MINCULTURA</v>
          </cell>
          <cell r="G329" t="str">
            <v>Promoción del Sistema Nacional de Cultura</v>
          </cell>
          <cell r="H329">
            <v>4917</v>
          </cell>
          <cell r="I329" t="str">
            <v>Profesores formados en el diplomado de Pedagogía y Didáctica para la Enseñanza del Español como Lengua Extranjera (ELE), de manera presencial y virtual</v>
          </cell>
          <cell r="J329" t="str">
            <v>Producto</v>
          </cell>
          <cell r="K329" t="str">
            <v>Sectorial</v>
          </cell>
          <cell r="L329" t="str">
            <v>SI</v>
          </cell>
          <cell r="M329" t="str">
            <v>SI</v>
          </cell>
          <cell r="N329" t="str">
            <v>NO</v>
          </cell>
          <cell r="O329" t="str">
            <v>SI</v>
          </cell>
          <cell r="P329" t="str">
            <v>Número de profesores</v>
          </cell>
          <cell r="Q329" t="str">
            <v>Semestral</v>
          </cell>
          <cell r="R329" t="str">
            <v>Acumulado</v>
          </cell>
          <cell r="S329">
            <v>96</v>
          </cell>
          <cell r="T329">
            <v>150</v>
          </cell>
          <cell r="U329">
            <v>180</v>
          </cell>
          <cell r="V329">
            <v>220</v>
          </cell>
          <cell r="W329">
            <v>250</v>
          </cell>
          <cell r="X329">
            <v>800</v>
          </cell>
          <cell r="Y329">
            <v>0</v>
          </cell>
          <cell r="Z329">
            <v>0</v>
          </cell>
          <cell r="AA329">
            <v>0</v>
          </cell>
          <cell r="AB329">
            <v>0</v>
          </cell>
          <cell r="AC329">
            <v>0</v>
          </cell>
          <cell r="AD329">
            <v>0</v>
          </cell>
          <cell r="AE329" t="str">
            <v>En el mes de abril, continuaron las clases del Diplomado en Pedagogía y didáctica para la enseñanza de ELE; han avanzado 8 semanas del Diplomado y las clases se desarrollan los viernes de 5:00 a 8:00 p.m. y los sábados de 9:00 a.m. a 4:00 p.m. Continúan a</v>
          </cell>
          <cell r="AF329">
            <v>42490.208333333299</v>
          </cell>
          <cell r="AG329">
            <v>42495.635851886604</v>
          </cell>
          <cell r="AH329" t="str">
            <v>Carmen Millán Benavides</v>
          </cell>
          <cell r="AI329" t="str">
            <v>planeacion@caroycuervo.gov.co</v>
          </cell>
          <cell r="AJ329">
            <v>0</v>
          </cell>
          <cell r="AK329">
            <v>0</v>
          </cell>
          <cell r="AL329">
            <v>0</v>
          </cell>
        </row>
        <row r="330">
          <cell r="A330">
            <v>4782</v>
          </cell>
          <cell r="B330" t="str">
            <v>Todos por un Nuevo País</v>
          </cell>
          <cell r="C330" t="str">
            <v>Movilidad social</v>
          </cell>
          <cell r="D330" t="str">
            <v>Cerrar la brecha en el acceso y la calidad de la educación, para mejorar la formación de capital humano, incrementar la movilidad social y fomentar la construcción de ciudadanía.</v>
          </cell>
          <cell r="E330" t="str">
            <v>Deporte y Recreación</v>
          </cell>
          <cell r="F330" t="str">
            <v>Coldeportes</v>
          </cell>
          <cell r="G330" t="str">
            <v>Formación y preparación de deportistas</v>
          </cell>
          <cell r="H330">
            <v>4782</v>
          </cell>
          <cell r="I330" t="str">
            <v>Medallas en juegos multideportivos del Ciclo Olímpico-Convencional y Ciclo Paralímpico internacional; y número de medallas en campeonatos mundiales juveniles y mayores</v>
          </cell>
          <cell r="J330" t="str">
            <v>Gestión</v>
          </cell>
          <cell r="K330" t="str">
            <v>Sectorial</v>
          </cell>
          <cell r="L330" t="str">
            <v>SI</v>
          </cell>
          <cell r="M330" t="str">
            <v>NO</v>
          </cell>
          <cell r="N330" t="str">
            <v>NO</v>
          </cell>
          <cell r="O330" t="str">
            <v>SI</v>
          </cell>
          <cell r="P330" t="str">
            <v>Medallas</v>
          </cell>
          <cell r="Q330" t="str">
            <v>Mensual</v>
          </cell>
          <cell r="R330" t="str">
            <v>Flujo</v>
          </cell>
          <cell r="S330">
            <v>1349</v>
          </cell>
          <cell r="T330">
            <v>263</v>
          </cell>
          <cell r="U330">
            <v>375</v>
          </cell>
          <cell r="V330">
            <v>1000</v>
          </cell>
          <cell r="W330">
            <v>1650</v>
          </cell>
          <cell r="X330">
            <v>1650</v>
          </cell>
          <cell r="Y330">
            <v>0</v>
          </cell>
          <cell r="Z330">
            <v>0</v>
          </cell>
          <cell r="AA330">
            <v>0</v>
          </cell>
          <cell r="AB330">
            <v>0</v>
          </cell>
          <cell r="AC330">
            <v>0</v>
          </cell>
          <cell r="AD330">
            <v>0</v>
          </cell>
          <cell r="AE330" t="str">
            <v xml:space="preserve">Se registra un avance de 5 medallas asi: 2 en el Ciclo Olimpico en el Campeonato Mundial Ciclismo Pista Mayores (Londres) y 1 en Campeonato Mundial Juijitsu (España) y 3 en el Ciclo paralimpico en Campeonato Mundial Ciclismo Pista (Italia) </v>
          </cell>
          <cell r="AF330">
            <v>42460.208333333299</v>
          </cell>
          <cell r="AG330">
            <v>42468.349410185197</v>
          </cell>
          <cell r="AH330" t="str">
            <v>Afranio Restrepo Villareall</v>
          </cell>
          <cell r="AI330" t="str">
            <v>arestrepo@coldeportes.gov.co</v>
          </cell>
          <cell r="AJ330">
            <v>10</v>
          </cell>
          <cell r="AK330">
            <v>0</v>
          </cell>
          <cell r="AL330">
            <v>0</v>
          </cell>
        </row>
        <row r="331">
          <cell r="A331">
            <v>4787</v>
          </cell>
          <cell r="B331" t="str">
            <v>Todos por un Nuevo País</v>
          </cell>
          <cell r="C331" t="str">
            <v>Movilidad social</v>
          </cell>
          <cell r="D331" t="str">
            <v>Cerrar la brecha en el acceso y la calidad de la educación, para mejorar la formación de capital humano, incrementar la movilidad social y fomentar la construcción de ciudadanía.</v>
          </cell>
          <cell r="E331" t="str">
            <v>Deporte y Recreación</v>
          </cell>
          <cell r="F331" t="str">
            <v>Coldeportes</v>
          </cell>
          <cell r="G331" t="str">
            <v>Formación y preparación de deportistas</v>
          </cell>
          <cell r="H331">
            <v>4787</v>
          </cell>
          <cell r="I331" t="str">
            <v>Niños, niñas, adolescentes y jóvenes vinculados al programa Supérate - Intercolegiados</v>
          </cell>
          <cell r="J331" t="str">
            <v>Resultado</v>
          </cell>
          <cell r="K331" t="str">
            <v>Sectorial</v>
          </cell>
          <cell r="L331" t="str">
            <v>SI</v>
          </cell>
          <cell r="M331" t="str">
            <v>SI</v>
          </cell>
          <cell r="N331" t="str">
            <v>NO</v>
          </cell>
          <cell r="O331" t="str">
            <v>SI</v>
          </cell>
          <cell r="P331" t="str">
            <v>Niños, niñas, adolecentes, y jovenes</v>
          </cell>
          <cell r="Q331" t="str">
            <v>Anual</v>
          </cell>
          <cell r="R331" t="str">
            <v>Capacidad</v>
          </cell>
          <cell r="S331">
            <v>2118657</v>
          </cell>
          <cell r="T331">
            <v>2330522.7000000002</v>
          </cell>
          <cell r="U331">
            <v>2447048.835</v>
          </cell>
          <cell r="V331">
            <v>2569401.2769999998</v>
          </cell>
          <cell r="W331">
            <v>2700000</v>
          </cell>
          <cell r="X331">
            <v>2700000</v>
          </cell>
          <cell r="Y331">
            <v>0</v>
          </cell>
          <cell r="Z331">
            <v>0</v>
          </cell>
          <cell r="AA331">
            <v>0</v>
          </cell>
          <cell r="AB331">
            <v>0</v>
          </cell>
          <cell r="AC331">
            <v>0</v>
          </cell>
          <cell r="AD331">
            <v>0</v>
          </cell>
          <cell r="AE331" t="str">
            <v>Se han inscrito 2.764.940 Niños, niñas, adolescentes y jóvenes hasta el momento de 7.446 instituciones en 1.052 municipios .</v>
          </cell>
          <cell r="AF331">
            <v>42490.208333333299</v>
          </cell>
          <cell r="AG331">
            <v>42501.497976238403</v>
          </cell>
          <cell r="AH331" t="str">
            <v>Afranio Restrepo Villareall</v>
          </cell>
          <cell r="AI331" t="str">
            <v>arestrepo@coldeportes.gov.co</v>
          </cell>
          <cell r="AJ331">
            <v>0</v>
          </cell>
          <cell r="AK331">
            <v>0</v>
          </cell>
          <cell r="AL331">
            <v>0</v>
          </cell>
        </row>
        <row r="332">
          <cell r="A332">
            <v>4788</v>
          </cell>
          <cell r="B332" t="str">
            <v>Todos por un Nuevo País</v>
          </cell>
          <cell r="C332" t="str">
            <v>Movilidad social</v>
          </cell>
          <cell r="D332" t="str">
            <v>Cerrar la brecha en el acceso y la calidad de la educación, para mejorar la formación de capital humano, incrementar la movilidad social y fomentar la construcción de ciudadanía.</v>
          </cell>
          <cell r="E332" t="str">
            <v>Deporte y Recreación</v>
          </cell>
          <cell r="F332" t="str">
            <v>Coldeportes</v>
          </cell>
          <cell r="G332" t="str">
            <v>Formación y preparación de deportistas</v>
          </cell>
          <cell r="H332">
            <v>4788</v>
          </cell>
          <cell r="I332" t="str">
            <v>Instituciones educativas vinculados al programa Supérate-Intercolegiados</v>
          </cell>
          <cell r="J332" t="str">
            <v>Producto</v>
          </cell>
          <cell r="K332" t="str">
            <v>Sectorial</v>
          </cell>
          <cell r="L332" t="str">
            <v>SI</v>
          </cell>
          <cell r="M332" t="str">
            <v>SI</v>
          </cell>
          <cell r="N332" t="str">
            <v>NO</v>
          </cell>
          <cell r="O332" t="str">
            <v>SI</v>
          </cell>
          <cell r="P332" t="str">
            <v>Instituciones educativas</v>
          </cell>
          <cell r="Q332" t="str">
            <v>Anual</v>
          </cell>
          <cell r="R332" t="str">
            <v>Capacidad</v>
          </cell>
          <cell r="S332">
            <v>8968</v>
          </cell>
          <cell r="T332">
            <v>9500</v>
          </cell>
          <cell r="U332">
            <v>9700</v>
          </cell>
          <cell r="V332">
            <v>9800</v>
          </cell>
          <cell r="W332">
            <v>10000</v>
          </cell>
          <cell r="X332">
            <v>10000</v>
          </cell>
          <cell r="Y332">
            <v>0</v>
          </cell>
          <cell r="Z332">
            <v>0</v>
          </cell>
          <cell r="AA332">
            <v>0</v>
          </cell>
          <cell r="AB332">
            <v>0</v>
          </cell>
          <cell r="AC332">
            <v>0</v>
          </cell>
          <cell r="AD332">
            <v>0</v>
          </cell>
          <cell r="AE332" t="str">
            <v>Se han inscrito 2.764.940 Niños, niñas, adolescentes y jóvenes hasta el momento de 7.446 instituciones en 1.052 municipios .</v>
          </cell>
          <cell r="AF332">
            <v>42490.208333333299</v>
          </cell>
          <cell r="AG332">
            <v>42501.5863777431</v>
          </cell>
          <cell r="AH332" t="str">
            <v>Afranio Restrepo Villareall</v>
          </cell>
          <cell r="AI332" t="str">
            <v>arestrepo@coldeportes.gov.co</v>
          </cell>
          <cell r="AJ332">
            <v>0</v>
          </cell>
          <cell r="AK332">
            <v>0</v>
          </cell>
          <cell r="AL332">
            <v>0</v>
          </cell>
        </row>
        <row r="333">
          <cell r="A333">
            <v>4789</v>
          </cell>
          <cell r="B333" t="str">
            <v>Todos por un Nuevo País</v>
          </cell>
          <cell r="C333" t="str">
            <v>Movilidad social</v>
          </cell>
          <cell r="D333" t="str">
            <v>Cerrar la brecha en el acceso y la calidad de la educación, para mejorar la formación de capital humano, incrementar la movilidad social y fomentar la construcción de ciudadanía.</v>
          </cell>
          <cell r="E333" t="str">
            <v>Deporte y Recreación</v>
          </cell>
          <cell r="F333" t="str">
            <v>Coldeportes</v>
          </cell>
          <cell r="G333" t="str">
            <v>Formación y preparación de deportistas</v>
          </cell>
          <cell r="H333">
            <v>4789</v>
          </cell>
          <cell r="I333" t="str">
            <v>Municipios vinculados al programa Supérate-Intercolegiados</v>
          </cell>
          <cell r="J333" t="str">
            <v>Gestión</v>
          </cell>
          <cell r="K333" t="str">
            <v>Sectorial</v>
          </cell>
          <cell r="L333" t="str">
            <v>SI</v>
          </cell>
          <cell r="M333" t="str">
            <v>SI</v>
          </cell>
          <cell r="N333" t="str">
            <v>NO</v>
          </cell>
          <cell r="O333" t="str">
            <v>SI</v>
          </cell>
          <cell r="P333" t="str">
            <v>Municipios</v>
          </cell>
          <cell r="Q333" t="str">
            <v>Anual</v>
          </cell>
          <cell r="R333" t="str">
            <v>Capacidad</v>
          </cell>
          <cell r="S333">
            <v>1092</v>
          </cell>
          <cell r="T333">
            <v>1092</v>
          </cell>
          <cell r="U333">
            <v>1095</v>
          </cell>
          <cell r="V333">
            <v>1100</v>
          </cell>
          <cell r="W333">
            <v>1102</v>
          </cell>
          <cell r="X333">
            <v>1102</v>
          </cell>
          <cell r="Y333">
            <v>0</v>
          </cell>
          <cell r="Z333">
            <v>0</v>
          </cell>
          <cell r="AA333">
            <v>0</v>
          </cell>
          <cell r="AB333">
            <v>0</v>
          </cell>
          <cell r="AC333">
            <v>0</v>
          </cell>
          <cell r="AD333">
            <v>0</v>
          </cell>
          <cell r="AE333" t="str">
            <v>Se han inscrito 2.764.940 Niños, niñas, adolescentes y jóvenes hasta el momento de 7.446 instituciones en 1.052 municipios .</v>
          </cell>
          <cell r="AF333">
            <v>42490.208333333299</v>
          </cell>
          <cell r="AG333">
            <v>42501.498803506896</v>
          </cell>
          <cell r="AH333" t="str">
            <v>Afranio Restrepo Villareall</v>
          </cell>
          <cell r="AI333" t="str">
            <v>arestrepo@coldeportes.gov.co</v>
          </cell>
          <cell r="AJ333">
            <v>0</v>
          </cell>
          <cell r="AK333">
            <v>0</v>
          </cell>
          <cell r="AL333">
            <v>0</v>
          </cell>
        </row>
        <row r="334">
          <cell r="A334">
            <v>4783</v>
          </cell>
          <cell r="B334" t="str">
            <v>Todos por un Nuevo País</v>
          </cell>
          <cell r="C334" t="str">
            <v>Movilidad social</v>
          </cell>
          <cell r="D334" t="str">
            <v>Cerrar la brecha en el acceso y la calidad de la educación, para mejorar la formación de capital humano, incrementar la movilidad social y fomentar la construcción de ciudadanía.</v>
          </cell>
          <cell r="E334" t="str">
            <v>Deporte y Recreación</v>
          </cell>
          <cell r="F334" t="str">
            <v>Coldeportes</v>
          </cell>
          <cell r="G334" t="str">
            <v>Fomento a la recreación la actividad física y el deporte</v>
          </cell>
          <cell r="H334">
            <v>4783</v>
          </cell>
          <cell r="I334" t="str">
            <v>Niños, niñas y adolescentes inscritos en el programa de Escuelas Deportivas</v>
          </cell>
          <cell r="J334" t="str">
            <v>Resultado</v>
          </cell>
          <cell r="K334" t="str">
            <v>Sectorial</v>
          </cell>
          <cell r="L334" t="str">
            <v>SI</v>
          </cell>
          <cell r="M334" t="str">
            <v>SI</v>
          </cell>
          <cell r="N334" t="str">
            <v>NO</v>
          </cell>
          <cell r="O334" t="str">
            <v>SI</v>
          </cell>
          <cell r="P334" t="str">
            <v>Niños</v>
          </cell>
          <cell r="Q334" t="str">
            <v>Anual</v>
          </cell>
          <cell r="R334" t="str">
            <v>Capacidad</v>
          </cell>
          <cell r="S334">
            <v>964453</v>
          </cell>
          <cell r="T334">
            <v>1012676</v>
          </cell>
          <cell r="U334">
            <v>1063309</v>
          </cell>
          <cell r="V334">
            <v>1116475</v>
          </cell>
          <cell r="W334">
            <v>1286977</v>
          </cell>
          <cell r="X334">
            <v>1286977</v>
          </cell>
          <cell r="Y334">
            <v>0</v>
          </cell>
          <cell r="Z334">
            <v>0</v>
          </cell>
          <cell r="AA334">
            <v>0</v>
          </cell>
          <cell r="AB334">
            <v>0</v>
          </cell>
          <cell r="AC334">
            <v>0</v>
          </cell>
          <cell r="AD334">
            <v>0</v>
          </cell>
          <cell r="AE334" t="str">
            <v>Teniendo en cuenta que los reportes se encuentran sujetos a los recursos iva los cuales se realizara la asignación hasta el mes de mayo, frente al programa de convencia y paz, los reportes se comenzaran a partir del mes de mayo.</v>
          </cell>
          <cell r="AF334">
            <v>42490.208333333299</v>
          </cell>
          <cell r="AG334">
            <v>42501.489851273102</v>
          </cell>
          <cell r="AH334" t="str">
            <v>Afranio Restrepo Villareall</v>
          </cell>
          <cell r="AI334" t="str">
            <v>arestrepo@coldeportes.gov.co</v>
          </cell>
          <cell r="AJ334">
            <v>10</v>
          </cell>
          <cell r="AK334">
            <v>0</v>
          </cell>
          <cell r="AL334">
            <v>0</v>
          </cell>
        </row>
        <row r="335">
          <cell r="A335">
            <v>4784</v>
          </cell>
          <cell r="B335" t="str">
            <v>Todos por un Nuevo País</v>
          </cell>
          <cell r="C335" t="str">
            <v>Movilidad social</v>
          </cell>
          <cell r="D335" t="str">
            <v>Cerrar la brecha en el acceso y la calidad de la educación, para mejorar la formación de capital humano, incrementar la movilidad social y fomentar la construcción de ciudadanía.</v>
          </cell>
          <cell r="E335" t="str">
            <v>Deporte y Recreación</v>
          </cell>
          <cell r="F335" t="str">
            <v>Coldeportes</v>
          </cell>
          <cell r="G335" t="str">
            <v>Fomento a la recreación la actividad física y el deporte</v>
          </cell>
          <cell r="H335">
            <v>4784</v>
          </cell>
          <cell r="I335" t="str">
            <v>Municipios con al menos una disciplina en Escuela Deportiva</v>
          </cell>
          <cell r="J335" t="str">
            <v>Producto</v>
          </cell>
          <cell r="K335" t="str">
            <v>Sectorial</v>
          </cell>
          <cell r="L335" t="str">
            <v>SI</v>
          </cell>
          <cell r="M335" t="str">
            <v>SI</v>
          </cell>
          <cell r="N335" t="str">
            <v>NO</v>
          </cell>
          <cell r="O335" t="str">
            <v>SI</v>
          </cell>
          <cell r="P335" t="str">
            <v>Municipios</v>
          </cell>
          <cell r="Q335" t="str">
            <v>Anual</v>
          </cell>
          <cell r="R335" t="str">
            <v>Capacidad</v>
          </cell>
          <cell r="S335">
            <v>200</v>
          </cell>
          <cell r="T335">
            <v>350</v>
          </cell>
          <cell r="U335">
            <v>550</v>
          </cell>
          <cell r="V335">
            <v>850</v>
          </cell>
          <cell r="W335">
            <v>1102</v>
          </cell>
          <cell r="X335">
            <v>1102</v>
          </cell>
          <cell r="Y335">
            <v>0</v>
          </cell>
          <cell r="Z335">
            <v>0</v>
          </cell>
          <cell r="AA335">
            <v>0</v>
          </cell>
          <cell r="AB335">
            <v>0</v>
          </cell>
          <cell r="AC335">
            <v>0</v>
          </cell>
          <cell r="AD335">
            <v>0</v>
          </cell>
          <cell r="AE335" t="str">
            <v>Teniendo en cuenta que los reportes se encuentran sujetos a los recursos iva los cuales se realizara la asignación hasta el mes de mayo, frente al programa de convencia y paz, los reportes se comenzaran a partir del mes de mayo.</v>
          </cell>
          <cell r="AF335">
            <v>42490.208333333299</v>
          </cell>
          <cell r="AG335">
            <v>42501.431870104199</v>
          </cell>
          <cell r="AH335" t="str">
            <v>Afranio Restrepo Villareall</v>
          </cell>
          <cell r="AI335" t="str">
            <v>arestrepo@coldeportes.gov.co</v>
          </cell>
          <cell r="AJ335">
            <v>10</v>
          </cell>
          <cell r="AK335">
            <v>0</v>
          </cell>
          <cell r="AL335">
            <v>0</v>
          </cell>
        </row>
        <row r="336">
          <cell r="A336">
            <v>4785</v>
          </cell>
          <cell r="B336" t="str">
            <v>Todos por un Nuevo País</v>
          </cell>
          <cell r="C336" t="str">
            <v>Movilidad social</v>
          </cell>
          <cell r="D336" t="str">
            <v>Cerrar la brecha en el acceso y la calidad de la educación, para mejorar la formación de capital humano, incrementar la movilidad social y fomentar la construcción de ciudadanía.</v>
          </cell>
          <cell r="E336" t="str">
            <v>Deporte y Recreación</v>
          </cell>
          <cell r="F336" t="str">
            <v>Coldeportes</v>
          </cell>
          <cell r="G336" t="str">
            <v>Fomento a la recreación la actividad física y el deporte</v>
          </cell>
          <cell r="H336">
            <v>4785</v>
          </cell>
          <cell r="I336" t="str">
            <v>Personas que acceden a los servicios deportivos, recreativos y de la actividad física</v>
          </cell>
          <cell r="J336" t="str">
            <v>Gestión</v>
          </cell>
          <cell r="K336" t="str">
            <v>Sectorial</v>
          </cell>
          <cell r="L336" t="str">
            <v>SI</v>
          </cell>
          <cell r="M336" t="str">
            <v>SI</v>
          </cell>
          <cell r="N336" t="str">
            <v>NO</v>
          </cell>
          <cell r="O336" t="str">
            <v>SI</v>
          </cell>
          <cell r="P336" t="str">
            <v>Personas</v>
          </cell>
          <cell r="Q336" t="str">
            <v>Anual</v>
          </cell>
          <cell r="R336" t="str">
            <v>Flujo</v>
          </cell>
          <cell r="S336">
            <v>2754065</v>
          </cell>
          <cell r="T336">
            <v>1000000</v>
          </cell>
          <cell r="U336">
            <v>1200000</v>
          </cell>
          <cell r="V336">
            <v>1400000</v>
          </cell>
          <cell r="W336">
            <v>1600000</v>
          </cell>
          <cell r="X336">
            <v>1600000</v>
          </cell>
          <cell r="Y336">
            <v>0</v>
          </cell>
          <cell r="Z336">
            <v>0</v>
          </cell>
          <cell r="AA336">
            <v>0</v>
          </cell>
          <cell r="AB336">
            <v>0</v>
          </cell>
          <cell r="AC336">
            <v>0</v>
          </cell>
          <cell r="AD336">
            <v>0</v>
          </cell>
          <cell r="AE336" t="str">
            <v>Se registra un avance en el Mes de Marzo, El Laboratorio de Control al dopaje ha atendido 843 personas, el Centro de alto rendimiento 43.686 y la Fería Institucional que se realizo en bolivar conto con 215 personas lo cual nos da un avance de 44.744 perso</v>
          </cell>
          <cell r="AF336">
            <v>42460.208333333299</v>
          </cell>
          <cell r="AG336">
            <v>42468.356092210597</v>
          </cell>
          <cell r="AH336" t="str">
            <v>Afranio Restrepo Villareall</v>
          </cell>
          <cell r="AI336" t="str">
            <v>arestrepo@coldeportes.gov.co</v>
          </cell>
          <cell r="AJ336">
            <v>10</v>
          </cell>
          <cell r="AK336">
            <v>0</v>
          </cell>
          <cell r="AL336">
            <v>0</v>
          </cell>
        </row>
        <row r="337">
          <cell r="A337">
            <v>4786</v>
          </cell>
          <cell r="B337" t="str">
            <v>Todos por un Nuevo País</v>
          </cell>
          <cell r="C337" t="str">
            <v>Movilidad social</v>
          </cell>
          <cell r="D337" t="str">
            <v>Cerrar la brecha en el acceso y la calidad de la educación, para mejorar la formación de capital humano, incrementar la movilidad social y fomentar la construcción de ciudadanía.</v>
          </cell>
          <cell r="E337" t="str">
            <v>Deporte y Recreación</v>
          </cell>
          <cell r="F337" t="str">
            <v>Coldeportes</v>
          </cell>
          <cell r="G337" t="str">
            <v>Fomento a la recreación la actividad física y el deporte</v>
          </cell>
          <cell r="H337">
            <v>4786</v>
          </cell>
          <cell r="I337" t="str">
            <v>Municipios implementando programas de recreación, actividad física y deporte social comunitario</v>
          </cell>
          <cell r="J337" t="str">
            <v>Gestión</v>
          </cell>
          <cell r="K337" t="str">
            <v>Sectorial</v>
          </cell>
          <cell r="L337" t="str">
            <v>SI</v>
          </cell>
          <cell r="M337" t="str">
            <v>SI</v>
          </cell>
          <cell r="N337" t="str">
            <v>NO</v>
          </cell>
          <cell r="O337" t="str">
            <v>SI</v>
          </cell>
          <cell r="P337" t="str">
            <v>Municipios</v>
          </cell>
          <cell r="Q337" t="str">
            <v>Anual</v>
          </cell>
          <cell r="R337" t="str">
            <v>Capacidad</v>
          </cell>
          <cell r="S337">
            <v>670</v>
          </cell>
          <cell r="T337">
            <v>600</v>
          </cell>
          <cell r="U337">
            <v>640</v>
          </cell>
          <cell r="V337">
            <v>680</v>
          </cell>
          <cell r="W337">
            <v>710</v>
          </cell>
          <cell r="X337">
            <v>710</v>
          </cell>
          <cell r="Y337">
            <v>0</v>
          </cell>
          <cell r="Z337">
            <v>0</v>
          </cell>
          <cell r="AA337">
            <v>0</v>
          </cell>
          <cell r="AB337">
            <v>0</v>
          </cell>
          <cell r="AC337">
            <v>0</v>
          </cell>
          <cell r="AD337">
            <v>0</v>
          </cell>
          <cell r="AE337" t="str">
            <v>Se atendio el Municipio de Isla Fuerte Bolivar con la Feria Institucional donde se conto con la participacion de 250 personas, y con el progrma de convivencia y paz 79 municipios para un total de avance de 80 municipios</v>
          </cell>
          <cell r="AF337">
            <v>42460.208333333299</v>
          </cell>
          <cell r="AG337">
            <v>42468.374747766196</v>
          </cell>
          <cell r="AH337" t="str">
            <v>Afranio Restrepo Villareall</v>
          </cell>
          <cell r="AI337" t="str">
            <v>arestrepo@coldeportes.gov.co</v>
          </cell>
          <cell r="AJ337">
            <v>0</v>
          </cell>
          <cell r="AK337">
            <v>0</v>
          </cell>
          <cell r="AL337">
            <v>0</v>
          </cell>
        </row>
        <row r="338">
          <cell r="A338">
            <v>5236</v>
          </cell>
          <cell r="B338" t="str">
            <v>Todos por un Nuevo País</v>
          </cell>
          <cell r="C338" t="str">
            <v>Movilidad social</v>
          </cell>
          <cell r="D338" t="str">
            <v>Cerrar la brecha en el acceso y la calidad de la educación, para mejorar la formación de capital humano, incrementar la movilidad social y fomentar la construcción de ciudadanía.</v>
          </cell>
          <cell r="E338" t="str">
            <v>Deporte y Recreación</v>
          </cell>
          <cell r="F338" t="str">
            <v>Coldeportes</v>
          </cell>
          <cell r="G338" t="str">
            <v>Fomento a la recreación la actividad física y el deporte</v>
          </cell>
          <cell r="H338">
            <v>5236</v>
          </cell>
          <cell r="I338" t="str">
            <v>Talento humano cualificado para la atención integral a la primera infancia (Coldeportes)</v>
          </cell>
          <cell r="J338" t="str">
            <v>Producto</v>
          </cell>
          <cell r="K338" t="str">
            <v>Transversal</v>
          </cell>
          <cell r="L338" t="str">
            <v>NO</v>
          </cell>
          <cell r="M338" t="str">
            <v>SI</v>
          </cell>
          <cell r="N338" t="str">
            <v>NO</v>
          </cell>
          <cell r="O338" t="str">
            <v>SI</v>
          </cell>
          <cell r="P338" t="str">
            <v xml:space="preserve">Personas </v>
          </cell>
          <cell r="Q338" t="str">
            <v>Semestral</v>
          </cell>
          <cell r="R338" t="str">
            <v>Acumulado</v>
          </cell>
          <cell r="S338">
            <v>1795</v>
          </cell>
          <cell r="T338">
            <v>2000</v>
          </cell>
          <cell r="U338">
            <v>3500</v>
          </cell>
          <cell r="V338">
            <v>3500</v>
          </cell>
          <cell r="W338">
            <v>3000</v>
          </cell>
          <cell r="X338">
            <v>12000</v>
          </cell>
          <cell r="Y338">
            <v>0</v>
          </cell>
          <cell r="Z338">
            <v>0</v>
          </cell>
          <cell r="AA338">
            <v>0</v>
          </cell>
          <cell r="AB338">
            <v>0</v>
          </cell>
          <cell r="AC338">
            <v>0</v>
          </cell>
          <cell r="AD338">
            <v>0</v>
          </cell>
          <cell r="AE338" t="str">
            <v>En el marco de la mesa técnica de sistemas de información en la que se presentó y analizó el reporte del SSNN con corte a diciembre de 2015, se estableció como compromiso agendar una reunión intersectorial con el DNP en la cual se pudieran revisar las fic</v>
          </cell>
          <cell r="AF338">
            <v>42460.208333333299</v>
          </cell>
          <cell r="AG338">
            <v>42501.431275115698</v>
          </cell>
          <cell r="AH338" t="str">
            <v>Afranio Restrepo</v>
          </cell>
          <cell r="AI338" t="str">
            <v>arestrepo@coldeportes.gov.co</v>
          </cell>
          <cell r="AJ338">
            <v>30</v>
          </cell>
          <cell r="AK338">
            <v>0</v>
          </cell>
          <cell r="AL338">
            <v>0</v>
          </cell>
        </row>
        <row r="339">
          <cell r="A339">
            <v>4776</v>
          </cell>
          <cell r="B339" t="str">
            <v>Todos por un Nuevo País</v>
          </cell>
          <cell r="C339" t="str">
            <v>Movilidad social</v>
          </cell>
          <cell r="D339" t="str">
            <v>Cerrar la brecha en el acceso y la calidad de la educación, para mejorar la formación de capital humano, incrementar la movilidad social y fomentar la construcción de ciudadanía.</v>
          </cell>
          <cell r="E339" t="str">
            <v>Deporte y Recreación</v>
          </cell>
          <cell r="F339" t="str">
            <v>Coldeportes</v>
          </cell>
          <cell r="G339" t="str">
            <v>Generación y mejoramiento de infraestructura deportiva y recreativa</v>
          </cell>
          <cell r="H339">
            <v>4776</v>
          </cell>
          <cell r="I339" t="str">
            <v>Escenarios deportivos requeridos para el desarrollo de eventos deportivos nacionales e internacionales</v>
          </cell>
          <cell r="J339" t="str">
            <v>Gestión</v>
          </cell>
          <cell r="K339" t="str">
            <v>Sectorial</v>
          </cell>
          <cell r="L339" t="str">
            <v>SI</v>
          </cell>
          <cell r="M339" t="str">
            <v>NO</v>
          </cell>
          <cell r="N339" t="str">
            <v>NO</v>
          </cell>
          <cell r="O339" t="str">
            <v>SI</v>
          </cell>
          <cell r="P339" t="str">
            <v>Escenarios Deportivos</v>
          </cell>
          <cell r="Q339" t="str">
            <v>Semestral</v>
          </cell>
          <cell r="R339" t="str">
            <v>Capacidad</v>
          </cell>
          <cell r="S339">
            <v>33</v>
          </cell>
          <cell r="T339">
            <v>0</v>
          </cell>
          <cell r="U339">
            <v>0</v>
          </cell>
          <cell r="V339">
            <v>0</v>
          </cell>
          <cell r="W339">
            <v>0</v>
          </cell>
          <cell r="X339">
            <v>0</v>
          </cell>
          <cell r="Y339">
            <v>0</v>
          </cell>
          <cell r="Z339">
            <v>0</v>
          </cell>
          <cell r="AA339">
            <v>0</v>
          </cell>
          <cell r="AB339">
            <v>0</v>
          </cell>
          <cell r="AC339">
            <v>0</v>
          </cell>
          <cell r="AD339">
            <v>0</v>
          </cell>
          <cell r="AE339" t="str">
            <v>Se registra un avance para el Mes Marzo de 12 escenarios con un avance de obra del 100%.</v>
          </cell>
          <cell r="AF339">
            <v>42460.208333333299</v>
          </cell>
          <cell r="AG339">
            <v>42471.719147106502</v>
          </cell>
          <cell r="AH339" t="str">
            <v>Afranio Restrepo Villareall</v>
          </cell>
          <cell r="AI339" t="str">
            <v>arestrepo@coldeportes.gov.co</v>
          </cell>
          <cell r="AJ339">
            <v>0</v>
          </cell>
          <cell r="AK339">
            <v>0</v>
          </cell>
          <cell r="AL339">
            <v>0</v>
          </cell>
        </row>
        <row r="340">
          <cell r="A340">
            <v>4777</v>
          </cell>
          <cell r="B340" t="str">
            <v>Todos por un Nuevo País</v>
          </cell>
          <cell r="C340" t="str">
            <v>Movilidad social</v>
          </cell>
          <cell r="D340" t="str">
            <v>Cerrar la brecha en el acceso y la calidad de la educación, para mejorar la formación de capital humano, incrementar la movilidad social y fomentar la construcción de ciudadanía.</v>
          </cell>
          <cell r="E340" t="str">
            <v>Deporte y Recreación</v>
          </cell>
          <cell r="F340" t="str">
            <v>Coldeportes</v>
          </cell>
          <cell r="G340" t="str">
            <v>Generación y mejoramiento de infraestructura deportiva y recreativa</v>
          </cell>
          <cell r="H340">
            <v>4777</v>
          </cell>
          <cell r="I340" t="str">
            <v>Escenarios deportivos construidos, adecuados y mejorados para el desarrollo de eventos del Ciclo Olímpico</v>
          </cell>
          <cell r="J340" t="str">
            <v>Gestión</v>
          </cell>
          <cell r="K340" t="str">
            <v>Sectorial</v>
          </cell>
          <cell r="L340" t="str">
            <v>SI</v>
          </cell>
          <cell r="M340" t="str">
            <v>NO</v>
          </cell>
          <cell r="N340" t="str">
            <v>NO</v>
          </cell>
          <cell r="O340" t="str">
            <v>SI</v>
          </cell>
          <cell r="P340" t="str">
            <v>Escenarios Deportivos</v>
          </cell>
          <cell r="Q340" t="str">
            <v>Semestral</v>
          </cell>
          <cell r="R340" t="str">
            <v>Capacidad</v>
          </cell>
          <cell r="S340">
            <v>29</v>
          </cell>
          <cell r="T340">
            <v>23</v>
          </cell>
          <cell r="U340">
            <v>23</v>
          </cell>
          <cell r="V340">
            <v>33</v>
          </cell>
          <cell r="W340">
            <v>35</v>
          </cell>
          <cell r="X340">
            <v>35</v>
          </cell>
          <cell r="Y340">
            <v>0</v>
          </cell>
          <cell r="Z340">
            <v>0</v>
          </cell>
          <cell r="AA340">
            <v>0</v>
          </cell>
          <cell r="AB340">
            <v>0</v>
          </cell>
          <cell r="AC340">
            <v>0</v>
          </cell>
          <cell r="AD340">
            <v>0</v>
          </cell>
          <cell r="AE340" t="str">
            <v>Se registra un avance para el Mes Marzo de 12 escenarios con un avance de obra del 100%.</v>
          </cell>
          <cell r="AF340">
            <v>42460.208333333299</v>
          </cell>
          <cell r="AG340">
            <v>42471.699477858798</v>
          </cell>
          <cell r="AH340" t="str">
            <v>Afranio Restrepo Villareall</v>
          </cell>
          <cell r="AI340" t="str">
            <v>arestrepo@coldeportes.gov.co</v>
          </cell>
          <cell r="AJ340">
            <v>0</v>
          </cell>
          <cell r="AK340">
            <v>0</v>
          </cell>
          <cell r="AL340">
            <v>0</v>
          </cell>
        </row>
        <row r="341">
          <cell r="A341">
            <v>4778</v>
          </cell>
          <cell r="B341" t="str">
            <v>Todos por un Nuevo País</v>
          </cell>
          <cell r="C341" t="str">
            <v>Movilidad social</v>
          </cell>
          <cell r="D341" t="str">
            <v>Cerrar la brecha en el acceso y la calidad de la educación, para mejorar la formación de capital humano, incrementar la movilidad social y fomentar la construcción de ciudadanía.</v>
          </cell>
          <cell r="E341" t="str">
            <v>Deporte y Recreación</v>
          </cell>
          <cell r="F341" t="str">
            <v>Coldeportes</v>
          </cell>
          <cell r="G341" t="str">
            <v>Generación y mejoramiento de infraestructura deportiva y recreativa</v>
          </cell>
          <cell r="H341">
            <v>4778</v>
          </cell>
          <cell r="I341" t="str">
            <v>Escenarios deportivos construidos, adecuados y mejorados para el desarrollo de eventos internacionales con sede en Colombia</v>
          </cell>
          <cell r="J341" t="str">
            <v>Gestión</v>
          </cell>
          <cell r="K341" t="str">
            <v>Sectorial</v>
          </cell>
          <cell r="L341" t="str">
            <v>SI</v>
          </cell>
          <cell r="M341" t="str">
            <v>NO</v>
          </cell>
          <cell r="N341" t="str">
            <v>NO</v>
          </cell>
          <cell r="O341" t="str">
            <v>SI</v>
          </cell>
          <cell r="P341" t="str">
            <v>Escenarios Deportivos</v>
          </cell>
          <cell r="Q341" t="str">
            <v>Semestral</v>
          </cell>
          <cell r="R341" t="str">
            <v>Capacidad</v>
          </cell>
          <cell r="S341">
            <v>10</v>
          </cell>
          <cell r="T341">
            <v>0</v>
          </cell>
          <cell r="U341">
            <v>5</v>
          </cell>
          <cell r="V341">
            <v>10</v>
          </cell>
          <cell r="W341">
            <v>15</v>
          </cell>
          <cell r="X341">
            <v>15</v>
          </cell>
          <cell r="Y341">
            <v>0</v>
          </cell>
          <cell r="Z341">
            <v>0</v>
          </cell>
          <cell r="AA341">
            <v>0</v>
          </cell>
          <cell r="AB341">
            <v>0</v>
          </cell>
          <cell r="AC341">
            <v>0</v>
          </cell>
          <cell r="AD341">
            <v>0</v>
          </cell>
          <cell r="AE341" t="str">
            <v>Se mantiene la información del mes anterior.Coldeportes firmo convenios con las sedes de los juegos</v>
          </cell>
          <cell r="AF341">
            <v>42460.208333333299</v>
          </cell>
          <cell r="AG341">
            <v>42471.718050960597</v>
          </cell>
          <cell r="AH341" t="str">
            <v>Afranio Restrepo Villareall</v>
          </cell>
          <cell r="AI341" t="str">
            <v>arestrepo@coldeportes.gov.co</v>
          </cell>
          <cell r="AJ341">
            <v>0</v>
          </cell>
          <cell r="AK341">
            <v>0</v>
          </cell>
          <cell r="AL341">
            <v>0</v>
          </cell>
        </row>
        <row r="342">
          <cell r="A342">
            <v>4779</v>
          </cell>
          <cell r="B342" t="str">
            <v>Todos por un Nuevo País</v>
          </cell>
          <cell r="C342" t="str">
            <v>Movilidad social</v>
          </cell>
          <cell r="D342" t="str">
            <v>Cerrar la brecha en el acceso y la calidad de la educación, para mejorar la formación de capital humano, incrementar la movilidad social y fomentar la construcción de ciudadanía.</v>
          </cell>
          <cell r="E342" t="str">
            <v>Deporte y Recreación</v>
          </cell>
          <cell r="F342" t="str">
            <v>Coldeportes</v>
          </cell>
          <cell r="G342" t="str">
            <v>Generación y mejoramiento de infraestructura deportiva y recreativa</v>
          </cell>
          <cell r="H342">
            <v>4779</v>
          </cell>
          <cell r="I342" t="str">
            <v>Escenarios recreo-deportivos construidos, mejorados y adecuados</v>
          </cell>
          <cell r="J342" t="str">
            <v>Gestión</v>
          </cell>
          <cell r="K342" t="str">
            <v>Sectorial</v>
          </cell>
          <cell r="L342" t="str">
            <v>SI</v>
          </cell>
          <cell r="M342" t="str">
            <v>NO</v>
          </cell>
          <cell r="N342" t="str">
            <v>NO</v>
          </cell>
          <cell r="O342" t="str">
            <v>SI</v>
          </cell>
          <cell r="P342" t="str">
            <v>Escenarios Deportivos</v>
          </cell>
          <cell r="Q342" t="str">
            <v>Semestral</v>
          </cell>
          <cell r="R342" t="str">
            <v>Capacidad</v>
          </cell>
          <cell r="S342">
            <v>167</v>
          </cell>
          <cell r="T342">
            <v>139</v>
          </cell>
          <cell r="U342">
            <v>175</v>
          </cell>
          <cell r="V342">
            <v>212</v>
          </cell>
          <cell r="W342">
            <v>300</v>
          </cell>
          <cell r="X342">
            <v>300</v>
          </cell>
          <cell r="Y342">
            <v>0</v>
          </cell>
          <cell r="Z342">
            <v>0</v>
          </cell>
          <cell r="AA342">
            <v>0</v>
          </cell>
          <cell r="AB342">
            <v>0</v>
          </cell>
          <cell r="AC342">
            <v>0</v>
          </cell>
          <cell r="AD342">
            <v>0</v>
          </cell>
          <cell r="AE342" t="str">
            <v>SE regitra un avance de 87 escenarios con un avance de obra del 100%</v>
          </cell>
          <cell r="AF342">
            <v>42460.208333333299</v>
          </cell>
          <cell r="AG342">
            <v>42471.7234753472</v>
          </cell>
          <cell r="AH342" t="str">
            <v>Afranio Restrepo Villareall</v>
          </cell>
          <cell r="AI342" t="str">
            <v>arestrepo@coldeportes.gov.co</v>
          </cell>
          <cell r="AJ342">
            <v>0</v>
          </cell>
          <cell r="AK342">
            <v>0</v>
          </cell>
          <cell r="AL342">
            <v>0</v>
          </cell>
        </row>
        <row r="343">
          <cell r="A343">
            <v>4780</v>
          </cell>
          <cell r="B343" t="str">
            <v>Todos por un Nuevo País</v>
          </cell>
          <cell r="C343" t="str">
            <v>Movilidad social</v>
          </cell>
          <cell r="D343" t="str">
            <v>Cerrar la brecha en el acceso y la calidad de la educación, para mejorar la formación de capital humano, incrementar la movilidad social y fomentar la construcción de ciudadanía.</v>
          </cell>
          <cell r="E343" t="str">
            <v>Deporte y Recreación</v>
          </cell>
          <cell r="F343" t="str">
            <v>Coldeportes</v>
          </cell>
          <cell r="G343" t="str">
            <v>Generación y mejoramiento de infraestructura deportiva y recreativa</v>
          </cell>
          <cell r="H343">
            <v>4780</v>
          </cell>
          <cell r="I343" t="str">
            <v>Escenarios recreo-deportivos construidos, para el desarrollo de programas de recreación, actividad física y deporte</v>
          </cell>
          <cell r="J343" t="str">
            <v>Gestión</v>
          </cell>
          <cell r="K343" t="str">
            <v>Sectorial</v>
          </cell>
          <cell r="L343" t="str">
            <v>SI</v>
          </cell>
          <cell r="M343" t="str">
            <v>NO</v>
          </cell>
          <cell r="N343" t="str">
            <v>NO</v>
          </cell>
          <cell r="O343" t="str">
            <v>SI</v>
          </cell>
          <cell r="P343" t="str">
            <v>Escenarios Deportivos</v>
          </cell>
          <cell r="Q343" t="str">
            <v>Semestral</v>
          </cell>
          <cell r="R343" t="str">
            <v>Capacidad</v>
          </cell>
          <cell r="S343">
            <v>66</v>
          </cell>
          <cell r="T343">
            <v>92</v>
          </cell>
          <cell r="U343">
            <v>101</v>
          </cell>
          <cell r="V343">
            <v>110</v>
          </cell>
          <cell r="W343">
            <v>120</v>
          </cell>
          <cell r="X343">
            <v>120</v>
          </cell>
          <cell r="Y343">
            <v>0</v>
          </cell>
          <cell r="Z343">
            <v>0</v>
          </cell>
          <cell r="AA343">
            <v>0</v>
          </cell>
          <cell r="AB343">
            <v>0</v>
          </cell>
          <cell r="AC343">
            <v>0</v>
          </cell>
          <cell r="AD343">
            <v>0</v>
          </cell>
          <cell r="AE343" t="str">
            <v>Se mantiene a información registrada en el Mes de Febrero con un avance de 52 escenarios construido con un avance dde obra del 100%</v>
          </cell>
          <cell r="AF343">
            <v>42460.208333333299</v>
          </cell>
          <cell r="AG343">
            <v>42468.462038310201</v>
          </cell>
          <cell r="AH343" t="str">
            <v>Afranio Restrepo Villareall</v>
          </cell>
          <cell r="AI343" t="str">
            <v>arestrepo@coldeportes.gov.co</v>
          </cell>
          <cell r="AJ343">
            <v>0</v>
          </cell>
          <cell r="AK343">
            <v>0</v>
          </cell>
          <cell r="AL343">
            <v>0</v>
          </cell>
        </row>
        <row r="344">
          <cell r="A344">
            <v>4781</v>
          </cell>
          <cell r="B344" t="str">
            <v>Todos por un Nuevo País</v>
          </cell>
          <cell r="C344" t="str">
            <v>Movilidad social</v>
          </cell>
          <cell r="D344" t="str">
            <v>Cerrar la brecha en el acceso y la calidad de la educación, para mejorar la formación de capital humano, incrementar la movilidad social y fomentar la construcción de ciudadanía.</v>
          </cell>
          <cell r="E344" t="str">
            <v>Deporte y Recreación</v>
          </cell>
          <cell r="F344" t="str">
            <v>Coldeportes</v>
          </cell>
          <cell r="G344" t="str">
            <v>Generación y mejoramiento de infraestructura deportiva y recreativa</v>
          </cell>
          <cell r="H344">
            <v>4781</v>
          </cell>
          <cell r="I344" t="str">
            <v>Escenarios recreo-deportivos mejorados y/o adecuados para el desarrollo de programas de recreación, actividad física y deporte</v>
          </cell>
          <cell r="J344" t="str">
            <v>Gestión</v>
          </cell>
          <cell r="K344" t="str">
            <v>Sectorial</v>
          </cell>
          <cell r="L344" t="str">
            <v>SI</v>
          </cell>
          <cell r="M344" t="str">
            <v>NO</v>
          </cell>
          <cell r="N344" t="str">
            <v>NO</v>
          </cell>
          <cell r="O344" t="str">
            <v>SI</v>
          </cell>
          <cell r="P344" t="str">
            <v>Escenarios Deportivos</v>
          </cell>
          <cell r="Q344" t="str">
            <v>Semestral</v>
          </cell>
          <cell r="R344" t="str">
            <v>Capacidad</v>
          </cell>
          <cell r="S344">
            <v>101</v>
          </cell>
          <cell r="T344">
            <v>47</v>
          </cell>
          <cell r="U344">
            <v>74</v>
          </cell>
          <cell r="V344">
            <v>102</v>
          </cell>
          <cell r="W344">
            <v>180</v>
          </cell>
          <cell r="X344">
            <v>180</v>
          </cell>
          <cell r="Y344">
            <v>0</v>
          </cell>
          <cell r="Z344">
            <v>0</v>
          </cell>
          <cell r="AA344">
            <v>0</v>
          </cell>
          <cell r="AB344">
            <v>0</v>
          </cell>
          <cell r="AC344">
            <v>0</v>
          </cell>
          <cell r="AD344">
            <v>0</v>
          </cell>
          <cell r="AE344" t="str">
            <v>Se mantiene la informacion de 35 escenarios en el 100% de avance</v>
          </cell>
          <cell r="AF344">
            <v>42460.208333333299</v>
          </cell>
          <cell r="AG344">
            <v>42468.464137650502</v>
          </cell>
          <cell r="AH344" t="str">
            <v>Afranio Restrepo Villareall</v>
          </cell>
          <cell r="AI344" t="str">
            <v>arestrepo@coldeportes.gov.co</v>
          </cell>
          <cell r="AJ344">
            <v>0</v>
          </cell>
          <cell r="AK344">
            <v>0</v>
          </cell>
          <cell r="AL344">
            <v>0</v>
          </cell>
        </row>
        <row r="345">
          <cell r="A345">
            <v>5345</v>
          </cell>
          <cell r="B345" t="str">
            <v>Todos por un Nuevo País</v>
          </cell>
          <cell r="C345" t="str">
            <v>Movilidad social</v>
          </cell>
          <cell r="D345" t="str">
            <v>Cerrar la brecha en el acceso y la calidad de la educación, para mejorar la formación de capital humano, incrementar la movilidad social y fomentar la construcción de ciudadanía.</v>
          </cell>
          <cell r="E345" t="str">
            <v>Deporte y Recreación</v>
          </cell>
          <cell r="F345" t="str">
            <v>Coldeportes</v>
          </cell>
          <cell r="G345" t="str">
            <v>Grupos Étnicos - Deporte</v>
          </cell>
          <cell r="H345">
            <v>5345</v>
          </cell>
          <cell r="I345" t="str">
            <v>Personas de los pueblos y comunidades indígenas que participan de los programas y proyectos de deporte, recreación y actividad física.</v>
          </cell>
          <cell r="J345" t="str">
            <v>Gestión</v>
          </cell>
          <cell r="K345" t="str">
            <v>Sectorial</v>
          </cell>
          <cell r="L345" t="str">
            <v>NO</v>
          </cell>
          <cell r="M345" t="str">
            <v>NO</v>
          </cell>
          <cell r="N345" t="str">
            <v>SI</v>
          </cell>
          <cell r="O345" t="str">
            <v>SI</v>
          </cell>
          <cell r="P345" t="str">
            <v>Habitantes</v>
          </cell>
          <cell r="Q345" t="str">
            <v>Trimestral</v>
          </cell>
          <cell r="R345" t="str">
            <v>Capacidad</v>
          </cell>
          <cell r="S345">
            <v>0</v>
          </cell>
          <cell r="T345">
            <v>250</v>
          </cell>
          <cell r="U345">
            <v>750</v>
          </cell>
          <cell r="V345">
            <v>1500</v>
          </cell>
          <cell r="W345">
            <v>3000</v>
          </cell>
          <cell r="X345">
            <v>3000</v>
          </cell>
          <cell r="Y345">
            <v>0</v>
          </cell>
          <cell r="Z345">
            <v>0</v>
          </cell>
          <cell r="AA345">
            <v>0</v>
          </cell>
          <cell r="AB345">
            <v>0</v>
          </cell>
          <cell r="AC345">
            <v>0</v>
          </cell>
          <cell r="AD345">
            <v>0</v>
          </cell>
          <cell r="AE345" t="str">
            <v>Actualmente Coldeportes dio inicio de los convenios con las entidades territoriales para el desarrollo de las actividades, de las cuales y los programas en desarrollo son los componentes que nos permiten establecer este indicador</v>
          </cell>
          <cell r="AF345">
            <v>42490.208333333299</v>
          </cell>
          <cell r="AG345">
            <v>42501.441599999998</v>
          </cell>
          <cell r="AH345" t="str">
            <v>Afranio Restrepo</v>
          </cell>
          <cell r="AI345" t="str">
            <v>arestrepo@coldeportes.gov.co</v>
          </cell>
          <cell r="AJ345">
            <v>10</v>
          </cell>
          <cell r="AK345">
            <v>0</v>
          </cell>
          <cell r="AL345">
            <v>0</v>
          </cell>
        </row>
        <row r="346">
          <cell r="A346">
            <v>5428</v>
          </cell>
          <cell r="B346" t="str">
            <v>Todos por un Nuevo País</v>
          </cell>
          <cell r="C346" t="str">
            <v>Movilidad social</v>
          </cell>
          <cell r="D346" t="str">
            <v>Cerrar la brecha en el acceso y la calidad de la educación, para mejorar la formación de capital humano, incrementar la movilidad social y fomentar la construcción de ciudadanía.</v>
          </cell>
          <cell r="E346" t="str">
            <v>Deporte y Recreación</v>
          </cell>
          <cell r="F346" t="str">
            <v>Coldeportes</v>
          </cell>
          <cell r="G346" t="str">
            <v>Grupos Étnicos - Deporte</v>
          </cell>
          <cell r="H346">
            <v>5428</v>
          </cell>
          <cell r="I346" t="str">
            <v>Lineamientos de política pública para el fomento de juegos tradicionales autoctonos, popúlares, actividades deportivas y deporte convencional consultado y concertado en la mesa permanente de concertación</v>
          </cell>
          <cell r="J346" t="str">
            <v>Gestión</v>
          </cell>
          <cell r="K346" t="str">
            <v>Mixto</v>
          </cell>
          <cell r="L346" t="str">
            <v>SI</v>
          </cell>
          <cell r="M346" t="str">
            <v>NO</v>
          </cell>
          <cell r="N346" t="str">
            <v>NO</v>
          </cell>
          <cell r="O346" t="str">
            <v>SI</v>
          </cell>
          <cell r="P346" t="str">
            <v>Porcentaje</v>
          </cell>
          <cell r="Q346" t="str">
            <v>Trimestral</v>
          </cell>
          <cell r="R346" t="str">
            <v>Capacidad</v>
          </cell>
          <cell r="S346">
            <v>0</v>
          </cell>
          <cell r="T346">
            <v>50</v>
          </cell>
          <cell r="U346">
            <v>100</v>
          </cell>
          <cell r="V346">
            <v>0</v>
          </cell>
          <cell r="W346">
            <v>0</v>
          </cell>
          <cell r="X346">
            <v>100</v>
          </cell>
          <cell r="Y346">
            <v>0</v>
          </cell>
          <cell r="Z346">
            <v>0</v>
          </cell>
          <cell r="AA346">
            <v>0</v>
          </cell>
          <cell r="AB346">
            <v>0</v>
          </cell>
          <cell r="AC346">
            <v>0</v>
          </cell>
          <cell r="AD346">
            <v>0</v>
          </cell>
          <cell r="AE346" t="str">
            <v>Desde la formulacion de este indicador y hasta el mes de mayo, se han venido realizando reuniones preparatorias de recursos y concertación para la construcción de indicadores y metas de las acciones a cargo de Coldeportes. Igualmente la construcción de la</v>
          </cell>
          <cell r="AF346">
            <v>42400.208333333299</v>
          </cell>
          <cell r="AG346">
            <v>42501.441230092598</v>
          </cell>
          <cell r="AH346" t="str">
            <v>Afranio Restrepo</v>
          </cell>
          <cell r="AI346" t="str">
            <v>arestrepo@coldeportes.gov.co</v>
          </cell>
          <cell r="AJ346">
            <v>0</v>
          </cell>
          <cell r="AK346">
            <v>0</v>
          </cell>
          <cell r="AL346">
            <v>0</v>
          </cell>
        </row>
        <row r="347">
          <cell r="A347">
            <v>5429</v>
          </cell>
          <cell r="B347" t="str">
            <v>Todos por un Nuevo País</v>
          </cell>
          <cell r="C347" t="str">
            <v>Movilidad social</v>
          </cell>
          <cell r="D347" t="str">
            <v>Cerrar la brecha en el acceso y la calidad de la educación, para mejorar la formación de capital humano, incrementar la movilidad social y fomentar la construcción de ciudadanía.</v>
          </cell>
          <cell r="E347" t="str">
            <v>Deporte y Recreación</v>
          </cell>
          <cell r="F347" t="str">
            <v>Coldeportes</v>
          </cell>
          <cell r="G347" t="str">
            <v>Grupos Étnicos - Deporte</v>
          </cell>
          <cell r="H347">
            <v>5429</v>
          </cell>
          <cell r="I347" t="str">
            <v>Encuentros recreo deportivos implementados en territorios indigenas según lineamientos de política pública concertada y expedida</v>
          </cell>
          <cell r="J347" t="str">
            <v>Gestión</v>
          </cell>
          <cell r="K347" t="str">
            <v>Mixto</v>
          </cell>
          <cell r="L347" t="str">
            <v>SI</v>
          </cell>
          <cell r="M347" t="str">
            <v>SI</v>
          </cell>
          <cell r="N347" t="str">
            <v>NO</v>
          </cell>
          <cell r="O347" t="str">
            <v>SI</v>
          </cell>
          <cell r="P347" t="str">
            <v>Porcentaje</v>
          </cell>
          <cell r="Q347" t="str">
            <v>Anual</v>
          </cell>
          <cell r="R347" t="str">
            <v>Flujo</v>
          </cell>
          <cell r="S347">
            <v>100</v>
          </cell>
          <cell r="T347">
            <v>0</v>
          </cell>
          <cell r="U347">
            <v>100</v>
          </cell>
          <cell r="V347">
            <v>100</v>
          </cell>
          <cell r="W347">
            <v>100</v>
          </cell>
          <cell r="X347">
            <v>100</v>
          </cell>
          <cell r="Y347">
            <v>0</v>
          </cell>
          <cell r="Z347">
            <v>0</v>
          </cell>
          <cell r="AA347">
            <v>0</v>
          </cell>
          <cell r="AB347">
            <v>0</v>
          </cell>
          <cell r="AC347">
            <v>0</v>
          </cell>
          <cell r="AD347">
            <v>0</v>
          </cell>
          <cell r="AE347">
            <v>0</v>
          </cell>
          <cell r="AF347">
            <v>0</v>
          </cell>
          <cell r="AG347">
            <v>0</v>
          </cell>
          <cell r="AH347" t="str">
            <v>Afranio Restrepo</v>
          </cell>
          <cell r="AI347" t="str">
            <v>arestrepo@coldeportes.gov.co</v>
          </cell>
          <cell r="AJ347">
            <v>0</v>
          </cell>
          <cell r="AK347">
            <v>0</v>
          </cell>
          <cell r="AL347">
            <v>0</v>
          </cell>
        </row>
        <row r="348">
          <cell r="A348">
            <v>4435</v>
          </cell>
          <cell r="B348" t="str">
            <v>Todos por un Nuevo País</v>
          </cell>
          <cell r="C348" t="str">
            <v>Movilidad social</v>
          </cell>
          <cell r="D348" t="str">
            <v>Cerrar la brecha en el acceso y la calidad de la educación, para mejorar la formación de capital humano, incrementar la movilidad social y fomentar la construcción de ciudadanía.</v>
          </cell>
          <cell r="E348" t="str">
            <v>Educación</v>
          </cell>
          <cell r="F348" t="str">
            <v>MINEDUCACION</v>
          </cell>
          <cell r="G348" t="str">
            <v>Mejoramiento de la Calidad en educación primaria, básica y media</v>
          </cell>
          <cell r="H348">
            <v>4435</v>
          </cell>
          <cell r="I348" t="str">
            <v>Porcentaje de la población evaluada en el sector oficial en las pruebas Saber 5 que sube de nivel de logro respecto a la línea base</v>
          </cell>
          <cell r="J348" t="str">
            <v>Gestión</v>
          </cell>
          <cell r="K348" t="str">
            <v>Sectorial</v>
          </cell>
          <cell r="L348" t="str">
            <v>NO</v>
          </cell>
          <cell r="M348" t="str">
            <v>SI</v>
          </cell>
          <cell r="N348" t="str">
            <v>SI</v>
          </cell>
          <cell r="O348" t="str">
            <v>SI</v>
          </cell>
          <cell r="P348" t="str">
            <v>Porcentaje</v>
          </cell>
          <cell r="Q348" t="str">
            <v>Anual</v>
          </cell>
          <cell r="R348" t="str">
            <v>Capacidad</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t="str">
            <v>Victor Javier Saavedra Mercado</v>
          </cell>
          <cell r="AI348" t="str">
            <v>planeacion@mineducacion.gov.co</v>
          </cell>
          <cell r="AJ348">
            <v>0</v>
          </cell>
          <cell r="AK348">
            <v>0</v>
          </cell>
          <cell r="AL348">
            <v>0</v>
          </cell>
        </row>
        <row r="349">
          <cell r="A349">
            <v>4436</v>
          </cell>
          <cell r="B349" t="str">
            <v>Todos por un Nuevo País</v>
          </cell>
          <cell r="C349" t="str">
            <v>Movilidad social</v>
          </cell>
          <cell r="D349" t="str">
            <v>Cerrar la brecha en el acceso y la calidad de la educación, para mejorar la formación de capital humano, incrementar la movilidad social y fomentar la construcción de ciudadanía.</v>
          </cell>
          <cell r="E349" t="str">
            <v>Educación</v>
          </cell>
          <cell r="F349" t="str">
            <v>MINEDUCACION</v>
          </cell>
          <cell r="G349" t="str">
            <v>Mejoramiento de la Calidad en educación primaria, básica y media</v>
          </cell>
          <cell r="H349">
            <v>4436</v>
          </cell>
          <cell r="I349" t="str">
            <v>Porcentaje de estudiantes en establecimientos focalizados por el Programa Todos a Aprender con niveles Satisfactorio y Avanzado en pruebas de Lenguaje SABER 5</v>
          </cell>
          <cell r="J349" t="str">
            <v>Resultado</v>
          </cell>
          <cell r="K349" t="str">
            <v>Sectorial</v>
          </cell>
          <cell r="L349" t="str">
            <v>SI</v>
          </cell>
          <cell r="M349" t="str">
            <v>SI</v>
          </cell>
          <cell r="N349" t="str">
            <v>NO</v>
          </cell>
          <cell r="O349" t="str">
            <v>SI</v>
          </cell>
          <cell r="P349" t="str">
            <v>Porcentaje</v>
          </cell>
          <cell r="Q349" t="str">
            <v>Anual</v>
          </cell>
          <cell r="R349" t="str">
            <v>Capacidad</v>
          </cell>
          <cell r="S349">
            <v>27.7</v>
          </cell>
          <cell r="T349">
            <v>28.5</v>
          </cell>
          <cell r="U349">
            <v>29.3</v>
          </cell>
          <cell r="V349">
            <v>30.1</v>
          </cell>
          <cell r="W349">
            <v>30.9</v>
          </cell>
          <cell r="X349">
            <v>30.9</v>
          </cell>
          <cell r="Y349">
            <v>0</v>
          </cell>
          <cell r="Z349">
            <v>0</v>
          </cell>
          <cell r="AA349">
            <v>0</v>
          </cell>
          <cell r="AB349">
            <v>0</v>
          </cell>
          <cell r="AC349">
            <v>0</v>
          </cell>
          <cell r="AD349">
            <v>0</v>
          </cell>
          <cell r="AE349" t="str">
            <v xml:space="preserve">Se evidencia una disminución de 0,6 puntos porcentuales respecto a la línea base. Se está avanzando en el análisis de las causas de este decrecimiento, así como en la formulación de acciones para potenciar el efecto del programa sobre este indicador. Los </v>
          </cell>
          <cell r="AF349">
            <v>42490.208333333299</v>
          </cell>
          <cell r="AG349">
            <v>42500.745953587997</v>
          </cell>
          <cell r="AH349" t="str">
            <v>Beatriz Helena Vallejo Reyes</v>
          </cell>
          <cell r="AI349" t="str">
            <v>bvallejo@mineducacion.gov.co</v>
          </cell>
          <cell r="AJ349">
            <v>180</v>
          </cell>
          <cell r="AK349">
            <v>0</v>
          </cell>
          <cell r="AL349">
            <v>0</v>
          </cell>
        </row>
        <row r="350">
          <cell r="A350">
            <v>4437</v>
          </cell>
          <cell r="B350" t="str">
            <v>Todos por un Nuevo País</v>
          </cell>
          <cell r="C350" t="str">
            <v>Movilidad social</v>
          </cell>
          <cell r="D350" t="str">
            <v>Cerrar la brecha en el acceso y la calidad de la educación, para mejorar la formación de capital humano, incrementar la movilidad social y fomentar la construcción de ciudadanía.</v>
          </cell>
          <cell r="E350" t="str">
            <v>Educación</v>
          </cell>
          <cell r="F350" t="str">
            <v>MINEDUCACION</v>
          </cell>
          <cell r="G350" t="str">
            <v>Mejoramiento de la Calidad en educación primaria, básica y media</v>
          </cell>
          <cell r="H350">
            <v>4437</v>
          </cell>
          <cell r="I350" t="str">
            <v>Porcentaje de estudiantes en establecimientos focalizados por el Programa Todos a Aprender en niveles Satisfactorio y Avanzado en pruebas de Matemáticas SABER 5</v>
          </cell>
          <cell r="J350" t="str">
            <v>Gestión</v>
          </cell>
          <cell r="K350" t="str">
            <v>Sectorial</v>
          </cell>
          <cell r="L350" t="str">
            <v>SI</v>
          </cell>
          <cell r="M350" t="str">
            <v>SI</v>
          </cell>
          <cell r="N350" t="str">
            <v>NO</v>
          </cell>
          <cell r="O350" t="str">
            <v>SI</v>
          </cell>
          <cell r="P350" t="str">
            <v>Porcentaje</v>
          </cell>
          <cell r="Q350" t="str">
            <v>Anual</v>
          </cell>
          <cell r="R350" t="str">
            <v>Capacidad</v>
          </cell>
          <cell r="S350">
            <v>21.7</v>
          </cell>
          <cell r="T350">
            <v>23.8</v>
          </cell>
          <cell r="U350">
            <v>25.8</v>
          </cell>
          <cell r="V350">
            <v>27.9</v>
          </cell>
          <cell r="W350">
            <v>29.9</v>
          </cell>
          <cell r="X350">
            <v>29.9</v>
          </cell>
          <cell r="Y350">
            <v>0</v>
          </cell>
          <cell r="Z350">
            <v>0</v>
          </cell>
          <cell r="AA350">
            <v>0</v>
          </cell>
          <cell r="AB350">
            <v>0</v>
          </cell>
          <cell r="AC350">
            <v>0</v>
          </cell>
          <cell r="AD350">
            <v>0</v>
          </cell>
          <cell r="AE350" t="str">
            <v>Se evidencia un incremento respecto a la línea base de 2,23 puntos porcentuales. Con respecto a la meta, se evidencia un cumplimiento superior en 0,1 puntos respecto a la meta establecida para 2015. No se reporta en la plataforma reporte cuantitativo porq</v>
          </cell>
          <cell r="AF350">
            <v>42490.208333333299</v>
          </cell>
          <cell r="AG350">
            <v>42500.744328784698</v>
          </cell>
          <cell r="AH350" t="str">
            <v>Beatriz Helena Vallejo Reyes</v>
          </cell>
          <cell r="AI350" t="str">
            <v>bvallejo@mineducacion.gov.co</v>
          </cell>
          <cell r="AJ350">
            <v>0</v>
          </cell>
          <cell r="AK350">
            <v>0</v>
          </cell>
          <cell r="AL350">
            <v>0</v>
          </cell>
        </row>
        <row r="351">
          <cell r="A351">
            <v>4438</v>
          </cell>
          <cell r="B351" t="str">
            <v>Todos por un Nuevo País</v>
          </cell>
          <cell r="C351" t="str">
            <v>Movilidad social</v>
          </cell>
          <cell r="D351" t="str">
            <v>Cerrar la brecha en el acceso y la calidad de la educación, para mejorar la formación de capital humano, incrementar la movilidad social y fomentar la construcción de ciudadanía.</v>
          </cell>
          <cell r="E351" t="str">
            <v>Educación</v>
          </cell>
          <cell r="F351" t="str">
            <v>MINEDUCACION</v>
          </cell>
          <cell r="G351" t="str">
            <v>Mejoramiento de la Calidad en educación primaria, básica y media</v>
          </cell>
          <cell r="H351">
            <v>4438</v>
          </cell>
          <cell r="I351" t="str">
            <v>Docentes por tutor en el programa Todos a Aprender</v>
          </cell>
          <cell r="J351" t="str">
            <v>Resultado</v>
          </cell>
          <cell r="K351" t="str">
            <v>Sectorial</v>
          </cell>
          <cell r="L351" t="str">
            <v>SI</v>
          </cell>
          <cell r="M351" t="str">
            <v>SI</v>
          </cell>
          <cell r="N351" t="str">
            <v>NO</v>
          </cell>
          <cell r="O351" t="str">
            <v>SI</v>
          </cell>
          <cell r="P351" t="str">
            <v>Razon</v>
          </cell>
          <cell r="Q351" t="str">
            <v>Anual</v>
          </cell>
          <cell r="R351" t="str">
            <v>Reducción</v>
          </cell>
          <cell r="S351">
            <v>27</v>
          </cell>
          <cell r="T351">
            <v>26</v>
          </cell>
          <cell r="U351">
            <v>24</v>
          </cell>
          <cell r="V351">
            <v>22</v>
          </cell>
          <cell r="W351">
            <v>20</v>
          </cell>
          <cell r="X351">
            <v>20</v>
          </cell>
          <cell r="Y351">
            <v>0</v>
          </cell>
          <cell r="Z351">
            <v>0</v>
          </cell>
          <cell r="AA351">
            <v>0</v>
          </cell>
          <cell r="AB351">
            <v>0</v>
          </cell>
          <cell r="AC351">
            <v>0</v>
          </cell>
          <cell r="AD351">
            <v>0</v>
          </cell>
          <cell r="AE351" t="str">
            <v>Con respecto al corte anterior, el número de docentes por tutor se redujo dado que se culminó el proceso de vinculación de tutores. En este momento, el programa cuenta con el 99% de los tutores aprobados, cumpliendo con la meta establecida para este indic</v>
          </cell>
          <cell r="AF351">
            <v>42460.208333333299</v>
          </cell>
          <cell r="AG351">
            <v>42472.986115821797</v>
          </cell>
          <cell r="AH351" t="str">
            <v>Beatriz Helena Vallejo Reyes</v>
          </cell>
          <cell r="AI351" t="str">
            <v>bvallejo@mineducacion.gov.co</v>
          </cell>
          <cell r="AJ351">
            <v>0</v>
          </cell>
          <cell r="AK351">
            <v>0</v>
          </cell>
          <cell r="AL351">
            <v>0</v>
          </cell>
        </row>
        <row r="352">
          <cell r="A352">
            <v>4445</v>
          </cell>
          <cell r="B352" t="str">
            <v>Todos por un Nuevo País</v>
          </cell>
          <cell r="C352" t="str">
            <v>Movilidad social</v>
          </cell>
          <cell r="D352" t="str">
            <v>Cerrar la brecha en el acceso y la calidad de la educación, para mejorar la formación de capital humano, incrementar la movilidad social y fomentar la construcción de ciudadanía.</v>
          </cell>
          <cell r="E352" t="str">
            <v>Educación</v>
          </cell>
          <cell r="F352" t="str">
            <v>MINEDUCACION</v>
          </cell>
          <cell r="G352" t="str">
            <v>Mejoramiento de la Calidad en educación primaria, básica y media</v>
          </cell>
          <cell r="H352">
            <v>4445</v>
          </cell>
          <cell r="I352" t="str">
            <v>Porcentaje de docentes que entran al magisterio que se encuentran en los quintiles superiores (4 y 5) de las pruebas SABER PRO en Razonamiento Cuantitativo</v>
          </cell>
          <cell r="J352" t="str">
            <v>Resultado</v>
          </cell>
          <cell r="K352" t="str">
            <v>Sectorial</v>
          </cell>
          <cell r="L352" t="str">
            <v>SI</v>
          </cell>
          <cell r="M352" t="str">
            <v>SI</v>
          </cell>
          <cell r="N352" t="str">
            <v>NO</v>
          </cell>
          <cell r="O352" t="str">
            <v>SI</v>
          </cell>
          <cell r="P352" t="str">
            <v>Porcentaje</v>
          </cell>
          <cell r="Q352" t="str">
            <v>Anual</v>
          </cell>
          <cell r="R352" t="str">
            <v>Capacidad</v>
          </cell>
          <cell r="S352">
            <v>37.1</v>
          </cell>
          <cell r="T352">
            <v>38.853999999999999</v>
          </cell>
          <cell r="U352">
            <v>40.622999999999998</v>
          </cell>
          <cell r="V352">
            <v>42.392000000000003</v>
          </cell>
          <cell r="W352">
            <v>45</v>
          </cell>
          <cell r="X352">
            <v>45</v>
          </cell>
          <cell r="Y352">
            <v>0</v>
          </cell>
          <cell r="Z352">
            <v>0</v>
          </cell>
          <cell r="AA352">
            <v>0</v>
          </cell>
          <cell r="AB352">
            <v>0</v>
          </cell>
          <cell r="AC352">
            <v>0</v>
          </cell>
          <cell r="AD352">
            <v>0</v>
          </cell>
          <cell r="AE352"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2">
            <v>42490.208333333299</v>
          </cell>
          <cell r="AG352">
            <v>42494.758092361102</v>
          </cell>
          <cell r="AH352" t="str">
            <v>Hector Julio Flechas</v>
          </cell>
          <cell r="AI352" t="str">
            <v>HFlechas@mineducacion.gov.co</v>
          </cell>
          <cell r="AJ352">
            <v>180</v>
          </cell>
          <cell r="AK352">
            <v>0</v>
          </cell>
          <cell r="AL352">
            <v>0</v>
          </cell>
        </row>
        <row r="353">
          <cell r="A353">
            <v>4446</v>
          </cell>
          <cell r="B353" t="str">
            <v>Todos por un Nuevo País</v>
          </cell>
          <cell r="C353" t="str">
            <v>Movilidad social</v>
          </cell>
          <cell r="D353" t="str">
            <v>Cerrar la brecha en el acceso y la calidad de la educación, para mejorar la formación de capital humano, incrementar la movilidad social y fomentar la construcción de ciudadanía.</v>
          </cell>
          <cell r="E353" t="str">
            <v>Educación</v>
          </cell>
          <cell r="F353" t="str">
            <v>MINEDUCACION</v>
          </cell>
          <cell r="G353" t="str">
            <v>Mejoramiento de la Calidad en educación primaria, básica y media</v>
          </cell>
          <cell r="H353">
            <v>4446</v>
          </cell>
          <cell r="I353" t="str">
            <v>Porcentaje de docentes que entran al magisterio que se encuentran en los quintiles superiores (4 y 5) de las pruebas SABER PRO en Lectura Crítica</v>
          </cell>
          <cell r="J353" t="str">
            <v>Resultado</v>
          </cell>
          <cell r="K353" t="str">
            <v>Sectorial</v>
          </cell>
          <cell r="L353" t="str">
            <v>SI</v>
          </cell>
          <cell r="M353" t="str">
            <v>SI</v>
          </cell>
          <cell r="N353" t="str">
            <v>NO</v>
          </cell>
          <cell r="O353" t="str">
            <v>SI</v>
          </cell>
          <cell r="P353" t="str">
            <v>Porcentaje</v>
          </cell>
          <cell r="Q353" t="str">
            <v>Anual</v>
          </cell>
          <cell r="R353" t="str">
            <v>Capacidad</v>
          </cell>
          <cell r="S353">
            <v>35.700000000000003</v>
          </cell>
          <cell r="T353">
            <v>37.384999999999998</v>
          </cell>
          <cell r="U353">
            <v>39.087000000000003</v>
          </cell>
          <cell r="V353">
            <v>40.789000000000001</v>
          </cell>
          <cell r="W353">
            <v>42</v>
          </cell>
          <cell r="X353">
            <v>42</v>
          </cell>
          <cell r="Y353">
            <v>0</v>
          </cell>
          <cell r="Z353">
            <v>0</v>
          </cell>
          <cell r="AA353">
            <v>0</v>
          </cell>
          <cell r="AB353">
            <v>0</v>
          </cell>
          <cell r="AC353">
            <v>0</v>
          </cell>
          <cell r="AD353">
            <v>0</v>
          </cell>
          <cell r="AE353" t="str">
            <v xml:space="preserve">El Ministerio de Educación Nacional expidió la Resolución 06312 del 07.abr.2016, "Por la cual se dispone el funcionamiento del aplicativo para la provisión de vacantes definitivas de cargos docentes mediante nombramiento provisional." , cuyo objeto es la </v>
          </cell>
          <cell r="AF353">
            <v>42490.208333333299</v>
          </cell>
          <cell r="AG353">
            <v>42494.757832638898</v>
          </cell>
          <cell r="AH353" t="str">
            <v>Hector Julio Flechas</v>
          </cell>
          <cell r="AI353" t="str">
            <v>HFlechas@mineducacion.gov.co</v>
          </cell>
          <cell r="AJ353">
            <v>180</v>
          </cell>
          <cell r="AK353">
            <v>0</v>
          </cell>
          <cell r="AL353">
            <v>0</v>
          </cell>
        </row>
        <row r="354">
          <cell r="A354">
            <v>5163</v>
          </cell>
          <cell r="B354" t="str">
            <v>Todos por un Nuevo País</v>
          </cell>
          <cell r="C354" t="str">
            <v>Movilidad social</v>
          </cell>
          <cell r="D354" t="str">
            <v>Cerrar la brecha en el acceso y la calidad de la educación, para mejorar la formación de capital humano, incrementar la movilidad social y fomentar la construcción de ciudadanía.</v>
          </cell>
          <cell r="E354" t="str">
            <v>Educación</v>
          </cell>
          <cell r="F354" t="str">
            <v>MINEDUCACION</v>
          </cell>
          <cell r="G354" t="str">
            <v>Mejoramiento de la Calidad en educación primaria, básica y media</v>
          </cell>
          <cell r="H354">
            <v>5163</v>
          </cell>
          <cell r="I354" t="str">
            <v>Número de estudiantes en el sector oficial con jornada única</v>
          </cell>
          <cell r="J354" t="str">
            <v>Producto</v>
          </cell>
          <cell r="K354" t="str">
            <v>Sectorial</v>
          </cell>
          <cell r="L354" t="str">
            <v>NO</v>
          </cell>
          <cell r="M354" t="str">
            <v>SI</v>
          </cell>
          <cell r="N354" t="str">
            <v>NO</v>
          </cell>
          <cell r="O354" t="str">
            <v>SI</v>
          </cell>
          <cell r="P354" t="str">
            <v>Estudiantes</v>
          </cell>
          <cell r="Q354" t="str">
            <v>Trimestral</v>
          </cell>
          <cell r="R354" t="str">
            <v>Capacidad</v>
          </cell>
          <cell r="S354">
            <v>0</v>
          </cell>
          <cell r="T354">
            <v>305516.08</v>
          </cell>
          <cell r="U354">
            <v>687411.18</v>
          </cell>
          <cell r="V354">
            <v>1527580.4</v>
          </cell>
          <cell r="W354">
            <v>2300000</v>
          </cell>
          <cell r="X354">
            <v>2300000</v>
          </cell>
          <cell r="Y354">
            <v>0</v>
          </cell>
          <cell r="Z354">
            <v>0</v>
          </cell>
          <cell r="AA354">
            <v>0</v>
          </cell>
          <cell r="AB354">
            <v>0</v>
          </cell>
          <cell r="AC354">
            <v>42460.208333333299</v>
          </cell>
          <cell r="AD354">
            <v>42500.486558912002</v>
          </cell>
          <cell r="AE354" t="str">
            <v>Se realizó el lanzamiento de la segunda convocatoria para la implementación de la Jornada Única donde se invitó a los alcaldes, gobernadores y rectores de los establecimientos educativos a participar de manera activa, presentando propuestas para implement</v>
          </cell>
          <cell r="AF354">
            <v>42460.208333333299</v>
          </cell>
          <cell r="AG354">
            <v>42500.4865587616</v>
          </cell>
          <cell r="AH354" t="str">
            <v>Beatriz Helena Vallejo Reyes</v>
          </cell>
          <cell r="AI354" t="str">
            <v>bvallejo@mineducacion.gov.co</v>
          </cell>
          <cell r="AJ354">
            <v>180</v>
          </cell>
          <cell r="AK354">
            <v>42551.208333333299</v>
          </cell>
          <cell r="AL354">
            <v>-223</v>
          </cell>
        </row>
        <row r="355">
          <cell r="A355">
            <v>4452</v>
          </cell>
          <cell r="B355" t="str">
            <v>Todos por un Nuevo País</v>
          </cell>
          <cell r="C355" t="str">
            <v>Movilidad social</v>
          </cell>
          <cell r="D355" t="str">
            <v>Cerrar la brecha en el acceso y la calidad de la educación, para mejorar la formación de capital humano, incrementar la movilidad social y fomentar la construcción de ciudadanía.</v>
          </cell>
          <cell r="E355" t="str">
            <v>Educación</v>
          </cell>
          <cell r="F355" t="str">
            <v>MINEDUCACION</v>
          </cell>
          <cell r="G355" t="str">
            <v>Mejoramiento de la Calidad en educación primaria, básica y media</v>
          </cell>
          <cell r="H355">
            <v>4452</v>
          </cell>
          <cell r="I355" t="str">
            <v>Porcentaje de docentes oficiales de educación preescolar, básica y media con formación de postgrado</v>
          </cell>
          <cell r="J355" t="str">
            <v>Producto</v>
          </cell>
          <cell r="K355" t="str">
            <v>Sectorial</v>
          </cell>
          <cell r="L355" t="str">
            <v>SI</v>
          </cell>
          <cell r="M355" t="str">
            <v>SI</v>
          </cell>
          <cell r="N355" t="str">
            <v>NO</v>
          </cell>
          <cell r="O355" t="str">
            <v>SI</v>
          </cell>
          <cell r="P355" t="str">
            <v>Porcentaje</v>
          </cell>
          <cell r="Q355" t="str">
            <v>Anual</v>
          </cell>
          <cell r="R355" t="str">
            <v>Capacidad</v>
          </cell>
          <cell r="S355">
            <v>316</v>
          </cell>
          <cell r="T355">
            <v>32</v>
          </cell>
          <cell r="U355">
            <v>33</v>
          </cell>
          <cell r="V355">
            <v>36.6</v>
          </cell>
          <cell r="W355">
            <v>38</v>
          </cell>
          <cell r="X355">
            <v>38</v>
          </cell>
          <cell r="Y355">
            <v>0</v>
          </cell>
          <cell r="Z355">
            <v>0</v>
          </cell>
          <cell r="AA355">
            <v>0</v>
          </cell>
          <cell r="AB355">
            <v>0</v>
          </cell>
          <cell r="AC355">
            <v>0</v>
          </cell>
          <cell r="AD355">
            <v>0</v>
          </cell>
          <cell r="AE355" t="str">
            <v>El Ministerio de Educación, en desarrollo del Programa Becas para Excelencia, a través de la Convocatoria 2016-II, registró 8660 docentes candidatos para acceder a formación de postgrado.</v>
          </cell>
          <cell r="AF355">
            <v>42490.208333333299</v>
          </cell>
          <cell r="AG355">
            <v>42496.488977048597</v>
          </cell>
          <cell r="AH355" t="str">
            <v>Beatriz Helena Vallejo Reyes</v>
          </cell>
          <cell r="AI355" t="str">
            <v>bvallejo@mineducacion.gov.co</v>
          </cell>
          <cell r="AJ355">
            <v>180</v>
          </cell>
          <cell r="AK355">
            <v>0</v>
          </cell>
          <cell r="AL355">
            <v>0</v>
          </cell>
        </row>
        <row r="356">
          <cell r="A356">
            <v>4467</v>
          </cell>
          <cell r="B356" t="str">
            <v>Todos por un Nuevo País</v>
          </cell>
          <cell r="C356" t="str">
            <v>Movilidad social</v>
          </cell>
          <cell r="D356" t="str">
            <v>Cerrar la brecha en el acceso y la calidad de la educación, para mejorar la formación de capital humano, incrementar la movilidad social y fomentar la construcción de ciudadanía.</v>
          </cell>
          <cell r="E356" t="str">
            <v>Educación</v>
          </cell>
          <cell r="F356" t="str">
            <v>MINEDUCACION</v>
          </cell>
          <cell r="G356" t="str">
            <v>Mejoramiento de la Calidad en educación primaria, básica y media</v>
          </cell>
          <cell r="H356">
            <v>4467</v>
          </cell>
          <cell r="I356" t="str">
            <v>Docentes de inglés del sector oficial evaluados con nivel B2 o superior de acuerdo a los niveles del Marco Común Europeo de Referencia</v>
          </cell>
          <cell r="J356" t="str">
            <v>Gestión</v>
          </cell>
          <cell r="K356" t="str">
            <v>Sectorial</v>
          </cell>
          <cell r="L356" t="str">
            <v>SI</v>
          </cell>
          <cell r="M356" t="str">
            <v>SI</v>
          </cell>
          <cell r="N356" t="str">
            <v>NO</v>
          </cell>
          <cell r="O356" t="str">
            <v>SI</v>
          </cell>
          <cell r="P356" t="str">
            <v>Porcentaje</v>
          </cell>
          <cell r="Q356" t="str">
            <v>Anual</v>
          </cell>
          <cell r="R356" t="str">
            <v>Capacidad</v>
          </cell>
          <cell r="S356">
            <v>0</v>
          </cell>
          <cell r="T356">
            <v>5</v>
          </cell>
          <cell r="U356">
            <v>9</v>
          </cell>
          <cell r="V356">
            <v>15</v>
          </cell>
          <cell r="W356">
            <v>22</v>
          </cell>
          <cell r="X356">
            <v>22</v>
          </cell>
          <cell r="Y356">
            <v>0</v>
          </cell>
          <cell r="Z356">
            <v>0</v>
          </cell>
          <cell r="AA356">
            <v>0</v>
          </cell>
          <cell r="AB356">
            <v>0</v>
          </cell>
          <cell r="AC356">
            <v>0</v>
          </cell>
          <cell r="AD356">
            <v>0</v>
          </cell>
          <cell r="AE356" t="str">
            <v>Durante el mes de Abril, se crearon 1.289 Licencias para las Pruebas APTIS 1.289 para docentes de inglés del sector oficial. Se programaron 537 pruebas en total, presentadas durante las tres primeras semanas del mes. Se presentó el 73% y el 27% se registr</v>
          </cell>
          <cell r="AF356">
            <v>42490.208333333299</v>
          </cell>
          <cell r="AG356">
            <v>42494.448359641203</v>
          </cell>
          <cell r="AH356" t="str">
            <v>Beatriz Helena Vallejo Reyes</v>
          </cell>
          <cell r="AI356" t="str">
            <v>bvallejo@mineducacion.gov.co</v>
          </cell>
          <cell r="AJ356">
            <v>90</v>
          </cell>
          <cell r="AK356">
            <v>0</v>
          </cell>
          <cell r="AL356">
            <v>0</v>
          </cell>
        </row>
        <row r="357">
          <cell r="A357">
            <v>4468</v>
          </cell>
          <cell r="B357" t="str">
            <v>Todos por un Nuevo País</v>
          </cell>
          <cell r="C357" t="str">
            <v>Movilidad social</v>
          </cell>
          <cell r="D357" t="str">
            <v>Cerrar la brecha en el acceso y la calidad de la educación, para mejorar la formación de capital humano, incrementar la movilidad social y fomentar la construcción de ciudadanía.</v>
          </cell>
          <cell r="E357" t="str">
            <v>Educación</v>
          </cell>
          <cell r="F357" t="str">
            <v>MINEDUCACION</v>
          </cell>
          <cell r="G357" t="str">
            <v>Mejoramiento de la Calidad en educación primaria, básica y media</v>
          </cell>
          <cell r="H357">
            <v>4468</v>
          </cell>
          <cell r="I357" t="str">
            <v>Docentes formados en inglés</v>
          </cell>
          <cell r="J357" t="str">
            <v>Producto</v>
          </cell>
          <cell r="K357" t="str">
            <v>Sectorial</v>
          </cell>
          <cell r="L357" t="str">
            <v>SI</v>
          </cell>
          <cell r="M357" t="str">
            <v>SI</v>
          </cell>
          <cell r="N357" t="str">
            <v>NO</v>
          </cell>
          <cell r="O357" t="str">
            <v>SI</v>
          </cell>
          <cell r="P357" t="str">
            <v>Docentes</v>
          </cell>
          <cell r="Q357" t="str">
            <v>Anual</v>
          </cell>
          <cell r="R357" t="str">
            <v>Acumulado</v>
          </cell>
          <cell r="S357">
            <v>4293</v>
          </cell>
          <cell r="T357">
            <v>1000</v>
          </cell>
          <cell r="U357">
            <v>2335</v>
          </cell>
          <cell r="V357">
            <v>2367</v>
          </cell>
          <cell r="W357">
            <v>2298</v>
          </cell>
          <cell r="X357">
            <v>8000</v>
          </cell>
          <cell r="Y357">
            <v>0</v>
          </cell>
          <cell r="Z357">
            <v>0</v>
          </cell>
          <cell r="AA357">
            <v>0</v>
          </cell>
          <cell r="AB357">
            <v>0</v>
          </cell>
          <cell r="AC357">
            <v>0</v>
          </cell>
          <cell r="AD357">
            <v>0</v>
          </cell>
          <cell r="AE357" t="str">
            <v>En el mes de abril se realizaron 10 talleres de encuentros regionales del programa Formadores Nativos Extranjeros a los cuales asistieron 924 personas (501 Nativos y 410 Docentes de inglés) pertenecientes a las 42 Secretarías de Educación focalizadas. Est</v>
          </cell>
          <cell r="AF357">
            <v>42490.208333333299</v>
          </cell>
          <cell r="AG357">
            <v>42494.441545983798</v>
          </cell>
          <cell r="AH357" t="str">
            <v>Beatriz Helena Vallejo Reyes</v>
          </cell>
          <cell r="AI357" t="str">
            <v>bvallejo@mineducacion.gov.co</v>
          </cell>
          <cell r="AJ357">
            <v>0</v>
          </cell>
          <cell r="AK357">
            <v>0</v>
          </cell>
          <cell r="AL357">
            <v>0</v>
          </cell>
        </row>
        <row r="358">
          <cell r="A358">
            <v>5158</v>
          </cell>
          <cell r="B358" t="str">
            <v>Todos por un Nuevo País</v>
          </cell>
          <cell r="C358" t="str">
            <v>Movilidad social</v>
          </cell>
          <cell r="D358" t="str">
            <v>Cerrar la brecha en el acceso y la calidad de la educación, para mejorar la formación de capital humano, incrementar la movilidad social y fomentar la construcción de ciudadanía.</v>
          </cell>
          <cell r="E358" t="str">
            <v>Educación</v>
          </cell>
          <cell r="F358" t="str">
            <v>MINEDUCACION</v>
          </cell>
          <cell r="G358" t="str">
            <v>Mejoramiento de la Calidad en educación primaria, básica y media</v>
          </cell>
          <cell r="H358">
            <v>5158</v>
          </cell>
          <cell r="I358" t="str">
            <v>Tutores vinculados al Programa Todos a Aprender 2.0</v>
          </cell>
          <cell r="J358" t="str">
            <v>Producto</v>
          </cell>
          <cell r="K358" t="str">
            <v>Sectorial</v>
          </cell>
          <cell r="L358" t="str">
            <v>NO</v>
          </cell>
          <cell r="M358" t="str">
            <v>NO</v>
          </cell>
          <cell r="N358" t="str">
            <v>NO</v>
          </cell>
          <cell r="O358" t="str">
            <v>SI</v>
          </cell>
          <cell r="P358" t="str">
            <v>Tutores</v>
          </cell>
          <cell r="Q358" t="str">
            <v>Bimestral</v>
          </cell>
          <cell r="R358" t="str">
            <v>Capacidad</v>
          </cell>
          <cell r="S358">
            <v>2889</v>
          </cell>
          <cell r="T358">
            <v>3400</v>
          </cell>
          <cell r="U358">
            <v>3700</v>
          </cell>
          <cell r="V358">
            <v>4000</v>
          </cell>
          <cell r="W358">
            <v>4350</v>
          </cell>
          <cell r="X358">
            <v>4350</v>
          </cell>
          <cell r="Y358">
            <v>3972</v>
          </cell>
          <cell r="Z358">
            <v>100</v>
          </cell>
          <cell r="AA358">
            <v>3972</v>
          </cell>
          <cell r="AB358">
            <v>74.126999999999995</v>
          </cell>
          <cell r="AC358">
            <v>42429.208333333299</v>
          </cell>
          <cell r="AD358">
            <v>42500.485415972202</v>
          </cell>
          <cell r="AE358" t="str">
            <v>El programa culminó el proceso de vinculación de tutores. Las vinculaciones futuras serán marginales y en ningún caso superaran un techo de 4.000. Las vinculaciones marginales están atadas al proceso de rotación normal del programa.</v>
          </cell>
          <cell r="AF358">
            <v>42490.208333333299</v>
          </cell>
          <cell r="AG358">
            <v>42494.417075463003</v>
          </cell>
          <cell r="AH358" t="str">
            <v>Beatriz Helena Vallejo Reyes</v>
          </cell>
          <cell r="AI358" t="str">
            <v>bvallejo@mineducacion.gov.co</v>
          </cell>
          <cell r="AJ358">
            <v>0</v>
          </cell>
          <cell r="AK358">
            <v>42489.208333333299</v>
          </cell>
          <cell r="AL358">
            <v>18</v>
          </cell>
        </row>
        <row r="359">
          <cell r="A359">
            <v>5160</v>
          </cell>
          <cell r="B359" t="str">
            <v>Todos por un Nuevo País</v>
          </cell>
          <cell r="C359" t="str">
            <v>Movilidad social</v>
          </cell>
          <cell r="D359" t="str">
            <v>Cerrar la brecha en el acceso y la calidad de la educación, para mejorar la formación de capital humano, incrementar la movilidad social y fomentar la construcción de ciudadanía.</v>
          </cell>
          <cell r="E359" t="str">
            <v>Educación</v>
          </cell>
          <cell r="F359" t="str">
            <v>MINEDUCACION</v>
          </cell>
          <cell r="G359" t="str">
            <v>Mejoramiento de la Calidad en educación primaria, básica y media</v>
          </cell>
          <cell r="H359">
            <v>5160</v>
          </cell>
          <cell r="I359" t="str">
            <v>Índice sintético de calidad educativa Primaria</v>
          </cell>
          <cell r="J359" t="str">
            <v>Resultado</v>
          </cell>
          <cell r="K359" t="str">
            <v>Sectorial</v>
          </cell>
          <cell r="L359" t="str">
            <v>NO</v>
          </cell>
          <cell r="M359" t="str">
            <v>NO</v>
          </cell>
          <cell r="N359" t="str">
            <v>NO</v>
          </cell>
          <cell r="O359" t="str">
            <v>SI</v>
          </cell>
          <cell r="P359" t="str">
            <v>Índice</v>
          </cell>
          <cell r="Q359" t="str">
            <v>Anual</v>
          </cell>
          <cell r="R359" t="str">
            <v>Capacidad</v>
          </cell>
          <cell r="S359">
            <v>5.07</v>
          </cell>
          <cell r="T359">
            <v>5.0709999999999997</v>
          </cell>
          <cell r="U359">
            <v>5.2450000000000001</v>
          </cell>
          <cell r="V359">
            <v>5.4009999999999998</v>
          </cell>
          <cell r="W359">
            <v>5.609</v>
          </cell>
          <cell r="X359">
            <v>5.609</v>
          </cell>
          <cell r="Y359">
            <v>0</v>
          </cell>
          <cell r="Z359">
            <v>0</v>
          </cell>
          <cell r="AA359">
            <v>0</v>
          </cell>
          <cell r="AB359">
            <v>0</v>
          </cell>
          <cell r="AC359">
            <v>0</v>
          </cell>
          <cell r="AD359">
            <v>0</v>
          </cell>
          <cell r="AE359" t="str">
            <v>El resultado del ISCE Primaria correspondiente a las pruebas presentadas durante 2016 que aún no se encuentran disponibles, estas se publican en 2017. Los resultados cuantitativos de 2015 ya fueron registrados a diciembre de ese año con un total de 5,42 s</v>
          </cell>
          <cell r="AF359">
            <v>42490.208333333299</v>
          </cell>
          <cell r="AG359">
            <v>42500.744860300903</v>
          </cell>
          <cell r="AH359" t="str">
            <v>Beatriz Helena Vallejo Reyes</v>
          </cell>
          <cell r="AI359" t="str">
            <v>bvallejo@mineducacion.gov.co</v>
          </cell>
          <cell r="AJ359">
            <v>0</v>
          </cell>
          <cell r="AK359">
            <v>0</v>
          </cell>
          <cell r="AL359">
            <v>0</v>
          </cell>
        </row>
        <row r="360">
          <cell r="A360">
            <v>5162</v>
          </cell>
          <cell r="B360" t="str">
            <v>Todos por un Nuevo País</v>
          </cell>
          <cell r="C360" t="str">
            <v>Movilidad social</v>
          </cell>
          <cell r="D360" t="str">
            <v>Cerrar la brecha en el acceso y la calidad de la educación, para mejorar la formación de capital humano, incrementar la movilidad social y fomentar la construcción de ciudadanía.</v>
          </cell>
          <cell r="E360" t="str">
            <v>Educación</v>
          </cell>
          <cell r="F360" t="str">
            <v>MINEDUCACION</v>
          </cell>
          <cell r="G360" t="str">
            <v>Mejoramiento de la Calidad en educación primaria, básica y media</v>
          </cell>
          <cell r="H360">
            <v>5162</v>
          </cell>
          <cell r="I360" t="str">
            <v>Número de colegios oficiales en las categorias A+, A y B en las pruebas SABER 11</v>
          </cell>
          <cell r="J360" t="str">
            <v>Resultado</v>
          </cell>
          <cell r="K360" t="str">
            <v>Sectorial</v>
          </cell>
          <cell r="L360" t="str">
            <v>NO</v>
          </cell>
          <cell r="M360" t="str">
            <v>SI</v>
          </cell>
          <cell r="N360" t="str">
            <v>NO</v>
          </cell>
          <cell r="O360" t="str">
            <v>SI</v>
          </cell>
          <cell r="P360" t="str">
            <v>Colegios oficiales</v>
          </cell>
          <cell r="Q360" t="str">
            <v>Anual</v>
          </cell>
          <cell r="R360" t="str">
            <v>Capacidad</v>
          </cell>
          <cell r="S360">
            <v>2012</v>
          </cell>
          <cell r="T360">
            <v>2109</v>
          </cell>
          <cell r="U360">
            <v>2230</v>
          </cell>
          <cell r="V360">
            <v>2545</v>
          </cell>
          <cell r="W360">
            <v>2720</v>
          </cell>
          <cell r="X360">
            <v>2720</v>
          </cell>
          <cell r="Y360">
            <v>0</v>
          </cell>
          <cell r="Z360">
            <v>0</v>
          </cell>
          <cell r="AA360">
            <v>0</v>
          </cell>
          <cell r="AB360">
            <v>0</v>
          </cell>
          <cell r="AC360">
            <v>0</v>
          </cell>
          <cell r="AD360">
            <v>0</v>
          </cell>
          <cell r="AE360" t="str">
            <v xml:space="preserve">El 13 de marzo se realizó la aplicación de Calendario B, la cual refiere al 20% de la población que se evaluará en el 2016. Se contará con estos resultados aproximadamente al inicio de mayo. </v>
          </cell>
          <cell r="AF360">
            <v>42460.208333333299</v>
          </cell>
          <cell r="AG360">
            <v>42494.395392013903</v>
          </cell>
          <cell r="AH360" t="str">
            <v>Beatriz Helena Vallejo Reyes</v>
          </cell>
          <cell r="AI360" t="str">
            <v>bvallejo@mineducacion.gov.co</v>
          </cell>
          <cell r="AJ360">
            <v>180</v>
          </cell>
          <cell r="AK360">
            <v>0</v>
          </cell>
          <cell r="AL360">
            <v>0</v>
          </cell>
        </row>
        <row r="361">
          <cell r="A361">
            <v>4448</v>
          </cell>
          <cell r="B361" t="str">
            <v>Todos por un Nuevo País</v>
          </cell>
          <cell r="C361" t="str">
            <v>Movilidad social</v>
          </cell>
          <cell r="D361" t="str">
            <v>Cerrar la brecha en el acceso y la calidad de la educación, para mejorar la formación de capital humano, incrementar la movilidad social y fomentar la construcción de ciudadanía.</v>
          </cell>
          <cell r="E361" t="str">
            <v>Educación</v>
          </cell>
          <cell r="F361" t="str">
            <v>MINEDUCACION</v>
          </cell>
          <cell r="G361" t="str">
            <v>Mejoramiento de la Calidad en educación superior</v>
          </cell>
          <cell r="H361">
            <v>4448</v>
          </cell>
          <cell r="I361" t="str">
            <v>Porcentaje de programas de licenciatura con acreditación de alta calidad</v>
          </cell>
          <cell r="J361" t="str">
            <v>Gestión</v>
          </cell>
          <cell r="K361" t="str">
            <v>Sectorial</v>
          </cell>
          <cell r="L361" t="str">
            <v>SI</v>
          </cell>
          <cell r="M361" t="str">
            <v>NO</v>
          </cell>
          <cell r="N361" t="str">
            <v>NO</v>
          </cell>
          <cell r="O361" t="str">
            <v>SI</v>
          </cell>
          <cell r="P361" t="str">
            <v>Porcentaje</v>
          </cell>
          <cell r="Q361" t="str">
            <v>Trimestral</v>
          </cell>
          <cell r="R361" t="str">
            <v>Capacidad</v>
          </cell>
          <cell r="S361">
            <v>16.5</v>
          </cell>
          <cell r="T361">
            <v>25</v>
          </cell>
          <cell r="U361">
            <v>40</v>
          </cell>
          <cell r="V361">
            <v>60</v>
          </cell>
          <cell r="W361">
            <v>90</v>
          </cell>
          <cell r="X361">
            <v>90</v>
          </cell>
          <cell r="Y361">
            <v>17</v>
          </cell>
          <cell r="Z361">
            <v>2.1280000000000001</v>
          </cell>
          <cell r="AA361">
            <v>17</v>
          </cell>
          <cell r="AB361">
            <v>0.68</v>
          </cell>
          <cell r="AC361">
            <v>42460.208333333299</v>
          </cell>
          <cell r="AD361">
            <v>42500.676852083299</v>
          </cell>
          <cell r="AE361" t="str">
            <v>A la fecha de corte se tienen 88 programas acreditados sobre 494 de oferta total, lo que da un porcentaje de 17,8%. Adicionalmente hay 8 programas con concepto de acreditación (evaluados entre enero y abril) pendientes de resolución. El 9 de mayo vence la</v>
          </cell>
          <cell r="AF361">
            <v>42490.208333333299</v>
          </cell>
          <cell r="AG361">
            <v>42500.690728668997</v>
          </cell>
          <cell r="AH361" t="str">
            <v>Javier Andrés Rubio Saenz</v>
          </cell>
          <cell r="AI361" t="str">
            <v>jrubio@mineducacion.gov.co</v>
          </cell>
          <cell r="AJ361">
            <v>180</v>
          </cell>
          <cell r="AK361">
            <v>42551.208333333299</v>
          </cell>
          <cell r="AL361">
            <v>-223</v>
          </cell>
        </row>
        <row r="362">
          <cell r="A362">
            <v>4449</v>
          </cell>
          <cell r="B362" t="str">
            <v>Todos por un Nuevo País</v>
          </cell>
          <cell r="C362" t="str">
            <v>Movilidad social</v>
          </cell>
          <cell r="D362" t="str">
            <v>Cerrar la brecha en el acceso y la calidad de la educación, para mejorar la formación de capital humano, incrementar la movilidad social y fomentar la construcción de ciudadanía.</v>
          </cell>
          <cell r="E362" t="str">
            <v>Educación</v>
          </cell>
          <cell r="F362" t="str">
            <v>MINEDUCACION</v>
          </cell>
          <cell r="G362" t="str">
            <v>Mejoramiento de la Calidad en educación superior</v>
          </cell>
          <cell r="H362">
            <v>4449</v>
          </cell>
          <cell r="I362" t="str">
            <v>Porcentaje de estudiantes de licenciatura en nivel de desempeño alto (nivel 3) en pruebas de razonamiento cuantitativo de SABER PRO</v>
          </cell>
          <cell r="J362" t="str">
            <v>Resultado</v>
          </cell>
          <cell r="K362" t="str">
            <v>Sectorial</v>
          </cell>
          <cell r="L362" t="str">
            <v>SI</v>
          </cell>
          <cell r="M362" t="str">
            <v>SI</v>
          </cell>
          <cell r="N362" t="str">
            <v>NO</v>
          </cell>
          <cell r="O362" t="str">
            <v>SI</v>
          </cell>
          <cell r="P362" t="str">
            <v>Porcentaje</v>
          </cell>
          <cell r="Q362" t="str">
            <v>Anual</v>
          </cell>
          <cell r="R362" t="str">
            <v>Capacidad</v>
          </cell>
          <cell r="S362">
            <v>3.4</v>
          </cell>
          <cell r="T362">
            <v>4</v>
          </cell>
          <cell r="U362">
            <v>6</v>
          </cell>
          <cell r="V362">
            <v>9</v>
          </cell>
          <cell r="W362">
            <v>13.2</v>
          </cell>
          <cell r="X362">
            <v>13.2</v>
          </cell>
          <cell r="Y362">
            <v>0</v>
          </cell>
          <cell r="Z362">
            <v>0</v>
          </cell>
          <cell r="AA362">
            <v>0</v>
          </cell>
          <cell r="AB362">
            <v>0</v>
          </cell>
          <cell r="AC362">
            <v>0</v>
          </cell>
          <cell r="AD362">
            <v>0</v>
          </cell>
          <cell r="AE362">
            <v>0</v>
          </cell>
          <cell r="AF362">
            <v>0</v>
          </cell>
          <cell r="AG362">
            <v>0</v>
          </cell>
          <cell r="AH362" t="str">
            <v>Javier Andrés Rubio Saenz</v>
          </cell>
          <cell r="AI362" t="str">
            <v>jrubio@mineducacion.gov.co</v>
          </cell>
          <cell r="AJ362">
            <v>180</v>
          </cell>
          <cell r="AK362">
            <v>0</v>
          </cell>
          <cell r="AL362">
            <v>0</v>
          </cell>
        </row>
        <row r="363">
          <cell r="A363">
            <v>4450</v>
          </cell>
          <cell r="B363" t="str">
            <v>Todos por un Nuevo País</v>
          </cell>
          <cell r="C363" t="str">
            <v>Movilidad social</v>
          </cell>
          <cell r="D363" t="str">
            <v>Cerrar la brecha en el acceso y la calidad de la educación, para mejorar la formación de capital humano, incrementar la movilidad social y fomentar la construcción de ciudadanía.</v>
          </cell>
          <cell r="E363" t="str">
            <v>Educación</v>
          </cell>
          <cell r="F363" t="str">
            <v>MINEDUCACION</v>
          </cell>
          <cell r="G363" t="str">
            <v>Mejoramiento de la Calidad en educación superior</v>
          </cell>
          <cell r="H363">
            <v>4450</v>
          </cell>
          <cell r="I363" t="str">
            <v>Porcentaje de estudiantes de licenciatura en nivel de desempeño alto (nivel 3) en pruebas de lectura crítica de SABER PRO</v>
          </cell>
          <cell r="J363" t="str">
            <v>Resultado</v>
          </cell>
          <cell r="K363" t="str">
            <v>Sectorial</v>
          </cell>
          <cell r="L363" t="str">
            <v>SI</v>
          </cell>
          <cell r="M363" t="str">
            <v>SI</v>
          </cell>
          <cell r="N363" t="str">
            <v>NO</v>
          </cell>
          <cell r="O363" t="str">
            <v>SI</v>
          </cell>
          <cell r="P363" t="str">
            <v>Porcentaje</v>
          </cell>
          <cell r="Q363" t="str">
            <v>Anual</v>
          </cell>
          <cell r="R363" t="str">
            <v>Capacidad</v>
          </cell>
          <cell r="S363">
            <v>9.3000000000000007</v>
          </cell>
          <cell r="T363">
            <v>10.5</v>
          </cell>
          <cell r="U363">
            <v>12</v>
          </cell>
          <cell r="V363">
            <v>13</v>
          </cell>
          <cell r="W363">
            <v>14.7</v>
          </cell>
          <cell r="X363">
            <v>14.7</v>
          </cell>
          <cell r="Y363">
            <v>0</v>
          </cell>
          <cell r="Z363">
            <v>0</v>
          </cell>
          <cell r="AA363">
            <v>0</v>
          </cell>
          <cell r="AB363">
            <v>0</v>
          </cell>
          <cell r="AC363">
            <v>0</v>
          </cell>
          <cell r="AD363">
            <v>0</v>
          </cell>
          <cell r="AE363">
            <v>0</v>
          </cell>
          <cell r="AF363">
            <v>0</v>
          </cell>
          <cell r="AG363">
            <v>0</v>
          </cell>
          <cell r="AH363" t="str">
            <v>Javier Andrés Rubio Saenz</v>
          </cell>
          <cell r="AI363" t="str">
            <v>jrubio@mineducacion.gov.co</v>
          </cell>
          <cell r="AJ363">
            <v>180</v>
          </cell>
          <cell r="AK363">
            <v>0</v>
          </cell>
          <cell r="AL363">
            <v>0</v>
          </cell>
        </row>
        <row r="364">
          <cell r="A364">
            <v>4451</v>
          </cell>
          <cell r="B364" t="str">
            <v>Todos por un Nuevo País</v>
          </cell>
          <cell r="C364" t="str">
            <v>Movilidad social</v>
          </cell>
          <cell r="D364" t="str">
            <v>Cerrar la brecha en el acceso y la calidad de la educación, para mejorar la formación de capital humano, incrementar la movilidad social y fomentar la construcción de ciudadanía.</v>
          </cell>
          <cell r="E364" t="str">
            <v>Educación</v>
          </cell>
          <cell r="F364" t="str">
            <v>MINEDUCACION</v>
          </cell>
          <cell r="G364" t="str">
            <v>Mejoramiento de la Calidad en educación superior</v>
          </cell>
          <cell r="H364">
            <v>4451</v>
          </cell>
          <cell r="I364" t="str">
            <v>Porcentaje de personas que ingresan a programas de licenciatura que están entre los puestos del 1 a 400 de la prueba SABER 11</v>
          </cell>
          <cell r="J364" t="str">
            <v>Resultado</v>
          </cell>
          <cell r="K364" t="str">
            <v>Sectorial</v>
          </cell>
          <cell r="L364" t="str">
            <v>SI</v>
          </cell>
          <cell r="M364" t="str">
            <v>SI</v>
          </cell>
          <cell r="N364" t="str">
            <v>NO</v>
          </cell>
          <cell r="O364" t="str">
            <v>SI</v>
          </cell>
          <cell r="P364" t="str">
            <v>Porcentaje</v>
          </cell>
          <cell r="Q364" t="str">
            <v>Anual</v>
          </cell>
          <cell r="R364" t="str">
            <v>Capacidad</v>
          </cell>
          <cell r="S364">
            <v>53.1</v>
          </cell>
          <cell r="T364">
            <v>58.6</v>
          </cell>
          <cell r="U364">
            <v>64.099999999999994</v>
          </cell>
          <cell r="V364">
            <v>69.599999999999994</v>
          </cell>
          <cell r="W364">
            <v>75</v>
          </cell>
          <cell r="X364">
            <v>75</v>
          </cell>
          <cell r="Y364">
            <v>0</v>
          </cell>
          <cell r="Z364">
            <v>0</v>
          </cell>
          <cell r="AA364">
            <v>0</v>
          </cell>
          <cell r="AB364">
            <v>0</v>
          </cell>
          <cell r="AC364">
            <v>0</v>
          </cell>
          <cell r="AD364">
            <v>0</v>
          </cell>
          <cell r="AE364" t="str">
            <v>La base definitiva de personas que ingresan a programas de licenciatura del año 2015 estuvo lista el 31 de marzo y en este momento se está realizando el cruce de ésta con los resultados de SABER 11 (el cruce lo realiza Tecnología). El equipo de Planeación</v>
          </cell>
          <cell r="AF364">
            <v>42460.208333333299</v>
          </cell>
          <cell r="AG364">
            <v>42472.620845104197</v>
          </cell>
          <cell r="AH364" t="str">
            <v>Beatriz Helena Vallejo Reyes</v>
          </cell>
          <cell r="AI364" t="str">
            <v>bvallejo@mineducacion.gov.co</v>
          </cell>
          <cell r="AJ364">
            <v>180</v>
          </cell>
          <cell r="AK364">
            <v>0</v>
          </cell>
          <cell r="AL364">
            <v>0</v>
          </cell>
        </row>
        <row r="365">
          <cell r="A365">
            <v>4460</v>
          </cell>
          <cell r="B365" t="str">
            <v>Todos por un Nuevo País</v>
          </cell>
          <cell r="C365" t="str">
            <v>Movilidad social</v>
          </cell>
          <cell r="D365" t="str">
            <v>Cerrar la brecha en el acceso y la calidad de la educación, para mejorar la formación de capital humano, incrementar la movilidad social y fomentar la construcción de ciudadanía.</v>
          </cell>
          <cell r="E365" t="str">
            <v>Educación</v>
          </cell>
          <cell r="F365" t="str">
            <v>MINEDUCACION</v>
          </cell>
          <cell r="G365" t="str">
            <v>Mejoramiento de la Calidad en educación superior</v>
          </cell>
          <cell r="H365">
            <v>4460</v>
          </cell>
          <cell r="I365" t="str">
            <v>Porcentaje de estudiantes que mejora en el nivel de desempeño de las pruebas SABER PRO</v>
          </cell>
          <cell r="J365" t="str">
            <v>Resultado</v>
          </cell>
          <cell r="K365" t="str">
            <v>Sectorial</v>
          </cell>
          <cell r="L365" t="str">
            <v>SI</v>
          </cell>
          <cell r="M365" t="str">
            <v>SI</v>
          </cell>
          <cell r="N365" t="str">
            <v>NO</v>
          </cell>
          <cell r="O365" t="str">
            <v>SI</v>
          </cell>
          <cell r="P365" t="str">
            <v>Porcentaje</v>
          </cell>
          <cell r="Q365" t="str">
            <v>Anual</v>
          </cell>
          <cell r="R365" t="str">
            <v>Capacidad</v>
          </cell>
          <cell r="S365">
            <v>0</v>
          </cell>
          <cell r="T365">
            <v>3</v>
          </cell>
          <cell r="U365">
            <v>6</v>
          </cell>
          <cell r="V365">
            <v>9</v>
          </cell>
          <cell r="W365">
            <v>12</v>
          </cell>
          <cell r="X365">
            <v>12</v>
          </cell>
          <cell r="Y365">
            <v>0</v>
          </cell>
          <cell r="Z365">
            <v>0</v>
          </cell>
          <cell r="AA365">
            <v>0</v>
          </cell>
          <cell r="AB365">
            <v>0</v>
          </cell>
          <cell r="AC365">
            <v>0</v>
          </cell>
          <cell r="AD365">
            <v>0</v>
          </cell>
          <cell r="AE365"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5">
            <v>42490.208333333299</v>
          </cell>
          <cell r="AG365">
            <v>42496.506267245401</v>
          </cell>
          <cell r="AH365" t="str">
            <v>Luis Bernardo Carrillo</v>
          </cell>
          <cell r="AI365" t="str">
            <v>LCarrillo@mineducacion.gov.co</v>
          </cell>
          <cell r="AJ365">
            <v>180</v>
          </cell>
          <cell r="AK365">
            <v>0</v>
          </cell>
          <cell r="AL365">
            <v>0</v>
          </cell>
        </row>
        <row r="366">
          <cell r="A366">
            <v>4463</v>
          </cell>
          <cell r="B366" t="str">
            <v>Todos por un Nuevo País</v>
          </cell>
          <cell r="C366" t="str">
            <v>Movilidad social</v>
          </cell>
          <cell r="D366" t="str">
            <v>Cerrar la brecha en el acceso y la calidad de la educación, para mejorar la formación de capital humano, incrementar la movilidad social y fomentar la construcción de ciudadanía.</v>
          </cell>
          <cell r="E366" t="str">
            <v>Educación</v>
          </cell>
          <cell r="F366" t="str">
            <v>MINEDUCACION</v>
          </cell>
          <cell r="G366" t="str">
            <v>Mejoramiento de la Calidad en educación superior</v>
          </cell>
          <cell r="H366">
            <v>4463</v>
          </cell>
          <cell r="I366" t="str">
            <v>Docentes de educación superior con formación doctoral</v>
          </cell>
          <cell r="J366" t="str">
            <v>Producto</v>
          </cell>
          <cell r="K366" t="str">
            <v>Sectorial</v>
          </cell>
          <cell r="L366" t="str">
            <v>SI</v>
          </cell>
          <cell r="M366" t="str">
            <v>SI</v>
          </cell>
          <cell r="N366" t="str">
            <v>NO</v>
          </cell>
          <cell r="O366" t="str">
            <v>SI</v>
          </cell>
          <cell r="P366" t="str">
            <v>Docentes</v>
          </cell>
          <cell r="Q366" t="str">
            <v>Anual</v>
          </cell>
          <cell r="R366" t="str">
            <v>Capacidad</v>
          </cell>
          <cell r="S366">
            <v>7573</v>
          </cell>
          <cell r="T366">
            <v>8180</v>
          </cell>
          <cell r="U366">
            <v>8790</v>
          </cell>
          <cell r="V366">
            <v>9400</v>
          </cell>
          <cell r="W366">
            <v>10000</v>
          </cell>
          <cell r="X366">
            <v>10000</v>
          </cell>
          <cell r="Y366">
            <v>0</v>
          </cell>
          <cell r="Z366">
            <v>0</v>
          </cell>
          <cell r="AA366">
            <v>0</v>
          </cell>
          <cell r="AB366">
            <v>0</v>
          </cell>
          <cell r="AC366">
            <v>0</v>
          </cell>
          <cell r="AD366">
            <v>0</v>
          </cell>
          <cell r="AE366" t="str">
            <v>Durante el mes de abril se entregó la Guía para la Formulación de Planes de Gestión (PF IES acreditadas) para las IES del programa ser Pilo Paga y su formato anexo como cumplimiento del hito para abril 15. Se expidió la resolución de distribución de recur</v>
          </cell>
          <cell r="AF366">
            <v>42490.208333333299</v>
          </cell>
          <cell r="AG366">
            <v>42495.664365705998</v>
          </cell>
          <cell r="AH366" t="str">
            <v>Luis Bernardo Carrillo</v>
          </cell>
          <cell r="AI366" t="str">
            <v>LCarrillo@mineducacion.gov.co</v>
          </cell>
          <cell r="AJ366">
            <v>180</v>
          </cell>
          <cell r="AK366">
            <v>0</v>
          </cell>
          <cell r="AL366">
            <v>0</v>
          </cell>
        </row>
        <row r="367">
          <cell r="A367">
            <v>4464</v>
          </cell>
          <cell r="B367" t="str">
            <v>Todos por un Nuevo País</v>
          </cell>
          <cell r="C367" t="str">
            <v>Movilidad social</v>
          </cell>
          <cell r="D367" t="str">
            <v>Cerrar la brecha en el acceso y la calidad de la educación, para mejorar la formación de capital humano, incrementar la movilidad social y fomentar la construcción de ciudadanía.</v>
          </cell>
          <cell r="E367" t="str">
            <v>Educación</v>
          </cell>
          <cell r="F367" t="str">
            <v>MINEDUCACION</v>
          </cell>
          <cell r="G367" t="str">
            <v>Mejoramiento de la Calidad en educación superior</v>
          </cell>
          <cell r="H367">
            <v>4464</v>
          </cell>
          <cell r="I367" t="str">
            <v>Ganancias en puestos de universidades colombianas en ranking internacional</v>
          </cell>
          <cell r="J367" t="str">
            <v>Producto</v>
          </cell>
          <cell r="K367" t="str">
            <v>Sectorial</v>
          </cell>
          <cell r="L367" t="str">
            <v>SI</v>
          </cell>
          <cell r="M367" t="str">
            <v>NO</v>
          </cell>
          <cell r="N367" t="str">
            <v>NO</v>
          </cell>
          <cell r="O367" t="str">
            <v>SI</v>
          </cell>
          <cell r="P367" t="str">
            <v>Puestos</v>
          </cell>
          <cell r="Q367" t="str">
            <v>Anual</v>
          </cell>
          <cell r="R367" t="str">
            <v>Capacidad</v>
          </cell>
          <cell r="S367">
            <v>0</v>
          </cell>
          <cell r="T367">
            <v>4</v>
          </cell>
          <cell r="U367">
            <v>12</v>
          </cell>
          <cell r="V367">
            <v>20</v>
          </cell>
          <cell r="W367">
            <v>25</v>
          </cell>
          <cell r="X367">
            <v>25</v>
          </cell>
          <cell r="Y367">
            <v>0</v>
          </cell>
          <cell r="Z367">
            <v>0</v>
          </cell>
          <cell r="AA367">
            <v>0</v>
          </cell>
          <cell r="AB367">
            <v>0</v>
          </cell>
          <cell r="AC367">
            <v>0</v>
          </cell>
          <cell r="AD367">
            <v>0</v>
          </cell>
          <cell r="AE367" t="str">
            <v>Fueron aprobados los términos de referencia de la convocatoria para los estudiantes a la Escuela internacional de Verano.</v>
          </cell>
          <cell r="AF367">
            <v>42490.208333333299</v>
          </cell>
          <cell r="AG367">
            <v>42500.776460879599</v>
          </cell>
          <cell r="AH367" t="str">
            <v>Luis Bernardo Carrillo</v>
          </cell>
          <cell r="AI367" t="str">
            <v>LCarrillo@mineducacion.gov.co</v>
          </cell>
          <cell r="AJ367">
            <v>180</v>
          </cell>
          <cell r="AK367">
            <v>0</v>
          </cell>
          <cell r="AL367">
            <v>0</v>
          </cell>
        </row>
        <row r="368">
          <cell r="A368">
            <v>4443</v>
          </cell>
          <cell r="B368" t="str">
            <v>Todos por un Nuevo País</v>
          </cell>
          <cell r="C368" t="str">
            <v>Movilidad social</v>
          </cell>
          <cell r="D368" t="str">
            <v>Cerrar la brecha en el acceso y la calidad de la educación, para mejorar la formación de capital humano, incrementar la movilidad social y fomentar la construcción de ciudadanía.</v>
          </cell>
          <cell r="E368" t="str">
            <v>Educación</v>
          </cell>
          <cell r="F368" t="str">
            <v>MINEDUCACION</v>
          </cell>
          <cell r="G368" t="str">
            <v>Infraestructura Educativa Primaria, Basica y Media</v>
          </cell>
          <cell r="H368">
            <v>4443</v>
          </cell>
          <cell r="I368" t="str">
            <v>Tasa de cobertura bruta en educación media en la zona rural</v>
          </cell>
          <cell r="J368" t="str">
            <v>Resultado</v>
          </cell>
          <cell r="K368" t="str">
            <v>Sectorial</v>
          </cell>
          <cell r="L368" t="str">
            <v>SI</v>
          </cell>
          <cell r="M368" t="str">
            <v>NO</v>
          </cell>
          <cell r="N368" t="str">
            <v>NO</v>
          </cell>
          <cell r="O368" t="str">
            <v>SI</v>
          </cell>
          <cell r="P368" t="str">
            <v>Tasa</v>
          </cell>
          <cell r="Q368" t="str">
            <v>Anual</v>
          </cell>
          <cell r="R368" t="str">
            <v>Capacidad</v>
          </cell>
          <cell r="S368">
            <v>62.1</v>
          </cell>
          <cell r="T368">
            <v>63.277999999999999</v>
          </cell>
          <cell r="U368">
            <v>65.626999999999995</v>
          </cell>
          <cell r="V368">
            <v>67.975999999999999</v>
          </cell>
          <cell r="W368">
            <v>69</v>
          </cell>
          <cell r="X368">
            <v>69</v>
          </cell>
          <cell r="Y368">
            <v>0</v>
          </cell>
          <cell r="Z368">
            <v>0</v>
          </cell>
          <cell r="AA368">
            <v>0</v>
          </cell>
          <cell r="AB368">
            <v>0</v>
          </cell>
          <cell r="AC368">
            <v>0</v>
          </cell>
          <cell r="AD368">
            <v>0</v>
          </cell>
          <cell r="AE368"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368">
            <v>42490.208333333299</v>
          </cell>
          <cell r="AG368">
            <v>42495.643380636597</v>
          </cell>
          <cell r="AH368" t="str">
            <v>Hector Julio Flechas</v>
          </cell>
          <cell r="AI368" t="str">
            <v>HFlechas@mineducacion.gov.co</v>
          </cell>
          <cell r="AJ368">
            <v>180</v>
          </cell>
          <cell r="AK368">
            <v>0</v>
          </cell>
          <cell r="AL368">
            <v>0</v>
          </cell>
        </row>
        <row r="369">
          <cell r="A369">
            <v>4444</v>
          </cell>
          <cell r="B369" t="str">
            <v>Todos por un Nuevo País</v>
          </cell>
          <cell r="C369" t="str">
            <v>Movilidad social</v>
          </cell>
          <cell r="D369" t="str">
            <v>Cerrar la brecha en el acceso y la calidad de la educación, para mejorar la formación de capital humano, incrementar la movilidad social y fomentar la construcción de ciudadanía.</v>
          </cell>
          <cell r="E369" t="str">
            <v>Educación</v>
          </cell>
          <cell r="F369" t="str">
            <v>MINEDUCACION</v>
          </cell>
          <cell r="G369" t="str">
            <v>Infraestructura Educativa Primaria, Basica y Media</v>
          </cell>
          <cell r="H369">
            <v>4444</v>
          </cell>
          <cell r="I369" t="str">
            <v>Sedes rurales intervenidas con mejoramiento o construcción de infraestructura</v>
          </cell>
          <cell r="J369" t="str">
            <v>Producto</v>
          </cell>
          <cell r="K369" t="str">
            <v>Sectorial</v>
          </cell>
          <cell r="L369" t="str">
            <v>SI</v>
          </cell>
          <cell r="M369" t="str">
            <v>SI</v>
          </cell>
          <cell r="N369" t="str">
            <v>NO</v>
          </cell>
          <cell r="O369" t="str">
            <v>SI</v>
          </cell>
          <cell r="P369" t="str">
            <v>Sedes rurales</v>
          </cell>
          <cell r="Q369" t="str">
            <v>Anual</v>
          </cell>
          <cell r="R369" t="str">
            <v>Acumulado</v>
          </cell>
          <cell r="S369">
            <v>168</v>
          </cell>
          <cell r="T369">
            <v>150</v>
          </cell>
          <cell r="U369">
            <v>300</v>
          </cell>
          <cell r="V369">
            <v>350</v>
          </cell>
          <cell r="W369">
            <v>200</v>
          </cell>
          <cell r="X369">
            <v>1000</v>
          </cell>
          <cell r="Y369">
            <v>0</v>
          </cell>
          <cell r="Z369">
            <v>0</v>
          </cell>
          <cell r="AA369">
            <v>0</v>
          </cell>
          <cell r="AB369">
            <v>0</v>
          </cell>
          <cell r="AC369">
            <v>0</v>
          </cell>
          <cell r="AD369">
            <v>0</v>
          </cell>
          <cell r="AE369" t="str">
            <v>Para el mes de abril se cuenta con una obra de mejoramiento en zona rural, para el departamento de Caqueta para el municipio de San Vicente del Caguan (1)</v>
          </cell>
          <cell r="AF369">
            <v>42490.208333333299</v>
          </cell>
          <cell r="AG369">
            <v>42495.642392326401</v>
          </cell>
          <cell r="AH369" t="str">
            <v>Hector Julio Flechas</v>
          </cell>
          <cell r="AI369" t="str">
            <v>HFlechas@mineducacion.gov.co</v>
          </cell>
          <cell r="AJ369">
            <v>180</v>
          </cell>
          <cell r="AK369">
            <v>0</v>
          </cell>
          <cell r="AL369">
            <v>0</v>
          </cell>
        </row>
        <row r="370">
          <cell r="A370">
            <v>5157</v>
          </cell>
          <cell r="B370" t="str">
            <v>Todos por un Nuevo País</v>
          </cell>
          <cell r="C370" t="str">
            <v>Movilidad social</v>
          </cell>
          <cell r="D370" t="str">
            <v>Cerrar la brecha en el acceso y la calidad de la educación, para mejorar la formación de capital humano, incrementar la movilidad social y fomentar la construcción de ciudadanía.</v>
          </cell>
          <cell r="E370" t="str">
            <v>Educación</v>
          </cell>
          <cell r="F370" t="str">
            <v>MINEDUCACION</v>
          </cell>
          <cell r="G370" t="str">
            <v>Infraestructura Educativa Primaria, Basica y Media</v>
          </cell>
          <cell r="H370">
            <v>5157</v>
          </cell>
          <cell r="I370" t="str">
            <v>Aulas nuevas y ampliadas del Plan de Infraestructura para atender Jornada Única</v>
          </cell>
          <cell r="J370" t="str">
            <v>Producto</v>
          </cell>
          <cell r="K370" t="str">
            <v>Sectorial</v>
          </cell>
          <cell r="L370" t="str">
            <v>NO</v>
          </cell>
          <cell r="M370" t="str">
            <v>SI</v>
          </cell>
          <cell r="N370" t="str">
            <v>NO</v>
          </cell>
          <cell r="O370" t="str">
            <v>SI</v>
          </cell>
          <cell r="P370" t="str">
            <v>Aulas</v>
          </cell>
          <cell r="Q370" t="str">
            <v>Trimestral</v>
          </cell>
          <cell r="R370" t="str">
            <v>Capacidad</v>
          </cell>
          <cell r="S370">
            <v>0</v>
          </cell>
          <cell r="T370">
            <v>1562</v>
          </cell>
          <cell r="U370">
            <v>2722</v>
          </cell>
          <cell r="V370">
            <v>10298</v>
          </cell>
          <cell r="W370">
            <v>30693</v>
          </cell>
          <cell r="X370">
            <v>30693</v>
          </cell>
          <cell r="Y370">
            <v>1918</v>
          </cell>
          <cell r="Z370">
            <v>70.459999999999994</v>
          </cell>
          <cell r="AA370">
            <v>1918</v>
          </cell>
          <cell r="AB370">
            <v>6.25</v>
          </cell>
          <cell r="AC370">
            <v>42460.208333333299</v>
          </cell>
          <cell r="AD370">
            <v>42468.687713310203</v>
          </cell>
          <cell r="AE370" t="str">
            <v>Durante el mes de Abril se han entregado 334 Aulas así: Con recursos MEN Ley 21 en 54405-LOS PATIOS 8 Aulas. Con recursos propios ETC en 13688-SANTA ROSA DEL SUR 36 Aulas. Con recursos Fondo de Adaptación 59 Aulas: 25035-ANAPOIMA 1 Aula; 25386-LA MESA 1 A</v>
          </cell>
          <cell r="AF370">
            <v>42490.208333333299</v>
          </cell>
          <cell r="AG370">
            <v>42496.496346377302</v>
          </cell>
          <cell r="AH370" t="str">
            <v>Hector Julio Flechas</v>
          </cell>
          <cell r="AI370" t="str">
            <v>HFlechas@mineducacion.gov.co</v>
          </cell>
          <cell r="AJ370">
            <v>5</v>
          </cell>
          <cell r="AK370">
            <v>42551.208333333299</v>
          </cell>
          <cell r="AL370">
            <v>-48</v>
          </cell>
        </row>
        <row r="371">
          <cell r="A371">
            <v>5327</v>
          </cell>
          <cell r="B371" t="str">
            <v>Todos por un Nuevo País</v>
          </cell>
          <cell r="C371" t="str">
            <v>Movilidad social</v>
          </cell>
          <cell r="D371" t="str">
            <v>Cerrar la brecha en el acceso y la calidad de la educación, para mejorar la formación de capital humano, incrementar la movilidad social y fomentar la construcción de ciudadanía.</v>
          </cell>
          <cell r="E371" t="str">
            <v>Educación</v>
          </cell>
          <cell r="F371" t="str">
            <v>MINEDUCACION</v>
          </cell>
          <cell r="G371" t="str">
            <v>Atención y asistencia integral a la primera infancia, la infancia, la adolescencia, la juventud y sus familias</v>
          </cell>
          <cell r="H371">
            <v>5327</v>
          </cell>
          <cell r="I371" t="str">
            <v>Porcentaje de niños y niñas atendidos en educación inicial en el marco de la atención integral que cuentan con las 8 atenciones priorizadas</v>
          </cell>
          <cell r="J371" t="str">
            <v>Producto</v>
          </cell>
          <cell r="K371" t="str">
            <v>Transversal</v>
          </cell>
          <cell r="L371" t="str">
            <v>NO</v>
          </cell>
          <cell r="M371" t="str">
            <v>SI</v>
          </cell>
          <cell r="N371" t="str">
            <v>NO</v>
          </cell>
          <cell r="O371" t="str">
            <v>SI</v>
          </cell>
          <cell r="P371" t="str">
            <v>Porcentaje</v>
          </cell>
          <cell r="Q371" t="str">
            <v>Trimestral</v>
          </cell>
          <cell r="R371" t="str">
            <v>Stock</v>
          </cell>
          <cell r="S371">
            <v>0</v>
          </cell>
          <cell r="T371">
            <v>100</v>
          </cell>
          <cell r="U371">
            <v>100</v>
          </cell>
          <cell r="V371">
            <v>100</v>
          </cell>
          <cell r="W371">
            <v>100</v>
          </cell>
          <cell r="X371">
            <v>100</v>
          </cell>
          <cell r="Y371">
            <v>0</v>
          </cell>
          <cell r="Z371">
            <v>0</v>
          </cell>
          <cell r="AA371">
            <v>0</v>
          </cell>
          <cell r="AB371">
            <v>0</v>
          </cell>
          <cell r="AC371">
            <v>0</v>
          </cell>
          <cell r="AD371">
            <v>0</v>
          </cell>
          <cell r="AE371" t="str">
            <v>En concordancia con el compromiso establecido en el marco de la CIPI, la infomación de niños y niñas y atenciones del primer corte de 2016, debió haber sido entregada por el ICBF el 10 de abril, sin embargo dicho compromiso no fue cumplido, por lo cual se</v>
          </cell>
          <cell r="AF371">
            <v>42490.208333333299</v>
          </cell>
          <cell r="AG371">
            <v>42496.493644826398</v>
          </cell>
          <cell r="AH371" t="str">
            <v>Hector Julio Flechas</v>
          </cell>
          <cell r="AI371" t="str">
            <v>HFlechas@mineducacion.gov.co</v>
          </cell>
          <cell r="AJ371">
            <v>30</v>
          </cell>
          <cell r="AK371">
            <v>0</v>
          </cell>
          <cell r="AL371">
            <v>0</v>
          </cell>
        </row>
        <row r="372">
          <cell r="A372">
            <v>5328</v>
          </cell>
          <cell r="B372" t="str">
            <v>Todos por un Nuevo País</v>
          </cell>
          <cell r="C372" t="str">
            <v>Movilidad social</v>
          </cell>
          <cell r="D372" t="str">
            <v>Cerrar la brecha en el acceso y la calidad de la educación, para mejorar la formación de capital humano, incrementar la movilidad social y fomentar la construcción de ciudadanía.</v>
          </cell>
          <cell r="E372" t="str">
            <v>Educación</v>
          </cell>
          <cell r="F372" t="str">
            <v>MINEDUCACION</v>
          </cell>
          <cell r="G372" t="str">
            <v>Atención y asistencia integral a la primera infancia, la infancia, la adolescencia, la juventud y sus familias</v>
          </cell>
          <cell r="H372">
            <v>5328</v>
          </cell>
          <cell r="I372" t="str">
            <v>Porcentaje de mujeres gestantes inscritas en las modalidades de educación inicial en el marco de la atención integral que cuentan con las 3 atenciones priorizadas</v>
          </cell>
          <cell r="J372" t="str">
            <v>Producto</v>
          </cell>
          <cell r="K372" t="str">
            <v>Transversal</v>
          </cell>
          <cell r="L372" t="str">
            <v>NO</v>
          </cell>
          <cell r="M372" t="str">
            <v>SI</v>
          </cell>
          <cell r="N372" t="str">
            <v>NO</v>
          </cell>
          <cell r="O372" t="str">
            <v>SI</v>
          </cell>
          <cell r="P372" t="str">
            <v>Porcentaje</v>
          </cell>
          <cell r="Q372" t="str">
            <v>Trimestral</v>
          </cell>
          <cell r="R372" t="str">
            <v>Stock</v>
          </cell>
          <cell r="S372">
            <v>0</v>
          </cell>
          <cell r="T372">
            <v>100</v>
          </cell>
          <cell r="U372">
            <v>100</v>
          </cell>
          <cell r="V372">
            <v>100</v>
          </cell>
          <cell r="W372">
            <v>100</v>
          </cell>
          <cell r="X372">
            <v>100</v>
          </cell>
          <cell r="Y372">
            <v>0</v>
          </cell>
          <cell r="Z372">
            <v>0</v>
          </cell>
          <cell r="AA372">
            <v>0</v>
          </cell>
          <cell r="AB372">
            <v>0</v>
          </cell>
          <cell r="AC372">
            <v>0</v>
          </cell>
          <cell r="AD372">
            <v>0</v>
          </cell>
          <cell r="AE372">
            <v>0</v>
          </cell>
          <cell r="AF372">
            <v>0</v>
          </cell>
          <cell r="AG372">
            <v>0</v>
          </cell>
          <cell r="AH372" t="str">
            <v>Hector Julio Flechas</v>
          </cell>
          <cell r="AI372" t="str">
            <v>HFlechas@mineducacion.gov.co</v>
          </cell>
          <cell r="AJ372">
            <v>30</v>
          </cell>
          <cell r="AK372">
            <v>0</v>
          </cell>
          <cell r="AL372">
            <v>0</v>
          </cell>
        </row>
        <row r="373">
          <cell r="A373">
            <v>5334</v>
          </cell>
          <cell r="B373" t="str">
            <v>Todos por un Nuevo País</v>
          </cell>
          <cell r="C373" t="str">
            <v>Movilidad social</v>
          </cell>
          <cell r="D373" t="str">
            <v>Cerrar la brecha en el acceso y la calidad de la educación, para mejorar la formación de capital humano, incrementar la movilidad social y fomentar la construcción de ciudadanía.</v>
          </cell>
          <cell r="E373" t="str">
            <v>Educación</v>
          </cell>
          <cell r="F373" t="str">
            <v>MINEDUCACION</v>
          </cell>
          <cell r="G373" t="str">
            <v>Atención y asistencia integral a la primera infancia, la infancia, la adolescencia, la juventud y sus familias</v>
          </cell>
          <cell r="H373">
            <v>5334</v>
          </cell>
          <cell r="I373" t="str">
            <v>Porcentaje de talento humano cualificado vinculado a los servicios educación inicial en el marco de la atención integral.</v>
          </cell>
          <cell r="J373" t="str">
            <v>Producto</v>
          </cell>
          <cell r="K373" t="str">
            <v>Transversal</v>
          </cell>
          <cell r="L373" t="str">
            <v>NO</v>
          </cell>
          <cell r="M373" t="str">
            <v>SI</v>
          </cell>
          <cell r="N373" t="str">
            <v>NO</v>
          </cell>
          <cell r="O373" t="str">
            <v>SI</v>
          </cell>
          <cell r="P373" t="str">
            <v>Porcentaje</v>
          </cell>
          <cell r="Q373" t="str">
            <v>Semestral</v>
          </cell>
          <cell r="R373" t="str">
            <v>Stock</v>
          </cell>
          <cell r="S373">
            <v>0</v>
          </cell>
          <cell r="T373">
            <v>100</v>
          </cell>
          <cell r="U373">
            <v>100</v>
          </cell>
          <cell r="V373">
            <v>100</v>
          </cell>
          <cell r="W373">
            <v>100</v>
          </cell>
          <cell r="X373">
            <v>100</v>
          </cell>
          <cell r="Y373">
            <v>0</v>
          </cell>
          <cell r="Z373">
            <v>0</v>
          </cell>
          <cell r="AA373">
            <v>0</v>
          </cell>
          <cell r="AB373">
            <v>0</v>
          </cell>
          <cell r="AC373">
            <v>0</v>
          </cell>
          <cell r="AD373">
            <v>0</v>
          </cell>
          <cell r="AE373" t="str">
            <v>A la fecha cada una de las entidades responsables están en proceso de contratación de sus respectivos procesos de cualificación al talento humano vinculado a los servicios de educación inicial. El reporte cuantitativo es semestral.</v>
          </cell>
          <cell r="AF373">
            <v>42490.208333333299</v>
          </cell>
          <cell r="AG373">
            <v>42496.491377627302</v>
          </cell>
          <cell r="AH373" t="str">
            <v>Hector Julio Flechas</v>
          </cell>
          <cell r="AI373" t="str">
            <v>HFlechas@mineducacion.gov.co</v>
          </cell>
          <cell r="AJ373">
            <v>30</v>
          </cell>
          <cell r="AK373">
            <v>0</v>
          </cell>
          <cell r="AL373">
            <v>0</v>
          </cell>
        </row>
        <row r="374">
          <cell r="A374">
            <v>5238</v>
          </cell>
          <cell r="B374" t="str">
            <v>Todos por un Nuevo País</v>
          </cell>
          <cell r="C374" t="str">
            <v>Movilidad social</v>
          </cell>
          <cell r="D374" t="str">
            <v>Cerrar la brecha en el acceso y la calidad de la educación, para mejorar la formación de capital humano, incrementar la movilidad social y fomentar la construcción de ciudadanía.</v>
          </cell>
          <cell r="E374" t="str">
            <v>Educación</v>
          </cell>
          <cell r="F374" t="str">
            <v>MINEDUCACION</v>
          </cell>
          <cell r="G374" t="str">
            <v>Atención y asistencia integral a la primera infancia, la infancia, la adolescencia, la juventud y sus familias</v>
          </cell>
          <cell r="H374">
            <v>5238</v>
          </cell>
          <cell r="I374" t="str">
            <v>Talento humano cualificado para la atención integral a la primera infancia (MinEducación)</v>
          </cell>
          <cell r="J374" t="str">
            <v>Producto</v>
          </cell>
          <cell r="K374" t="str">
            <v>Transversal</v>
          </cell>
          <cell r="L374" t="str">
            <v>NO</v>
          </cell>
          <cell r="M374" t="str">
            <v>SI</v>
          </cell>
          <cell r="N374" t="str">
            <v>NO</v>
          </cell>
          <cell r="O374" t="str">
            <v>SI</v>
          </cell>
          <cell r="P374" t="str">
            <v>Personas</v>
          </cell>
          <cell r="Q374" t="str">
            <v>Semestral</v>
          </cell>
          <cell r="R374" t="str">
            <v>Acumulado</v>
          </cell>
          <cell r="S374">
            <v>43429</v>
          </cell>
          <cell r="T374">
            <v>1000</v>
          </cell>
          <cell r="U374">
            <v>15000</v>
          </cell>
          <cell r="V374">
            <v>15000</v>
          </cell>
          <cell r="W374">
            <v>15000</v>
          </cell>
          <cell r="X374">
            <v>46000</v>
          </cell>
          <cell r="Y374">
            <v>0</v>
          </cell>
          <cell r="Z374">
            <v>0</v>
          </cell>
          <cell r="AA374">
            <v>0</v>
          </cell>
          <cell r="AB374">
            <v>0</v>
          </cell>
          <cell r="AC374">
            <v>0</v>
          </cell>
          <cell r="AD374">
            <v>0</v>
          </cell>
          <cell r="AE374" t="str">
            <v>Durante el mes de abril se lorgó perfeccionamiento de la minuta del convenio y firma del acta de inicio por parte de los socios (ICBF, Bancolombia y MEN). Respecto a la gestión territorial para socializar el proceso y realizar acuerdos de implementación c</v>
          </cell>
          <cell r="AF374">
            <v>42490.208333333299</v>
          </cell>
          <cell r="AG374">
            <v>42496.4941819792</v>
          </cell>
          <cell r="AH374" t="str">
            <v>Hector Julio Flechas</v>
          </cell>
          <cell r="AI374" t="str">
            <v>HFlechas@mineducacion.gov.co</v>
          </cell>
          <cell r="AJ374">
            <v>30</v>
          </cell>
          <cell r="AK374">
            <v>0</v>
          </cell>
          <cell r="AL374">
            <v>0</v>
          </cell>
        </row>
        <row r="375">
          <cell r="A375">
            <v>4439</v>
          </cell>
          <cell r="B375" t="str">
            <v>Todos por un Nuevo País</v>
          </cell>
          <cell r="C375" t="str">
            <v>Movilidad social</v>
          </cell>
          <cell r="D375" t="str">
            <v>Cerrar la brecha en el acceso y la calidad de la educación, para mejorar la formación de capital humano, incrementar la movilidad social y fomentar la construcción de ciudadanía.</v>
          </cell>
          <cell r="E375" t="str">
            <v>Educación</v>
          </cell>
          <cell r="F375" t="str">
            <v>MINEDUCACION</v>
          </cell>
          <cell r="G375" t="str">
            <v>Cobertura y Equidad en educación Primaria, Básica y Media</v>
          </cell>
          <cell r="H375">
            <v>4439</v>
          </cell>
          <cell r="I375" t="str">
            <v>Tasa de supervivencia de grado primero a 11</v>
          </cell>
          <cell r="J375" t="str">
            <v>Resultado</v>
          </cell>
          <cell r="K375" t="str">
            <v>Sectorial</v>
          </cell>
          <cell r="L375" t="str">
            <v>SI</v>
          </cell>
          <cell r="M375" t="str">
            <v>SI</v>
          </cell>
          <cell r="N375" t="str">
            <v>NO</v>
          </cell>
          <cell r="O375" t="str">
            <v>SI</v>
          </cell>
          <cell r="P375" t="str">
            <v>Tasa</v>
          </cell>
          <cell r="Q375" t="str">
            <v>Anual</v>
          </cell>
          <cell r="R375" t="str">
            <v>Capacidad</v>
          </cell>
          <cell r="S375">
            <v>37.200000000000003</v>
          </cell>
          <cell r="T375">
            <v>39.22</v>
          </cell>
          <cell r="U375">
            <v>41.15</v>
          </cell>
          <cell r="V375">
            <v>43.01</v>
          </cell>
          <cell r="W375">
            <v>45</v>
          </cell>
          <cell r="X375">
            <v>45</v>
          </cell>
          <cell r="Y375">
            <v>0</v>
          </cell>
          <cell r="Z375">
            <v>0</v>
          </cell>
          <cell r="AA375">
            <v>0</v>
          </cell>
          <cell r="AB375">
            <v>0</v>
          </cell>
          <cell r="AC375">
            <v>0</v>
          </cell>
          <cell r="AD375">
            <v>0</v>
          </cell>
          <cell r="AE375" t="str">
            <v xml:space="preserve">Las Secretarías de Educación realizarón revisión y ajustes a las propuestas de JEC realizadas por las cajas de compensación. Aún no se ha realizado verificación de los beneficiarios de la estrategia. Con relación al servicio de transporte escolar algunas </v>
          </cell>
          <cell r="AF375">
            <v>42490.208333333299</v>
          </cell>
          <cell r="AG375">
            <v>42495.647693437502</v>
          </cell>
          <cell r="AH375" t="str">
            <v>Hector Julio Flechas</v>
          </cell>
          <cell r="AI375" t="str">
            <v>HFlechas@mineducacion.gov.co</v>
          </cell>
          <cell r="AJ375">
            <v>360</v>
          </cell>
          <cell r="AK375">
            <v>0</v>
          </cell>
          <cell r="AL375">
            <v>0</v>
          </cell>
        </row>
        <row r="376">
          <cell r="A376">
            <v>4440</v>
          </cell>
          <cell r="B376" t="str">
            <v>Todos por un Nuevo País</v>
          </cell>
          <cell r="C376" t="str">
            <v>Movilidad social</v>
          </cell>
          <cell r="D376" t="str">
            <v>Cerrar la brecha en el acceso y la calidad de la educación, para mejorar la formación de capital humano, incrementar la movilidad social y fomentar la construcción de ciudadanía.</v>
          </cell>
          <cell r="E376" t="str">
            <v>Educación</v>
          </cell>
          <cell r="F376" t="str">
            <v>MINEDUCACION</v>
          </cell>
          <cell r="G376" t="str">
            <v>Cobertura y Equidad en educación Primaria, Básica y Media</v>
          </cell>
          <cell r="H376">
            <v>4440</v>
          </cell>
          <cell r="I376" t="str">
            <v>Porcentaje de matrícula oficial con conexión a internet</v>
          </cell>
          <cell r="J376" t="str">
            <v>Producto</v>
          </cell>
          <cell r="K376" t="str">
            <v>Sectorial</v>
          </cell>
          <cell r="L376" t="str">
            <v>SI</v>
          </cell>
          <cell r="M376" t="str">
            <v>SI</v>
          </cell>
          <cell r="N376" t="str">
            <v>NO</v>
          </cell>
          <cell r="O376" t="str">
            <v>SI</v>
          </cell>
          <cell r="P376" t="str">
            <v>Porcentaje</v>
          </cell>
          <cell r="Q376" t="str">
            <v>Mensual</v>
          </cell>
          <cell r="R376" t="str">
            <v>Capacidad</v>
          </cell>
          <cell r="S376">
            <v>68</v>
          </cell>
          <cell r="T376">
            <v>70</v>
          </cell>
          <cell r="U376">
            <v>76</v>
          </cell>
          <cell r="V376">
            <v>83</v>
          </cell>
          <cell r="W376">
            <v>90</v>
          </cell>
          <cell r="X376">
            <v>90</v>
          </cell>
          <cell r="Y376">
            <v>54.9</v>
          </cell>
          <cell r="Z376">
            <v>0</v>
          </cell>
          <cell r="AA376">
            <v>54.9</v>
          </cell>
          <cell r="AB376">
            <v>0</v>
          </cell>
          <cell r="AC376">
            <v>42490.208333333299</v>
          </cell>
          <cell r="AD376">
            <v>42496.489592743099</v>
          </cell>
          <cell r="AE376" t="str">
            <v>04/16, indicador aumentó a 54,9%. Cotts conectividad firmados 2° sem/15, terminando.disminución cobertura/desconectar 366 sedes en 7 secretarías. corte abril 13.229 sedes conectadas 30,7%, 4.289.789 est beneficiados(54,9%), 273.660 ests más que en marzo&gt;C</v>
          </cell>
          <cell r="AF376">
            <v>42490.208333333299</v>
          </cell>
          <cell r="AG376">
            <v>42496.489592476901</v>
          </cell>
          <cell r="AH376" t="str">
            <v>Luis Bernardo Carrillo</v>
          </cell>
          <cell r="AI376" t="str">
            <v>LCarrillo@mineducacion.gov.co</v>
          </cell>
          <cell r="AJ376">
            <v>0</v>
          </cell>
          <cell r="AK376">
            <v>42520.208333333299</v>
          </cell>
          <cell r="AL376">
            <v>-13</v>
          </cell>
        </row>
        <row r="377">
          <cell r="A377">
            <v>4441</v>
          </cell>
          <cell r="B377" t="str">
            <v>Todos por un Nuevo País</v>
          </cell>
          <cell r="C377" t="str">
            <v>Movilidad social</v>
          </cell>
          <cell r="D377" t="str">
            <v>Cerrar la brecha en el acceso y la calidad de la educación, para mejorar la formación de capital humano, incrementar la movilidad social y fomentar la construcción de ciudadanía.</v>
          </cell>
          <cell r="E377" t="str">
            <v>Educación</v>
          </cell>
          <cell r="F377" t="str">
            <v>MINEDUCACION</v>
          </cell>
          <cell r="G377" t="str">
            <v>Cobertura y Equidad en educación Primaria, Básica y Media</v>
          </cell>
          <cell r="H377">
            <v>4441</v>
          </cell>
          <cell r="I377" t="str">
            <v>Proporción de niños entre 6 y 16 años en el hogar que asisten al colegio</v>
          </cell>
          <cell r="J377" t="str">
            <v>Resultado</v>
          </cell>
          <cell r="K377" t="str">
            <v>Sectorial</v>
          </cell>
          <cell r="L377" t="str">
            <v>SI</v>
          </cell>
          <cell r="M377" t="str">
            <v>SI</v>
          </cell>
          <cell r="N377" t="str">
            <v>NO</v>
          </cell>
          <cell r="O377" t="str">
            <v>SI</v>
          </cell>
          <cell r="P377" t="str">
            <v>Porcentaje</v>
          </cell>
          <cell r="Q377" t="str">
            <v>Anual</v>
          </cell>
          <cell r="R377" t="str">
            <v>Capacidad</v>
          </cell>
          <cell r="S377">
            <v>87.1</v>
          </cell>
          <cell r="T377">
            <v>89.01</v>
          </cell>
          <cell r="U377">
            <v>91.09</v>
          </cell>
          <cell r="V377">
            <v>91.682000000000002</v>
          </cell>
          <cell r="W377">
            <v>93</v>
          </cell>
          <cell r="X377">
            <v>93</v>
          </cell>
          <cell r="Y377">
            <v>0</v>
          </cell>
          <cell r="Z377">
            <v>0</v>
          </cell>
          <cell r="AA377">
            <v>0</v>
          </cell>
          <cell r="AB377">
            <v>0</v>
          </cell>
          <cell r="AC377">
            <v>0</v>
          </cell>
          <cell r="AD377">
            <v>0</v>
          </cell>
          <cell r="AE377" t="str">
            <v>En el mes de abril las Secretarías de Educación y las cajas de compensación realizan la revisión de los convenios y se empieza a recopilar el número de beneficiarios con JEC. Las entidades territoriales certificadas garantizan la prestación del servicio d</v>
          </cell>
          <cell r="AF377">
            <v>42490.208333333299</v>
          </cell>
          <cell r="AG377">
            <v>42495.645714201397</v>
          </cell>
          <cell r="AH377" t="str">
            <v>Hector Julio Flechas</v>
          </cell>
          <cell r="AI377" t="str">
            <v>HFlechas@mineducacion.gov.co</v>
          </cell>
          <cell r="AJ377">
            <v>150</v>
          </cell>
          <cell r="AK377">
            <v>0</v>
          </cell>
          <cell r="AL377">
            <v>0</v>
          </cell>
        </row>
        <row r="378">
          <cell r="A378">
            <v>4442</v>
          </cell>
          <cell r="B378" t="str">
            <v>Todos por un Nuevo País</v>
          </cell>
          <cell r="C378" t="str">
            <v>Movilidad social</v>
          </cell>
          <cell r="D378" t="str">
            <v>Cerrar la brecha en el acceso y la calidad de la educación, para mejorar la formación de capital humano, incrementar la movilidad social y fomentar la construcción de ciudadanía.</v>
          </cell>
          <cell r="E378" t="str">
            <v>Educación</v>
          </cell>
          <cell r="F378" t="str">
            <v>MINEDUCACION</v>
          </cell>
          <cell r="G378" t="str">
            <v>Cobertura y Equidad en educación Primaria, Básica y Media</v>
          </cell>
          <cell r="H378">
            <v>4442</v>
          </cell>
          <cell r="I378" t="str">
            <v>Tasa de deserción intra-anual de educación preescolar, básica y media</v>
          </cell>
          <cell r="J378" t="str">
            <v>Resultado</v>
          </cell>
          <cell r="K378" t="str">
            <v>Sectorial</v>
          </cell>
          <cell r="L378" t="str">
            <v>SI</v>
          </cell>
          <cell r="M378" t="str">
            <v>SI</v>
          </cell>
          <cell r="N378" t="str">
            <v>NO</v>
          </cell>
          <cell r="O378" t="str">
            <v>SI</v>
          </cell>
          <cell r="P378" t="str">
            <v>Porcentaje</v>
          </cell>
          <cell r="Q378" t="str">
            <v>Anual</v>
          </cell>
          <cell r="R378" t="str">
            <v>Reducción</v>
          </cell>
          <cell r="S378">
            <v>3.1</v>
          </cell>
          <cell r="T378">
            <v>3.03</v>
          </cell>
          <cell r="U378">
            <v>2.95</v>
          </cell>
          <cell r="V378">
            <v>2.88</v>
          </cell>
          <cell r="W378">
            <v>2.5</v>
          </cell>
          <cell r="X378">
            <v>2.5</v>
          </cell>
          <cell r="Y378">
            <v>0</v>
          </cell>
          <cell r="Z378">
            <v>0</v>
          </cell>
          <cell r="AA378">
            <v>0</v>
          </cell>
          <cell r="AB378">
            <v>0</v>
          </cell>
          <cell r="AC378">
            <v>0</v>
          </cell>
          <cell r="AD378">
            <v>0</v>
          </cell>
          <cell r="AE378" t="str">
            <v>La prestación del servicio del transporte escolar debe garantizar el acceso y la permanencia de los estudiantes que habitan en zonas dispersas o lejanas de las instituciones educativas por tal razón las secretarías de educación adelantan acciones de finan</v>
          </cell>
          <cell r="AF378">
            <v>42490.208333333299</v>
          </cell>
          <cell r="AG378">
            <v>42495.645015358801</v>
          </cell>
          <cell r="AH378" t="str">
            <v>Hector Julio Flechas</v>
          </cell>
          <cell r="AI378" t="str">
            <v>HFlechas@mineducacion.gov.co</v>
          </cell>
          <cell r="AJ378">
            <v>180</v>
          </cell>
          <cell r="AK378">
            <v>0</v>
          </cell>
          <cell r="AL378">
            <v>0</v>
          </cell>
        </row>
        <row r="379">
          <cell r="A379">
            <v>4465</v>
          </cell>
          <cell r="B379" t="str">
            <v>Todos por un Nuevo País</v>
          </cell>
          <cell r="C379" t="str">
            <v>Movilidad social</v>
          </cell>
          <cell r="D379" t="str">
            <v>Cerrar la brecha en el acceso y la calidad de la educación, para mejorar la formación de capital humano, incrementar la movilidad social y fomentar la construcción de ciudadanía.</v>
          </cell>
          <cell r="E379" t="str">
            <v>Educación</v>
          </cell>
          <cell r="F379" t="str">
            <v>MINEDUCACION</v>
          </cell>
          <cell r="G379" t="str">
            <v>Cobertura y Equidad en educación Primaria, Básica y Media</v>
          </cell>
          <cell r="H379">
            <v>4465</v>
          </cell>
          <cell r="I379" t="str">
            <v>Tasa de analfabetismo para población de 15 años y más</v>
          </cell>
          <cell r="J379" t="str">
            <v>Resultado</v>
          </cell>
          <cell r="K379" t="str">
            <v>Sectorial</v>
          </cell>
          <cell r="L379" t="str">
            <v>SI</v>
          </cell>
          <cell r="M379" t="str">
            <v>SI</v>
          </cell>
          <cell r="N379" t="str">
            <v>NO</v>
          </cell>
          <cell r="O379" t="str">
            <v>SI</v>
          </cell>
          <cell r="P379" t="str">
            <v>Tasa</v>
          </cell>
          <cell r="Q379" t="str">
            <v>Anual</v>
          </cell>
          <cell r="R379" t="str">
            <v>Reducción</v>
          </cell>
          <cell r="S379">
            <v>5.81</v>
          </cell>
          <cell r="T379">
            <v>5.3540000000000001</v>
          </cell>
          <cell r="U379">
            <v>4.8970000000000002</v>
          </cell>
          <cell r="V379">
            <v>4.4409999999999998</v>
          </cell>
          <cell r="W379">
            <v>3.8</v>
          </cell>
          <cell r="X379">
            <v>3.8</v>
          </cell>
          <cell r="Y379">
            <v>0</v>
          </cell>
          <cell r="Z379">
            <v>0</v>
          </cell>
          <cell r="AA379">
            <v>0</v>
          </cell>
          <cell r="AB379">
            <v>0</v>
          </cell>
          <cell r="AC379">
            <v>0</v>
          </cell>
          <cell r="AD379">
            <v>0</v>
          </cell>
          <cell r="AE379" t="str">
            <v>En el marco de la ejecución de los contratos suscritos entre el Ministerio de Educación Nacional, la Universidad Católica de Oriente y la Fundación para la Reconciliación, se desarrollan acciones preliminares que consisten en la focalización de 52.800 per</v>
          </cell>
          <cell r="AF379">
            <v>42490.208333333299</v>
          </cell>
          <cell r="AG379">
            <v>42495.641349999998</v>
          </cell>
          <cell r="AH379" t="str">
            <v>Hector Julio Flechas</v>
          </cell>
          <cell r="AI379" t="str">
            <v>HFlechas@mineducacion.gov.co</v>
          </cell>
          <cell r="AJ379">
            <v>180</v>
          </cell>
          <cell r="AK379">
            <v>0</v>
          </cell>
          <cell r="AL379">
            <v>0</v>
          </cell>
        </row>
        <row r="380">
          <cell r="A380">
            <v>4466</v>
          </cell>
          <cell r="B380" t="str">
            <v>Todos por un Nuevo País</v>
          </cell>
          <cell r="C380" t="str">
            <v>Movilidad social</v>
          </cell>
          <cell r="D380" t="str">
            <v>Cerrar la brecha en el acceso y la calidad de la educación, para mejorar la formación de capital humano, incrementar la movilidad social y fomentar la construcción de ciudadanía.</v>
          </cell>
          <cell r="E380" t="str">
            <v>Educación</v>
          </cell>
          <cell r="F380" t="str">
            <v>MINEDUCACION</v>
          </cell>
          <cell r="G380" t="str">
            <v>Cobertura y Equidad en educación Primaria, Básica y Media</v>
          </cell>
          <cell r="H380">
            <v>4466</v>
          </cell>
          <cell r="I380" t="str">
            <v>Nuevos jóvenes y adultos alfabetizados</v>
          </cell>
          <cell r="J380" t="str">
            <v>Gestión</v>
          </cell>
          <cell r="K380" t="str">
            <v>Sectorial</v>
          </cell>
          <cell r="L380" t="str">
            <v>SI</v>
          </cell>
          <cell r="M380" t="str">
            <v>SI</v>
          </cell>
          <cell r="N380" t="str">
            <v>NO</v>
          </cell>
          <cell r="O380" t="str">
            <v>SI</v>
          </cell>
          <cell r="P380" t="str">
            <v>Jovenes y adultos</v>
          </cell>
          <cell r="Q380" t="str">
            <v>Anual</v>
          </cell>
          <cell r="R380" t="str">
            <v>Flujo</v>
          </cell>
          <cell r="S380">
            <v>419082</v>
          </cell>
          <cell r="T380">
            <v>121397</v>
          </cell>
          <cell r="U380">
            <v>292218</v>
          </cell>
          <cell r="V380">
            <v>478487</v>
          </cell>
          <cell r="W380">
            <v>676000</v>
          </cell>
          <cell r="X380">
            <v>676000</v>
          </cell>
          <cell r="Y380">
            <v>0</v>
          </cell>
          <cell r="Z380">
            <v>0</v>
          </cell>
          <cell r="AA380">
            <v>0</v>
          </cell>
          <cell r="AB380">
            <v>0</v>
          </cell>
          <cell r="AC380">
            <v>0</v>
          </cell>
          <cell r="AD380">
            <v>0</v>
          </cell>
          <cell r="AE380" t="str">
            <v>En la presente vigencia se está haciendo seguimiento mensual al registro de matrícula, haciendo las consultas correspondientes a la base de datos del corte mensual, seleccionando la población matriculada en el ciclo I de educación de jóvenes y adultos, ve</v>
          </cell>
          <cell r="AF380">
            <v>42490.208333333299</v>
          </cell>
          <cell r="AG380">
            <v>42495.640432557899</v>
          </cell>
          <cell r="AH380" t="str">
            <v>Hector Julio Flechas</v>
          </cell>
          <cell r="AI380" t="str">
            <v>HFlechas@mineducacion.gov.co</v>
          </cell>
          <cell r="AJ380">
            <v>0</v>
          </cell>
          <cell r="AK380">
            <v>0</v>
          </cell>
          <cell r="AL380">
            <v>0</v>
          </cell>
        </row>
        <row r="381">
          <cell r="A381">
            <v>4447</v>
          </cell>
          <cell r="B381" t="str">
            <v>Todos por un Nuevo País</v>
          </cell>
          <cell r="C381" t="str">
            <v>Movilidad social</v>
          </cell>
          <cell r="D381" t="str">
            <v>Cerrar la brecha en el acceso y la calidad de la educación, para mejorar la formación de capital humano, incrementar la movilidad social y fomentar la construcción de ciudadanía.</v>
          </cell>
          <cell r="E381" t="str">
            <v>Educación</v>
          </cell>
          <cell r="F381" t="str">
            <v>MINEDUCACION</v>
          </cell>
          <cell r="G381" t="str">
            <v>Fomento de la Educación Superior</v>
          </cell>
          <cell r="H381">
            <v>4447</v>
          </cell>
          <cell r="I381" t="str">
            <v>Estudiantes beneficiados con créditos condonables para programas profesionales de licenciatura en Instituciones Educativas Certificadas con alta calidad</v>
          </cell>
          <cell r="J381" t="str">
            <v>Producto</v>
          </cell>
          <cell r="K381" t="str">
            <v>Sectorial</v>
          </cell>
          <cell r="L381" t="str">
            <v>SI</v>
          </cell>
          <cell r="M381" t="str">
            <v>SI</v>
          </cell>
          <cell r="N381" t="str">
            <v>NO</v>
          </cell>
          <cell r="O381" t="str">
            <v>SI</v>
          </cell>
          <cell r="P381" t="str">
            <v>Estudiantes</v>
          </cell>
          <cell r="Q381" t="str">
            <v>Semestral</v>
          </cell>
          <cell r="R381" t="str">
            <v>Capacidad</v>
          </cell>
          <cell r="S381">
            <v>117</v>
          </cell>
          <cell r="T381">
            <v>250</v>
          </cell>
          <cell r="U381">
            <v>500</v>
          </cell>
          <cell r="V381">
            <v>1000</v>
          </cell>
          <cell r="W381">
            <v>2000</v>
          </cell>
          <cell r="X381">
            <v>2000</v>
          </cell>
          <cell r="Y381">
            <v>0</v>
          </cell>
          <cell r="Z381">
            <v>0</v>
          </cell>
          <cell r="AA381">
            <v>0</v>
          </cell>
          <cell r="AB381">
            <v>0</v>
          </cell>
          <cell r="AC381">
            <v>0</v>
          </cell>
          <cell r="AD381">
            <v>0</v>
          </cell>
          <cell r="AE381" t="str">
            <v>Durante el mes de marzo el MEN no indicó sobre la realización de un un nuevo convenio, teniendo en cuenta que se destinarán recursos para apoyar el Programa de Ser Pilo Paga dirigido a beneficiarios que deseen iniciar estudios en programas de licenciatura</v>
          </cell>
          <cell r="AF381">
            <v>42460.208333333299</v>
          </cell>
          <cell r="AG381">
            <v>42472.628936574103</v>
          </cell>
          <cell r="AH381" t="str">
            <v>Luis Bernardo Carrillo</v>
          </cell>
          <cell r="AI381" t="str">
            <v>LCarrillo@mineducacion.gov.co</v>
          </cell>
          <cell r="AJ381">
            <v>15</v>
          </cell>
          <cell r="AK381">
            <v>0</v>
          </cell>
          <cell r="AL381">
            <v>0</v>
          </cell>
        </row>
        <row r="382">
          <cell r="A382">
            <v>4453</v>
          </cell>
          <cell r="B382" t="str">
            <v>Todos por un Nuevo País</v>
          </cell>
          <cell r="C382" t="str">
            <v>Movilidad social</v>
          </cell>
          <cell r="D382" t="str">
            <v>Cerrar la brecha en el acceso y la calidad de la educación, para mejorar la formación de capital humano, incrementar la movilidad social y fomentar la construcción de ciudadanía.</v>
          </cell>
          <cell r="E382" t="str">
            <v>Educación</v>
          </cell>
          <cell r="F382" t="str">
            <v>MINEDUCACION</v>
          </cell>
          <cell r="G382" t="str">
            <v>Fomento de la Educación Superior</v>
          </cell>
          <cell r="H382">
            <v>4453</v>
          </cell>
          <cell r="I382" t="str">
            <v>Porcentaje de cupos de educación técnica y tecnológica con acreditación de alta calidad en programas e IES con acreditacion de alta calidad</v>
          </cell>
          <cell r="J382" t="str">
            <v>Resultado</v>
          </cell>
          <cell r="K382" t="str">
            <v>Sectorial</v>
          </cell>
          <cell r="L382" t="str">
            <v>SI</v>
          </cell>
          <cell r="M382" t="str">
            <v>SI</v>
          </cell>
          <cell r="N382" t="str">
            <v>NO</v>
          </cell>
          <cell r="O382" t="str">
            <v>SI</v>
          </cell>
          <cell r="P382" t="str">
            <v>Porcentaje</v>
          </cell>
          <cell r="Q382" t="str">
            <v>Anual</v>
          </cell>
          <cell r="R382" t="str">
            <v>Capacidad</v>
          </cell>
          <cell r="S382">
            <v>10.199999999999999</v>
          </cell>
          <cell r="T382">
            <v>11.2</v>
          </cell>
          <cell r="U382">
            <v>12.4</v>
          </cell>
          <cell r="V382">
            <v>13.7</v>
          </cell>
          <cell r="W382">
            <v>15</v>
          </cell>
          <cell r="X382">
            <v>15</v>
          </cell>
          <cell r="Y382">
            <v>0</v>
          </cell>
          <cell r="Z382">
            <v>0</v>
          </cell>
          <cell r="AA382">
            <v>0</v>
          </cell>
          <cell r="AB382">
            <v>0</v>
          </cell>
          <cell r="AC382">
            <v>0</v>
          </cell>
          <cell r="AD382">
            <v>0</v>
          </cell>
          <cell r="AE382"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2">
            <v>42490.208333333299</v>
          </cell>
          <cell r="AG382">
            <v>42500.472604050898</v>
          </cell>
          <cell r="AH382" t="str">
            <v>Luis Bernardo Carrillo</v>
          </cell>
          <cell r="AI382" t="str">
            <v>LCarrillo@mineducacion.gov.co</v>
          </cell>
          <cell r="AJ382">
            <v>90</v>
          </cell>
          <cell r="AK382">
            <v>0</v>
          </cell>
          <cell r="AL382">
            <v>0</v>
          </cell>
        </row>
        <row r="383">
          <cell r="A383">
            <v>4454</v>
          </cell>
          <cell r="B383" t="str">
            <v>Todos por un Nuevo País</v>
          </cell>
          <cell r="C383" t="str">
            <v>Movilidad social</v>
          </cell>
          <cell r="D383" t="str">
            <v>Cerrar la brecha en el acceso y la calidad de la educación, para mejorar la formación de capital humano, incrementar la movilidad social y fomentar la construcción de ciudadanía.</v>
          </cell>
          <cell r="E383" t="str">
            <v>Educación</v>
          </cell>
          <cell r="F383" t="str">
            <v>MINEDUCACION</v>
          </cell>
          <cell r="G383" t="str">
            <v>Fomento de la Educación Superior</v>
          </cell>
          <cell r="H383">
            <v>4454</v>
          </cell>
          <cell r="I383" t="str">
            <v>Nuevos cupos en educación técnica y tecnológica</v>
          </cell>
          <cell r="J383" t="str">
            <v>Gestión</v>
          </cell>
          <cell r="K383" t="str">
            <v>Sectorial</v>
          </cell>
          <cell r="L383" t="str">
            <v>SI</v>
          </cell>
          <cell r="M383" t="str">
            <v>SI</v>
          </cell>
          <cell r="N383" t="str">
            <v>NO</v>
          </cell>
          <cell r="O383" t="str">
            <v>SI</v>
          </cell>
          <cell r="P383" t="str">
            <v>Cupos</v>
          </cell>
          <cell r="Q383" t="str">
            <v>Anual</v>
          </cell>
          <cell r="R383" t="str">
            <v>Flujo</v>
          </cell>
          <cell r="S383">
            <v>159365</v>
          </cell>
          <cell r="T383">
            <v>36905</v>
          </cell>
          <cell r="U383">
            <v>73810</v>
          </cell>
          <cell r="V383">
            <v>110715</v>
          </cell>
          <cell r="W383">
            <v>150000</v>
          </cell>
          <cell r="X383">
            <v>150000</v>
          </cell>
          <cell r="Y383">
            <v>0</v>
          </cell>
          <cell r="Z383">
            <v>0</v>
          </cell>
          <cell r="AA383">
            <v>0</v>
          </cell>
          <cell r="AB383">
            <v>0</v>
          </cell>
          <cell r="AC383">
            <v>0</v>
          </cell>
          <cell r="AD383">
            <v>0</v>
          </cell>
          <cell r="AE383"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3">
            <v>42490.208333333299</v>
          </cell>
          <cell r="AG383">
            <v>42500.621906909699</v>
          </cell>
          <cell r="AH383" t="str">
            <v>Luis Bernardo Carrillo</v>
          </cell>
          <cell r="AI383" t="str">
            <v>LCarrillo@mineducacion.gov.co</v>
          </cell>
          <cell r="AJ383">
            <v>180</v>
          </cell>
          <cell r="AK383">
            <v>0</v>
          </cell>
          <cell r="AL383">
            <v>0</v>
          </cell>
        </row>
        <row r="384">
          <cell r="A384">
            <v>4455</v>
          </cell>
          <cell r="B384" t="str">
            <v>Todos por un Nuevo País</v>
          </cell>
          <cell r="C384" t="str">
            <v>Movilidad social</v>
          </cell>
          <cell r="D384" t="str">
            <v>Cerrar la brecha en el acceso y la calidad de la educación, para mejorar la formación de capital humano, incrementar la movilidad social y fomentar la construcción de ciudadanía.</v>
          </cell>
          <cell r="E384" t="str">
            <v>Educación</v>
          </cell>
          <cell r="F384" t="str">
            <v>MINEDUCACION</v>
          </cell>
          <cell r="G384" t="str">
            <v>Fomento de la Educación Superior</v>
          </cell>
          <cell r="H384">
            <v>4455</v>
          </cell>
          <cell r="I384" t="str">
            <v>Tasa de deserción anual en educación técnica y tecnológica</v>
          </cell>
          <cell r="J384" t="str">
            <v>Resultado</v>
          </cell>
          <cell r="K384" t="str">
            <v>Sectorial</v>
          </cell>
          <cell r="L384" t="str">
            <v>SI</v>
          </cell>
          <cell r="M384" t="str">
            <v>NO</v>
          </cell>
          <cell r="N384" t="str">
            <v>NO</v>
          </cell>
          <cell r="O384" t="str">
            <v>SI</v>
          </cell>
          <cell r="P384" t="str">
            <v>Tasa</v>
          </cell>
          <cell r="Q384" t="str">
            <v>Anual</v>
          </cell>
          <cell r="R384" t="str">
            <v>Reducción</v>
          </cell>
          <cell r="S384">
            <v>19.399999999999999</v>
          </cell>
          <cell r="T384">
            <v>18.3</v>
          </cell>
          <cell r="U384">
            <v>17.2</v>
          </cell>
          <cell r="V384">
            <v>16.100000000000001</v>
          </cell>
          <cell r="W384">
            <v>15</v>
          </cell>
          <cell r="X384">
            <v>15</v>
          </cell>
          <cell r="Y384">
            <v>0</v>
          </cell>
          <cell r="Z384">
            <v>0</v>
          </cell>
          <cell r="AA384">
            <v>0</v>
          </cell>
          <cell r="AB384">
            <v>0</v>
          </cell>
          <cell r="AC384">
            <v>0</v>
          </cell>
          <cell r="AD384">
            <v>0</v>
          </cell>
          <cell r="AE384" t="str">
            <v>El día 5 de abril fue aprobado en Comité de Contratación el insumo modelo de los convenios con recursos BID, en torno a temas de cobertura, acreditación y deserción. Se recibió la carta del BID donde autoriza ampliar el plazo hasta febrero de 2017, con el</v>
          </cell>
          <cell r="AF384">
            <v>42490.208333333299</v>
          </cell>
          <cell r="AG384">
            <v>42496.510426041699</v>
          </cell>
          <cell r="AH384" t="str">
            <v>Luis Bernardo Carrillo</v>
          </cell>
          <cell r="AI384" t="str">
            <v>LCarrillo@mineducacion.gov.co</v>
          </cell>
          <cell r="AJ384">
            <v>180</v>
          </cell>
          <cell r="AK384">
            <v>0</v>
          </cell>
          <cell r="AL384">
            <v>0</v>
          </cell>
        </row>
        <row r="385">
          <cell r="A385">
            <v>4456</v>
          </cell>
          <cell r="B385" t="str">
            <v>Todos por un Nuevo País</v>
          </cell>
          <cell r="C385" t="str">
            <v>Movilidad social</v>
          </cell>
          <cell r="D385" t="str">
            <v>Cerrar la brecha en el acceso y la calidad de la educación, para mejorar la formación de capital humano, incrementar la movilidad social y fomentar la construcción de ciudadanía.</v>
          </cell>
          <cell r="E385" t="str">
            <v>Educación</v>
          </cell>
          <cell r="F385" t="str">
            <v>MINEDUCACION</v>
          </cell>
          <cell r="G385" t="str">
            <v>Fomento de la Educación Superior</v>
          </cell>
          <cell r="H385">
            <v>4456</v>
          </cell>
          <cell r="I385" t="str">
            <v>Tasa de cobertura en educación superior</v>
          </cell>
          <cell r="J385" t="str">
            <v>Resultado</v>
          </cell>
          <cell r="K385" t="str">
            <v>Sectorial</v>
          </cell>
          <cell r="L385" t="str">
            <v>SI</v>
          </cell>
          <cell r="M385" t="str">
            <v>SI</v>
          </cell>
          <cell r="N385" t="str">
            <v>NO</v>
          </cell>
          <cell r="O385" t="str">
            <v>SI</v>
          </cell>
          <cell r="P385" t="str">
            <v>Tasa</v>
          </cell>
          <cell r="Q385" t="str">
            <v>Anual</v>
          </cell>
          <cell r="R385" t="str">
            <v>Capacidad</v>
          </cell>
          <cell r="S385">
            <v>46.1</v>
          </cell>
          <cell r="T385">
            <v>48.9</v>
          </cell>
          <cell r="U385">
            <v>51.6</v>
          </cell>
          <cell r="V385">
            <v>54.3</v>
          </cell>
          <cell r="W385">
            <v>57</v>
          </cell>
          <cell r="X385">
            <v>57</v>
          </cell>
          <cell r="Y385">
            <v>0</v>
          </cell>
          <cell r="Z385">
            <v>0</v>
          </cell>
          <cell r="AA385">
            <v>0</v>
          </cell>
          <cell r="AB385">
            <v>0</v>
          </cell>
          <cell r="AC385">
            <v>0</v>
          </cell>
          <cell r="AD385">
            <v>0</v>
          </cell>
          <cell r="AE385" t="str">
            <v>Mesa Regionalización CESU-ASCUN 15-04-16. Discusión caps 4 y 5 Documento Política y Financiación Regionalización. Discución: Transformar U departamentales en nacionales /eliminar injerencia política departamental en presupuesto de IES públicas. Debate nec</v>
          </cell>
          <cell r="AF385">
            <v>42490.208333333299</v>
          </cell>
          <cell r="AG385">
            <v>42496.509661886601</v>
          </cell>
          <cell r="AH385" t="str">
            <v>Luis Bernardo Carrillo</v>
          </cell>
          <cell r="AI385" t="str">
            <v>LCarrillo@mineducacion.gov.co</v>
          </cell>
          <cell r="AJ385">
            <v>180</v>
          </cell>
          <cell r="AK385">
            <v>0</v>
          </cell>
          <cell r="AL385">
            <v>0</v>
          </cell>
        </row>
        <row r="386">
          <cell r="A386">
            <v>4457</v>
          </cell>
          <cell r="B386" t="str">
            <v>Todos por un Nuevo País</v>
          </cell>
          <cell r="C386" t="str">
            <v>Movilidad social</v>
          </cell>
          <cell r="D386" t="str">
            <v>Cerrar la brecha en el acceso y la calidad de la educación, para mejorar la formación de capital humano, incrementar la movilidad social y fomentar la construcción de ciudadanía.</v>
          </cell>
          <cell r="E386" t="str">
            <v>Educación</v>
          </cell>
          <cell r="F386" t="str">
            <v>MINEDUCACION</v>
          </cell>
          <cell r="G386" t="str">
            <v>Fomento de la Educación Superior</v>
          </cell>
          <cell r="H386">
            <v>4457</v>
          </cell>
          <cell r="I386" t="str">
            <v>Departamentos con tasa de Cobertura en Educación Superior por encima del 20%</v>
          </cell>
          <cell r="J386" t="str">
            <v>Resultado</v>
          </cell>
          <cell r="K386" t="str">
            <v>Sectorial</v>
          </cell>
          <cell r="L386" t="str">
            <v>SI</v>
          </cell>
          <cell r="M386" t="str">
            <v>SI</v>
          </cell>
          <cell r="N386" t="str">
            <v>NO</v>
          </cell>
          <cell r="O386" t="str">
            <v>SI</v>
          </cell>
          <cell r="P386" t="str">
            <v>Departamentos</v>
          </cell>
          <cell r="Q386" t="str">
            <v>Anual</v>
          </cell>
          <cell r="R386" t="str">
            <v>Capacidad</v>
          </cell>
          <cell r="S386">
            <v>25</v>
          </cell>
          <cell r="T386">
            <v>27</v>
          </cell>
          <cell r="U386">
            <v>29</v>
          </cell>
          <cell r="V386">
            <v>31</v>
          </cell>
          <cell r="W386">
            <v>33</v>
          </cell>
          <cell r="X386">
            <v>33</v>
          </cell>
          <cell r="Y386">
            <v>0</v>
          </cell>
          <cell r="Z386">
            <v>0</v>
          </cell>
          <cell r="AA386">
            <v>0</v>
          </cell>
          <cell r="AB386">
            <v>0</v>
          </cell>
          <cell r="AC386">
            <v>0</v>
          </cell>
          <cell r="AD386">
            <v>0</v>
          </cell>
          <cell r="AE386" t="str">
            <v>Mesa Regionalización CESU-ASCUN 15-04-16. Discusión caps 4 y 5 Documento Política y Financiación Regionalización. Discución: Transformar U departamentales en nacionales /eliminar injerencia política departamental en presupuesto de IES públicas. Debate nec</v>
          </cell>
          <cell r="AF386">
            <v>42490.208333333299</v>
          </cell>
          <cell r="AG386">
            <v>42496.510035416701</v>
          </cell>
          <cell r="AH386" t="str">
            <v>Luis Bernardo Carrillo</v>
          </cell>
          <cell r="AI386" t="str">
            <v>LCarrillo@mineducacion.gov.co</v>
          </cell>
          <cell r="AJ386">
            <v>180</v>
          </cell>
          <cell r="AK386">
            <v>0</v>
          </cell>
          <cell r="AL386">
            <v>0</v>
          </cell>
        </row>
        <row r="387">
          <cell r="A387">
            <v>4458</v>
          </cell>
          <cell r="B387" t="str">
            <v>Todos por un Nuevo País</v>
          </cell>
          <cell r="C387" t="str">
            <v>Movilidad social</v>
          </cell>
          <cell r="D387" t="str">
            <v>Cerrar la brecha en el acceso y la calidad de la educación, para mejorar la formación de capital humano, incrementar la movilidad social y fomentar la construcción de ciudadanía.</v>
          </cell>
          <cell r="E387" t="str">
            <v>Educación</v>
          </cell>
          <cell r="F387" t="str">
            <v>MINEDUCACION</v>
          </cell>
          <cell r="G387" t="str">
            <v>Fomento de la Educación Superior</v>
          </cell>
          <cell r="H387">
            <v>4458</v>
          </cell>
          <cell r="I387" t="str">
            <v>Nuevos cupos en educación superior</v>
          </cell>
          <cell r="J387" t="str">
            <v>Gestión</v>
          </cell>
          <cell r="K387" t="str">
            <v>Sectorial</v>
          </cell>
          <cell r="L387" t="str">
            <v>SI</v>
          </cell>
          <cell r="M387" t="str">
            <v>SI</v>
          </cell>
          <cell r="N387" t="str">
            <v>NO</v>
          </cell>
          <cell r="O387" t="str">
            <v>SI</v>
          </cell>
          <cell r="P387" t="str">
            <v>Cupos</v>
          </cell>
          <cell r="Q387" t="str">
            <v>Anual</v>
          </cell>
          <cell r="R387" t="str">
            <v>Flujo</v>
          </cell>
          <cell r="S387">
            <v>464164</v>
          </cell>
          <cell r="T387">
            <v>92888</v>
          </cell>
          <cell r="U387">
            <v>185776</v>
          </cell>
          <cell r="V387">
            <v>278664</v>
          </cell>
          <cell r="W387">
            <v>400000</v>
          </cell>
          <cell r="X387">
            <v>400000</v>
          </cell>
          <cell r="Y387">
            <v>0</v>
          </cell>
          <cell r="Z387">
            <v>0</v>
          </cell>
          <cell r="AA387">
            <v>0</v>
          </cell>
          <cell r="AB387">
            <v>0</v>
          </cell>
          <cell r="AC387">
            <v>0</v>
          </cell>
          <cell r="AD387">
            <v>0</v>
          </cell>
          <cell r="AE387" t="str">
            <v>Mesa Regionalización CESU-ASCUN 15-04-16. Discusión caps 4 y 5 Documento Política y Financiación Regionalización. Discución: Transformar U departamentales en nacionales /eliminar injerencia política departamental en presupuesto de IES públicas. Debate nec</v>
          </cell>
          <cell r="AF387">
            <v>42490.208333333299</v>
          </cell>
          <cell r="AG387">
            <v>42496.506673113399</v>
          </cell>
          <cell r="AH387" t="str">
            <v>Luis Bernardo Carrillo</v>
          </cell>
          <cell r="AI387" t="str">
            <v>LCarrillo@mineducacion.gov.co</v>
          </cell>
          <cell r="AJ387">
            <v>180</v>
          </cell>
          <cell r="AK387">
            <v>0</v>
          </cell>
          <cell r="AL387">
            <v>0</v>
          </cell>
        </row>
        <row r="388">
          <cell r="A388">
            <v>4459</v>
          </cell>
          <cell r="B388" t="str">
            <v>Todos por un Nuevo País</v>
          </cell>
          <cell r="C388" t="str">
            <v>Movilidad social</v>
          </cell>
          <cell r="D388" t="str">
            <v>Cerrar la brecha en el acceso y la calidad de la educación, para mejorar la formación de capital humano, incrementar la movilidad social y fomentar la construcción de ciudadanía.</v>
          </cell>
          <cell r="E388" t="str">
            <v>Educación</v>
          </cell>
          <cell r="F388" t="str">
            <v>MINEDUCACION</v>
          </cell>
          <cell r="G388" t="str">
            <v>Fomento de la Educación Superior</v>
          </cell>
          <cell r="H388">
            <v>4459</v>
          </cell>
          <cell r="I388" t="str">
            <v>Tasa de deserción en educación superior</v>
          </cell>
          <cell r="J388" t="str">
            <v>Resultado</v>
          </cell>
          <cell r="K388" t="str">
            <v>Sectorial</v>
          </cell>
          <cell r="L388" t="str">
            <v>SI</v>
          </cell>
          <cell r="M388" t="str">
            <v>NO</v>
          </cell>
          <cell r="N388" t="str">
            <v>NO</v>
          </cell>
          <cell r="O388" t="str">
            <v>SI</v>
          </cell>
          <cell r="P388" t="str">
            <v>Tasa</v>
          </cell>
          <cell r="Q388" t="str">
            <v>Anual</v>
          </cell>
          <cell r="R388" t="str">
            <v>Reducción</v>
          </cell>
          <cell r="S388">
            <v>10.3</v>
          </cell>
          <cell r="T388">
            <v>9.6999999999999993</v>
          </cell>
          <cell r="U388">
            <v>9.1</v>
          </cell>
          <cell r="V388">
            <v>8.6</v>
          </cell>
          <cell r="W388">
            <v>8</v>
          </cell>
          <cell r="X388">
            <v>8</v>
          </cell>
          <cell r="Y388">
            <v>0</v>
          </cell>
          <cell r="Z388">
            <v>0</v>
          </cell>
          <cell r="AA388">
            <v>0</v>
          </cell>
          <cell r="AB388">
            <v>0</v>
          </cell>
          <cell r="AC388">
            <v>0</v>
          </cell>
          <cell r="AD388">
            <v>0</v>
          </cell>
          <cell r="AE388" t="str">
            <v xml:space="preserve">Se inició el procesamiento de información y análisis de datos para calcular la tasa de deserción 2015. Los delegados de la Ministra se encuentran socializando la guía de permanencia y graduación en los consejos superiores de la IES públicas. </v>
          </cell>
          <cell r="AF388">
            <v>42490.208333333299</v>
          </cell>
          <cell r="AG388">
            <v>42495.665246875004</v>
          </cell>
          <cell r="AH388" t="str">
            <v>Luis Bernardo Carrillo</v>
          </cell>
          <cell r="AI388" t="str">
            <v>LCarrillo@mineducacion.gov.co</v>
          </cell>
          <cell r="AJ388">
            <v>360</v>
          </cell>
          <cell r="AK388">
            <v>0</v>
          </cell>
          <cell r="AL388">
            <v>0</v>
          </cell>
        </row>
        <row r="389">
          <cell r="A389">
            <v>4461</v>
          </cell>
          <cell r="B389" t="str">
            <v>Todos por un Nuevo País</v>
          </cell>
          <cell r="C389" t="str">
            <v>Movilidad social</v>
          </cell>
          <cell r="D389" t="str">
            <v>Cerrar la brecha en el acceso y la calidad de la educación, para mejorar la formación de capital humano, incrementar la movilidad social y fomentar la construcción de ciudadanía.</v>
          </cell>
          <cell r="E389" t="str">
            <v>Educación</v>
          </cell>
          <cell r="F389" t="str">
            <v>MINEDUCACION</v>
          </cell>
          <cell r="G389" t="str">
            <v>Fomento de la Educación Superior</v>
          </cell>
          <cell r="H389">
            <v>4461</v>
          </cell>
          <cell r="I389" t="str">
            <v>Estudiantes beneficiados con nuevos créditos condonables</v>
          </cell>
          <cell r="J389" t="str">
            <v>Producto</v>
          </cell>
          <cell r="K389" t="str">
            <v>Sectorial</v>
          </cell>
          <cell r="L389" t="str">
            <v>SI</v>
          </cell>
          <cell r="M389" t="str">
            <v>SI</v>
          </cell>
          <cell r="N389" t="str">
            <v>NO</v>
          </cell>
          <cell r="O389" t="str">
            <v>SI</v>
          </cell>
          <cell r="P389" t="str">
            <v>Estudiantes</v>
          </cell>
          <cell r="Q389" t="str">
            <v>Semestral</v>
          </cell>
          <cell r="R389" t="str">
            <v>Acumulado</v>
          </cell>
          <cell r="S389">
            <v>23067</v>
          </cell>
          <cell r="T389">
            <v>18347</v>
          </cell>
          <cell r="U389">
            <v>37614</v>
          </cell>
          <cell r="V389">
            <v>36183</v>
          </cell>
          <cell r="W389">
            <v>36183</v>
          </cell>
          <cell r="X389">
            <v>125000</v>
          </cell>
          <cell r="Y389">
            <v>0</v>
          </cell>
          <cell r="Z389">
            <v>0</v>
          </cell>
          <cell r="AA389">
            <v>0</v>
          </cell>
          <cell r="AB389">
            <v>0</v>
          </cell>
          <cell r="AC389">
            <v>0</v>
          </cell>
          <cell r="AD389">
            <v>0</v>
          </cell>
          <cell r="AE389" t="str">
            <v>Hasta el mes de marzo se han girado 14.014 nuevos créditos condonables.</v>
          </cell>
          <cell r="AF389">
            <v>42460.208333333299</v>
          </cell>
          <cell r="AG389">
            <v>42474.487295567102</v>
          </cell>
          <cell r="AH389" t="str">
            <v>Luis Bernardo Carrillo</v>
          </cell>
          <cell r="AI389" t="str">
            <v>LCarrillo@mineducacion.gov.co</v>
          </cell>
          <cell r="AJ389">
            <v>15</v>
          </cell>
          <cell r="AK389">
            <v>0</v>
          </cell>
          <cell r="AL389">
            <v>0</v>
          </cell>
        </row>
        <row r="390">
          <cell r="A390">
            <v>4462</v>
          </cell>
          <cell r="B390" t="str">
            <v>Todos por un Nuevo País</v>
          </cell>
          <cell r="C390" t="str">
            <v>Movilidad social</v>
          </cell>
          <cell r="D390" t="str">
            <v>Cerrar la brecha en el acceso y la calidad de la educación, para mejorar la formación de capital humano, incrementar la movilidad social y fomentar la construcción de ciudadanía.</v>
          </cell>
          <cell r="E390" t="str">
            <v>Educación</v>
          </cell>
          <cell r="F390" t="str">
            <v>MINEDUCACION</v>
          </cell>
          <cell r="G390" t="str">
            <v>Fomento de la Educación Superior</v>
          </cell>
          <cell r="H390">
            <v>4462</v>
          </cell>
          <cell r="I390" t="str">
            <v>Porcentaje de créditos nuevos de pregrado aprobados en Programas o Instituciones Educativas Certificadas con alta calidad</v>
          </cell>
          <cell r="J390" t="str">
            <v>Gestión</v>
          </cell>
          <cell r="K390" t="str">
            <v>Sectorial</v>
          </cell>
          <cell r="L390" t="str">
            <v>SI</v>
          </cell>
          <cell r="M390" t="str">
            <v>NO</v>
          </cell>
          <cell r="N390" t="str">
            <v>NO</v>
          </cell>
          <cell r="O390" t="str">
            <v>SI</v>
          </cell>
          <cell r="P390" t="str">
            <v>Porcentaje</v>
          </cell>
          <cell r="Q390" t="str">
            <v>Semestral</v>
          </cell>
          <cell r="R390" t="str">
            <v>Flujo</v>
          </cell>
          <cell r="S390">
            <v>39</v>
          </cell>
          <cell r="T390">
            <v>45</v>
          </cell>
          <cell r="U390">
            <v>50</v>
          </cell>
          <cell r="V390">
            <v>55</v>
          </cell>
          <cell r="W390">
            <v>60</v>
          </cell>
          <cell r="X390">
            <v>60</v>
          </cell>
          <cell r="Y390">
            <v>0</v>
          </cell>
          <cell r="Z390">
            <v>0</v>
          </cell>
          <cell r="AA390">
            <v>0</v>
          </cell>
          <cell r="AB390">
            <v>0</v>
          </cell>
          <cell r="AC390">
            <v>0</v>
          </cell>
          <cell r="AD390">
            <v>0</v>
          </cell>
          <cell r="AE390" t="str">
            <v>Hasta el mes de marzo se han aprobado 12.604 nuevos créditos de pregrado para estudios en instituciones o programas de alta calidad.</v>
          </cell>
          <cell r="AF390">
            <v>42460.208333333299</v>
          </cell>
          <cell r="AG390">
            <v>42470.923035798602</v>
          </cell>
          <cell r="AH390" t="str">
            <v>Luis Bernardo Carrillo</v>
          </cell>
          <cell r="AI390" t="str">
            <v>LCarrillo@mineducacion.gov.co</v>
          </cell>
          <cell r="AJ390">
            <v>15</v>
          </cell>
          <cell r="AK390">
            <v>0</v>
          </cell>
          <cell r="AL390">
            <v>0</v>
          </cell>
        </row>
        <row r="391">
          <cell r="A391">
            <v>5159</v>
          </cell>
          <cell r="B391" t="str">
            <v>Todos por un Nuevo País</v>
          </cell>
          <cell r="C391" t="str">
            <v>Movilidad social</v>
          </cell>
          <cell r="D391" t="str">
            <v>Cerrar la brecha en el acceso y la calidad de la educación, para mejorar la formación de capital humano, incrementar la movilidad social y fomentar la construcción de ciudadanía.</v>
          </cell>
          <cell r="E391" t="str">
            <v>Educación</v>
          </cell>
          <cell r="F391" t="str">
            <v>MINEDUCACION</v>
          </cell>
          <cell r="G391" t="str">
            <v>Fomento de la Educación Superior</v>
          </cell>
          <cell r="H391">
            <v>5159</v>
          </cell>
          <cell r="I391" t="str">
            <v>Estudiantes beneficiarios del Programa Ser Pilo Paga</v>
          </cell>
          <cell r="J391" t="str">
            <v>Producto</v>
          </cell>
          <cell r="K391" t="str">
            <v>Sectorial</v>
          </cell>
          <cell r="L391" t="str">
            <v>NO</v>
          </cell>
          <cell r="M391" t="str">
            <v>SI</v>
          </cell>
          <cell r="N391" t="str">
            <v>NO</v>
          </cell>
          <cell r="O391" t="str">
            <v>SI</v>
          </cell>
          <cell r="P391" t="str">
            <v>Estudiantes</v>
          </cell>
          <cell r="Q391" t="str">
            <v>Anual</v>
          </cell>
          <cell r="R391" t="str">
            <v>Acumulado</v>
          </cell>
          <cell r="S391">
            <v>0</v>
          </cell>
          <cell r="T391">
            <v>10000</v>
          </cell>
          <cell r="U391">
            <v>10000</v>
          </cell>
          <cell r="V391">
            <v>10000</v>
          </cell>
          <cell r="W391">
            <v>10000</v>
          </cell>
          <cell r="X391">
            <v>40000</v>
          </cell>
          <cell r="Y391">
            <v>0</v>
          </cell>
          <cell r="Z391">
            <v>0</v>
          </cell>
          <cell r="AA391">
            <v>0</v>
          </cell>
          <cell r="AB391">
            <v>0</v>
          </cell>
          <cell r="AC391">
            <v>0</v>
          </cell>
          <cell r="AD391">
            <v>0</v>
          </cell>
          <cell r="AE391" t="str">
            <v>Se ejecuta plan visitas técnicas de seguimiento administrativo al programa. Articula la gestión ICETEX a través de los Amigos Pilos, con la del MEN con los Enlaces, en la verificación de la condición de los beneficiarios en relación con: estudiantes benef</v>
          </cell>
          <cell r="AF391">
            <v>42490.208333333299</v>
          </cell>
          <cell r="AG391">
            <v>42495.663499270799</v>
          </cell>
          <cell r="AH391" t="str">
            <v>Luis Bernardo Carrillo</v>
          </cell>
          <cell r="AI391" t="str">
            <v>LCarrillo@mineducacion.gov.co</v>
          </cell>
          <cell r="AJ391">
            <v>0</v>
          </cell>
          <cell r="AK391">
            <v>0</v>
          </cell>
          <cell r="AL391">
            <v>0</v>
          </cell>
        </row>
        <row r="392">
          <cell r="A392">
            <v>5161</v>
          </cell>
          <cell r="B392" t="str">
            <v>Todos por un Nuevo País</v>
          </cell>
          <cell r="C392" t="str">
            <v>Movilidad social</v>
          </cell>
          <cell r="D392" t="str">
            <v>Cerrar la brecha en el acceso y la calidad de la educación, para mejorar la formación de capital humano, incrementar la movilidad social y fomentar la construcción de ciudadanía.</v>
          </cell>
          <cell r="E392" t="str">
            <v>Educación</v>
          </cell>
          <cell r="F392" t="str">
            <v>MINEDUCACION</v>
          </cell>
          <cell r="G392" t="str">
            <v>Fomento de la Educación Superior</v>
          </cell>
          <cell r="H392">
            <v>5161</v>
          </cell>
          <cell r="I392" t="str">
            <v>Tasa de deserción del Programa Ser Pilo Paga</v>
          </cell>
          <cell r="J392" t="str">
            <v>Resultado</v>
          </cell>
          <cell r="K392" t="str">
            <v>Sectorial</v>
          </cell>
          <cell r="L392" t="str">
            <v>NO</v>
          </cell>
          <cell r="M392" t="str">
            <v>SI</v>
          </cell>
          <cell r="N392" t="str">
            <v>NO</v>
          </cell>
          <cell r="O392" t="str">
            <v>SI</v>
          </cell>
          <cell r="P392" t="str">
            <v>Tasa</v>
          </cell>
          <cell r="Q392" t="str">
            <v>Anual</v>
          </cell>
          <cell r="R392" t="str">
            <v>Stock</v>
          </cell>
          <cell r="S392">
            <v>0</v>
          </cell>
          <cell r="T392">
            <v>5</v>
          </cell>
          <cell r="U392">
            <v>5</v>
          </cell>
          <cell r="V392">
            <v>5</v>
          </cell>
          <cell r="W392">
            <v>5</v>
          </cell>
          <cell r="X392">
            <v>5</v>
          </cell>
          <cell r="Y392">
            <v>0</v>
          </cell>
          <cell r="Z392">
            <v>0</v>
          </cell>
          <cell r="AA392">
            <v>0</v>
          </cell>
          <cell r="AB392">
            <v>0</v>
          </cell>
          <cell r="AC392">
            <v>0</v>
          </cell>
          <cell r="AD392">
            <v>0</v>
          </cell>
          <cell r="AE392" t="str">
            <v>Lanzamientos Sociedad Pilo/estrategia conformación redes benef, 13 IES: USTA USA UDEA UDEM ICESI UAM PUJ Cali UAO UniSABANA UniANDES UniVALLE UPTC y PONAL. 26 líderes y asistentes /relacionamiento con MEN /adelantar proyectos incentivar permanencia. Segui</v>
          </cell>
          <cell r="AF392">
            <v>42490.208333333299</v>
          </cell>
          <cell r="AG392">
            <v>42495.661580590298</v>
          </cell>
          <cell r="AH392" t="str">
            <v>Luis Bernardo Carrillo</v>
          </cell>
          <cell r="AI392" t="str">
            <v>LCarrillo@mineducacion.gov.co</v>
          </cell>
          <cell r="AJ392">
            <v>0</v>
          </cell>
          <cell r="AK392">
            <v>0</v>
          </cell>
          <cell r="AL392">
            <v>0</v>
          </cell>
        </row>
        <row r="393">
          <cell r="A393">
            <v>5358</v>
          </cell>
          <cell r="B393" t="str">
            <v>Todos por un Nuevo País</v>
          </cell>
          <cell r="C393" t="str">
            <v>Movilidad social</v>
          </cell>
          <cell r="D393" t="str">
            <v>Cerrar la brecha en el acceso y la calidad de la educación, para mejorar la formación de capital humano, incrementar la movilidad social y fomentar la construcción de ciudadanía.</v>
          </cell>
          <cell r="E393" t="str">
            <v>Educación</v>
          </cell>
          <cell r="F393" t="str">
            <v>MINEDUCACION</v>
          </cell>
          <cell r="G393" t="str">
            <v>Grupos Étnicos - Educación</v>
          </cell>
          <cell r="H393">
            <v>5358</v>
          </cell>
          <cell r="I393" t="str">
            <v>Sistema Educativo Indígena Propio como política educativa para los pueblos indígenas formulado e implementado</v>
          </cell>
          <cell r="J393" t="str">
            <v>Gestión</v>
          </cell>
          <cell r="K393" t="str">
            <v>Transversal</v>
          </cell>
          <cell r="L393" t="str">
            <v>SI</v>
          </cell>
          <cell r="M393" t="str">
            <v>NO</v>
          </cell>
          <cell r="N393" t="str">
            <v>SI</v>
          </cell>
          <cell r="O393" t="str">
            <v>SI</v>
          </cell>
          <cell r="P393" t="str">
            <v>Porcentaje</v>
          </cell>
          <cell r="Q393" t="str">
            <v>Anual</v>
          </cell>
          <cell r="R393" t="str">
            <v>Capacidad</v>
          </cell>
          <cell r="S393">
            <v>0</v>
          </cell>
          <cell r="T393">
            <v>25</v>
          </cell>
          <cell r="U393">
            <v>50</v>
          </cell>
          <cell r="V393">
            <v>75</v>
          </cell>
          <cell r="W393">
            <v>100</v>
          </cell>
          <cell r="X393">
            <v>100</v>
          </cell>
          <cell r="Y393">
            <v>0</v>
          </cell>
          <cell r="Z393">
            <v>0</v>
          </cell>
          <cell r="AA393">
            <v>0</v>
          </cell>
          <cell r="AB393">
            <v>0</v>
          </cell>
          <cell r="AC393">
            <v>0</v>
          </cell>
          <cell r="AD393">
            <v>0</v>
          </cell>
          <cell r="AE393" t="str">
            <v>En el mes de junio, luego de tener una propuesta de ruta metodológica de la CP SEIP, se empezaron a generar reuniones políticas de concertación con las 5 organizaciones indígenas, para concertar de manera política este proceso y los alcances del mismo.</v>
          </cell>
          <cell r="AF393">
            <v>42551.208333333299</v>
          </cell>
          <cell r="AG393">
            <v>42467.677949421297</v>
          </cell>
          <cell r="AH393" t="str">
            <v>Hector Julio Flechas</v>
          </cell>
          <cell r="AI393" t="str">
            <v>HFlechas@mineducacion.gov.co</v>
          </cell>
          <cell r="AJ393">
            <v>90</v>
          </cell>
          <cell r="AK393">
            <v>0</v>
          </cell>
          <cell r="AL393">
            <v>0</v>
          </cell>
        </row>
        <row r="394">
          <cell r="A394">
            <v>5360</v>
          </cell>
          <cell r="B394" t="str">
            <v>Todos por un Nuevo País</v>
          </cell>
          <cell r="C394" t="str">
            <v>Movilidad social</v>
          </cell>
          <cell r="D394" t="str">
            <v>Cerrar la brecha en el acceso y la calidad de la educación, para mejorar la formación de capital humano, incrementar la movilidad social y fomentar la construcción de ciudadanía.</v>
          </cell>
          <cell r="E394" t="str">
            <v>Educación</v>
          </cell>
          <cell r="F394" t="str">
            <v>MINEDUCACION</v>
          </cell>
          <cell r="G394" t="str">
            <v>Grupos Étnicos - Educación</v>
          </cell>
          <cell r="H394">
            <v>5360</v>
          </cell>
          <cell r="I394" t="str">
            <v>Capacidad instalada en los pueblos indígenas para que sean certificados, implementando el decreto 1953 de 2014</v>
          </cell>
          <cell r="J394" t="str">
            <v>Gestión</v>
          </cell>
          <cell r="K394" t="str">
            <v>Transversal</v>
          </cell>
          <cell r="L394" t="str">
            <v>SI</v>
          </cell>
          <cell r="M394" t="str">
            <v>NO</v>
          </cell>
          <cell r="N394" t="str">
            <v>SI</v>
          </cell>
          <cell r="O394" t="str">
            <v>SI</v>
          </cell>
          <cell r="P394" t="str">
            <v>Porcentaje</v>
          </cell>
          <cell r="Q394" t="str">
            <v>Anual</v>
          </cell>
          <cell r="R394" t="str">
            <v>Capacidad</v>
          </cell>
          <cell r="S394">
            <v>0</v>
          </cell>
          <cell r="T394">
            <v>0</v>
          </cell>
          <cell r="U394">
            <v>40</v>
          </cell>
          <cell r="V394">
            <v>70</v>
          </cell>
          <cell r="W394">
            <v>100</v>
          </cell>
          <cell r="X394">
            <v>100</v>
          </cell>
          <cell r="Y394">
            <v>0</v>
          </cell>
          <cell r="Z394">
            <v>0</v>
          </cell>
          <cell r="AA394">
            <v>0</v>
          </cell>
          <cell r="AB394">
            <v>0</v>
          </cell>
          <cell r="AC394">
            <v>0</v>
          </cell>
          <cell r="AD394">
            <v>0</v>
          </cell>
          <cell r="AE394" t="str">
            <v>Para dar cumplimiento en el mes de enero de 2016, se realizó un plan de trabajo, el cual contiene las acciones a realizar para el 2016 y la asignación presupuestal que se requiere. Dado lo anterior se tiene proyectado realizar un Plan de Acompañamiento Si</v>
          </cell>
          <cell r="AF394">
            <v>42400.208333333299</v>
          </cell>
          <cell r="AG394">
            <v>42438.472121412</v>
          </cell>
          <cell r="AH394" t="str">
            <v>Hector Julio Flechas</v>
          </cell>
          <cell r="AI394" t="str">
            <v>HFlechas@mineducacion.gov.co</v>
          </cell>
          <cell r="AJ394">
            <v>90</v>
          </cell>
          <cell r="AK394">
            <v>0</v>
          </cell>
          <cell r="AL394">
            <v>0</v>
          </cell>
        </row>
        <row r="395">
          <cell r="A395">
            <v>5361</v>
          </cell>
          <cell r="B395" t="str">
            <v>Todos por un Nuevo País</v>
          </cell>
          <cell r="C395" t="str">
            <v>Movilidad social</v>
          </cell>
          <cell r="D395" t="str">
            <v>Cerrar la brecha en el acceso y la calidad de la educación, para mejorar la formación de capital humano, incrementar la movilidad social y fomentar la construcción de ciudadanía.</v>
          </cell>
          <cell r="E395" t="str">
            <v>Educación</v>
          </cell>
          <cell r="F395" t="str">
            <v>MINEDUCACION</v>
          </cell>
          <cell r="G395" t="str">
            <v>Grupos Étnicos - Educación</v>
          </cell>
          <cell r="H395">
            <v>5361</v>
          </cell>
          <cell r="I395" t="str">
            <v>Estudiantes indígenas beneficiarios de créditos del Fondo Alvaro Ulcue Chocue y otros programas de financiación</v>
          </cell>
          <cell r="J395" t="str">
            <v>Producto</v>
          </cell>
          <cell r="K395" t="str">
            <v>Transversal</v>
          </cell>
          <cell r="L395" t="str">
            <v>SI</v>
          </cell>
          <cell r="M395" t="str">
            <v>NO</v>
          </cell>
          <cell r="N395" t="str">
            <v>SI</v>
          </cell>
          <cell r="O395" t="str">
            <v>SI</v>
          </cell>
          <cell r="P395" t="str">
            <v>Estudiantes indígenas</v>
          </cell>
          <cell r="Q395" t="str">
            <v>Anual</v>
          </cell>
          <cell r="R395" t="str">
            <v>Acumulado</v>
          </cell>
          <cell r="S395">
            <v>1300</v>
          </cell>
          <cell r="T395">
            <v>1500</v>
          </cell>
          <cell r="U395">
            <v>2000</v>
          </cell>
          <cell r="V395">
            <v>2000</v>
          </cell>
          <cell r="W395">
            <v>2500</v>
          </cell>
          <cell r="X395">
            <v>8000</v>
          </cell>
          <cell r="Y395">
            <v>0</v>
          </cell>
          <cell r="Z395">
            <v>0</v>
          </cell>
          <cell r="AA395">
            <v>0</v>
          </cell>
          <cell r="AB395">
            <v>0</v>
          </cell>
          <cell r="AC395">
            <v>0</v>
          </cell>
          <cell r="AD395">
            <v>0</v>
          </cell>
          <cell r="AE395" t="str">
            <v xml:space="preserve">El 28 de abril de 2016 se realizó concertación de indicadores con las autoridades indígenas de los compromisos establecidos en el Plan Nacional de Desarrollo. </v>
          </cell>
          <cell r="AF395">
            <v>42490.208333333299</v>
          </cell>
          <cell r="AG395">
            <v>42500.6205435995</v>
          </cell>
          <cell r="AH395" t="str">
            <v>Luis Bernardo Carrillo</v>
          </cell>
          <cell r="AI395" t="str">
            <v>LCarrillo@mineducacion.gov.co</v>
          </cell>
          <cell r="AJ395">
            <v>90</v>
          </cell>
          <cell r="AK395">
            <v>0</v>
          </cell>
          <cell r="AL395">
            <v>0</v>
          </cell>
        </row>
        <row r="396">
          <cell r="A396">
            <v>5391</v>
          </cell>
          <cell r="B396" t="str">
            <v>Todos por un Nuevo País</v>
          </cell>
          <cell r="C396" t="str">
            <v>Movilidad social</v>
          </cell>
          <cell r="D396" t="str">
            <v>Cerrar la brecha en el acceso y la calidad de la educación, para mejorar la formación de capital humano, incrementar la movilidad social y fomentar la construcción de ciudadanía.</v>
          </cell>
          <cell r="E396" t="str">
            <v>Educación</v>
          </cell>
          <cell r="F396" t="str">
            <v>MINEDUCACION</v>
          </cell>
          <cell r="G396" t="str">
            <v>Grupos Étnicos - Educación</v>
          </cell>
          <cell r="H396">
            <v>5391</v>
          </cell>
          <cell r="I396" t="str">
            <v>Programa de formación para adultos del Pueblo Rrom en el marco de usos y costumbres diseñado e implementado</v>
          </cell>
          <cell r="J396" t="str">
            <v>Gestión</v>
          </cell>
          <cell r="K396" t="str">
            <v>Sectorial</v>
          </cell>
          <cell r="L396" t="str">
            <v>SI</v>
          </cell>
          <cell r="M396" t="str">
            <v>NO</v>
          </cell>
          <cell r="N396" t="str">
            <v>NO</v>
          </cell>
          <cell r="O396" t="str">
            <v>SI</v>
          </cell>
          <cell r="P396" t="str">
            <v>Porcentaje</v>
          </cell>
          <cell r="Q396" t="str">
            <v>Anual</v>
          </cell>
          <cell r="R396" t="str">
            <v>Capacidad</v>
          </cell>
          <cell r="S396">
            <v>0</v>
          </cell>
          <cell r="T396">
            <v>5</v>
          </cell>
          <cell r="U396">
            <v>30</v>
          </cell>
          <cell r="V396">
            <v>50</v>
          </cell>
          <cell r="W396">
            <v>100</v>
          </cell>
          <cell r="X396">
            <v>100</v>
          </cell>
          <cell r="Y396">
            <v>0</v>
          </cell>
          <cell r="Z396">
            <v>0</v>
          </cell>
          <cell r="AA396">
            <v>0</v>
          </cell>
          <cell r="AB396">
            <v>0</v>
          </cell>
          <cell r="AC396">
            <v>0</v>
          </cell>
          <cell r="AD396">
            <v>0</v>
          </cell>
          <cell r="AE396"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6">
            <v>42490.208333333299</v>
          </cell>
          <cell r="AG396">
            <v>42496.495285844903</v>
          </cell>
          <cell r="AH396" t="str">
            <v>Hector Julio Flechas</v>
          </cell>
          <cell r="AI396" t="str">
            <v>HFlechas@mineducacion.gov.co</v>
          </cell>
          <cell r="AJ396">
            <v>90</v>
          </cell>
          <cell r="AK396">
            <v>0</v>
          </cell>
          <cell r="AL396">
            <v>0</v>
          </cell>
        </row>
        <row r="397">
          <cell r="A397">
            <v>5393</v>
          </cell>
          <cell r="B397" t="str">
            <v>Todos por un Nuevo País</v>
          </cell>
          <cell r="C397" t="str">
            <v>Movilidad social</v>
          </cell>
          <cell r="D397" t="str">
            <v>Cerrar la brecha en el acceso y la calidad de la educación, para mejorar la formación de capital humano, incrementar la movilidad social y fomentar la construcción de ciudadanía.</v>
          </cell>
          <cell r="E397" t="str">
            <v>Educación</v>
          </cell>
          <cell r="F397" t="str">
            <v>MINEDUCACION</v>
          </cell>
          <cell r="G397" t="str">
            <v>Grupos Étnicos - Educación</v>
          </cell>
          <cell r="H397">
            <v>5393</v>
          </cell>
          <cell r="I397" t="str">
            <v>Entidades territoriales (con presencia de poblacion rrom en sus EE) que cuentan con lineamientos de educación intercultural desde los usos y costumbres del Pueblo Rrom desde la primera infancia hasta la educación superior, diseñados y socializados</v>
          </cell>
          <cell r="J397" t="str">
            <v>Gestión</v>
          </cell>
          <cell r="K397" t="str">
            <v>Sectorial</v>
          </cell>
          <cell r="L397" t="str">
            <v>SI</v>
          </cell>
          <cell r="M397" t="str">
            <v>SI</v>
          </cell>
          <cell r="N397" t="str">
            <v>NO</v>
          </cell>
          <cell r="O397" t="str">
            <v>SI</v>
          </cell>
          <cell r="P397" t="str">
            <v>Porcentaje</v>
          </cell>
          <cell r="Q397" t="str">
            <v>Anual</v>
          </cell>
          <cell r="R397" t="str">
            <v>Capacidad</v>
          </cell>
          <cell r="S397">
            <v>0</v>
          </cell>
          <cell r="T397">
            <v>0</v>
          </cell>
          <cell r="U397">
            <v>35</v>
          </cell>
          <cell r="V397">
            <v>70</v>
          </cell>
          <cell r="W397">
            <v>100</v>
          </cell>
          <cell r="X397">
            <v>100</v>
          </cell>
          <cell r="Y397">
            <v>0</v>
          </cell>
          <cell r="Z397">
            <v>0</v>
          </cell>
          <cell r="AA397">
            <v>0</v>
          </cell>
          <cell r="AB397">
            <v>0</v>
          </cell>
          <cell r="AC397">
            <v>0</v>
          </cell>
          <cell r="AD397">
            <v>0</v>
          </cell>
          <cell r="AE397" t="str">
            <v>Durante el mes de abril el Ministerio de Educación a través del Viceministerio de PBM realizó la Mesa de Diálogo Rrom con la participación de los delegados de las kumpanyas como lo establece el Decreto 2957/2010. En dicho espacio se retomó el diálogo dire</v>
          </cell>
          <cell r="AF397">
            <v>42490.208333333299</v>
          </cell>
          <cell r="AG397">
            <v>42496.494885798602</v>
          </cell>
          <cell r="AH397" t="str">
            <v>Hector Julio Flechas</v>
          </cell>
          <cell r="AI397" t="str">
            <v>HFlechas@mineducacion.gov.co</v>
          </cell>
          <cell r="AJ397">
            <v>90</v>
          </cell>
          <cell r="AK397">
            <v>0</v>
          </cell>
          <cell r="AL397">
            <v>0</v>
          </cell>
        </row>
        <row r="398">
          <cell r="A398">
            <v>5394</v>
          </cell>
          <cell r="B398" t="str">
            <v>Todos por un Nuevo País</v>
          </cell>
          <cell r="C398" t="str">
            <v>Movilidad social</v>
          </cell>
          <cell r="D398" t="str">
            <v>Cerrar la brecha en el acceso y la calidad de la educación, para mejorar la formación de capital humano, incrementar la movilidad social y fomentar la construcción de ciudadanía.</v>
          </cell>
          <cell r="E398" t="str">
            <v>Educación</v>
          </cell>
          <cell r="F398" t="str">
            <v>MINEDUCACION</v>
          </cell>
          <cell r="G398" t="str">
            <v>Grupos Étnicos - Educación</v>
          </cell>
          <cell r="H398">
            <v>5394</v>
          </cell>
          <cell r="I398" t="str">
            <v xml:space="preserve">Cupos en educación superior para la población del Pueblo Rrom </v>
          </cell>
          <cell r="J398" t="str">
            <v>Producto</v>
          </cell>
          <cell r="K398" t="str">
            <v>Sectorial</v>
          </cell>
          <cell r="L398" t="str">
            <v>SI</v>
          </cell>
          <cell r="M398" t="str">
            <v>NO</v>
          </cell>
          <cell r="N398" t="str">
            <v>NO</v>
          </cell>
          <cell r="O398" t="str">
            <v>SI</v>
          </cell>
          <cell r="P398" t="str">
            <v>Cupos</v>
          </cell>
          <cell r="Q398" t="str">
            <v>Anual</v>
          </cell>
          <cell r="R398" t="str">
            <v>Acumulado</v>
          </cell>
          <cell r="S398">
            <v>0</v>
          </cell>
          <cell r="T398">
            <v>2</v>
          </cell>
          <cell r="U398">
            <v>4</v>
          </cell>
          <cell r="V398">
            <v>6</v>
          </cell>
          <cell r="W398">
            <v>8</v>
          </cell>
          <cell r="X398">
            <v>20</v>
          </cell>
          <cell r="Y398">
            <v>0</v>
          </cell>
          <cell r="Z398">
            <v>0</v>
          </cell>
          <cell r="AA398">
            <v>0</v>
          </cell>
          <cell r="AB398">
            <v>0</v>
          </cell>
          <cell r="AC398">
            <v>0</v>
          </cell>
          <cell r="AD398">
            <v>0</v>
          </cell>
          <cell r="AE398" t="str">
            <v xml:space="preserve">Se realizó reunión con la mesa nacional Rrom en la cual se socializó y aprobó el reglamento del fondo y se definió la participación de un delegado en la junta. Se estima para el mes de mayo definir calendario para apertura de la convocatoria para lo cual </v>
          </cell>
          <cell r="AF398">
            <v>42490.208333333299</v>
          </cell>
          <cell r="AG398">
            <v>42494.6684586806</v>
          </cell>
          <cell r="AH398" t="str">
            <v>Luis Bernardo Carrillo</v>
          </cell>
          <cell r="AI398" t="str">
            <v>LCarrillo@mineducacion.gov.co</v>
          </cell>
          <cell r="AJ398">
            <v>90</v>
          </cell>
          <cell r="AK398">
            <v>0</v>
          </cell>
          <cell r="AL398">
            <v>0</v>
          </cell>
        </row>
        <row r="399">
          <cell r="A399">
            <v>5320</v>
          </cell>
          <cell r="B399" t="str">
            <v>Todos por un Nuevo País</v>
          </cell>
          <cell r="C399" t="str">
            <v>Movilidad social</v>
          </cell>
          <cell r="D399" t="str">
            <v>Cerrar la brecha en el acceso y la calidad de la educación, para mejorar la formación de capital humano, incrementar la movilidad social y fomentar la construcción de ciudadanía.</v>
          </cell>
          <cell r="E399" t="str">
            <v>Inclusión Social y Reconciliación</v>
          </cell>
          <cell r="F399" t="str">
            <v>ICBF</v>
          </cell>
          <cell r="G399" t="str">
            <v>Atención y asistencia integral a la primera infancia, la infancia, la adolescencia, la juventud y sus familias</v>
          </cell>
          <cell r="H399">
            <v>5320</v>
          </cell>
          <cell r="I399" t="str">
            <v>Niños y niñas con educación inicial y cuidado dentro de modalidades de atención tradicional</v>
          </cell>
          <cell r="J399" t="str">
            <v>Producto</v>
          </cell>
          <cell r="K399" t="str">
            <v>Sectorial</v>
          </cell>
          <cell r="L399" t="str">
            <v>NO</v>
          </cell>
          <cell r="M399" t="str">
            <v>SI</v>
          </cell>
          <cell r="N399" t="str">
            <v>NO</v>
          </cell>
          <cell r="O399" t="str">
            <v>SI</v>
          </cell>
          <cell r="P399" t="str">
            <v>Niños y niñas</v>
          </cell>
          <cell r="Q399" t="str">
            <v>Mensual</v>
          </cell>
          <cell r="R399" t="str">
            <v>Reducción anual</v>
          </cell>
          <cell r="S399">
            <v>925529</v>
          </cell>
          <cell r="T399">
            <v>777706</v>
          </cell>
          <cell r="U399">
            <v>814760</v>
          </cell>
          <cell r="V399">
            <v>784558</v>
          </cell>
          <cell r="W399">
            <v>756882</v>
          </cell>
          <cell r="X399">
            <v>756882</v>
          </cell>
          <cell r="Y399">
            <v>0</v>
          </cell>
          <cell r="Z399">
            <v>0</v>
          </cell>
          <cell r="AA399">
            <v>0</v>
          </cell>
          <cell r="AB399">
            <v>0</v>
          </cell>
          <cell r="AC399">
            <v>0</v>
          </cell>
          <cell r="AD399">
            <v>0</v>
          </cell>
          <cell r="AE399" t="str">
            <v>Durante el mes de enero los programas no brindaron la atención a los Niños y niñas con educación inicial y cuidado dentro de modalidades de atención tradicional debido a que realizó el proceso de contratación con las Entidades Administradoras del Servicio</v>
          </cell>
          <cell r="AF399">
            <v>42400.208333333299</v>
          </cell>
          <cell r="AG399">
            <v>42439.700510185197</v>
          </cell>
          <cell r="AH399" t="str">
            <v>Juan Carlos Buitrago</v>
          </cell>
          <cell r="AI399" t="str">
            <v>juan.buitrago@icbf.gov.co</v>
          </cell>
          <cell r="AJ399">
            <v>30</v>
          </cell>
          <cell r="AK399">
            <v>0</v>
          </cell>
          <cell r="AL399">
            <v>0</v>
          </cell>
        </row>
        <row r="400">
          <cell r="A400">
            <v>5321</v>
          </cell>
          <cell r="B400" t="str">
            <v>Todos por un Nuevo País</v>
          </cell>
          <cell r="C400" t="str">
            <v>Movilidad social</v>
          </cell>
          <cell r="D400" t="str">
            <v>Cerrar la brecha en el acceso y la calidad de la educación, para mejorar la formación de capital humano, incrementar la movilidad social y fomentar la construcción de ciudadanía.</v>
          </cell>
          <cell r="E400" t="str">
            <v>Inclusión Social y Reconciliación</v>
          </cell>
          <cell r="F400" t="str">
            <v>ICBF</v>
          </cell>
          <cell r="G400" t="str">
            <v>Atención y asistencia integral a la primera infancia, la infancia, la adolescencia, la juventud y sus familias</v>
          </cell>
          <cell r="H400">
            <v>5321</v>
          </cell>
          <cell r="I400" t="str">
            <v>Porcentaje de niños y niñas atendidos integralmente que cuentan con Registro Civil de Nacimiento</v>
          </cell>
          <cell r="J400" t="str">
            <v>Producto</v>
          </cell>
          <cell r="K400" t="str">
            <v>Sectorial</v>
          </cell>
          <cell r="L400" t="str">
            <v>NO</v>
          </cell>
          <cell r="M400" t="str">
            <v>SI</v>
          </cell>
          <cell r="N400" t="str">
            <v>NO</v>
          </cell>
          <cell r="O400" t="str">
            <v>SI</v>
          </cell>
          <cell r="P400" t="str">
            <v>Porcentaje</v>
          </cell>
          <cell r="Q400" t="str">
            <v>Trimestral</v>
          </cell>
          <cell r="R400" t="str">
            <v>Stock</v>
          </cell>
          <cell r="S400">
            <v>0</v>
          </cell>
          <cell r="T400">
            <v>100</v>
          </cell>
          <cell r="U400">
            <v>100</v>
          </cell>
          <cell r="V400">
            <v>100</v>
          </cell>
          <cell r="W400">
            <v>100</v>
          </cell>
          <cell r="X400">
            <v>100</v>
          </cell>
          <cell r="Y400">
            <v>0</v>
          </cell>
          <cell r="Z400">
            <v>0</v>
          </cell>
          <cell r="AA400">
            <v>0</v>
          </cell>
          <cell r="AB400">
            <v>0</v>
          </cell>
          <cell r="AC400">
            <v>0</v>
          </cell>
          <cell r="AD400">
            <v>0</v>
          </cell>
          <cell r="AE400" t="str">
            <v>Se ha realizado el acompañamiento a las Regionales en el proceso de contratación de la operación las modalidades de atención integral que iniciaron su operación en lo corrido del 2016</v>
          </cell>
          <cell r="AF400">
            <v>42429.208333333299</v>
          </cell>
          <cell r="AG400">
            <v>42471.389036840301</v>
          </cell>
          <cell r="AH400" t="str">
            <v>Juan Carlos Buitrago</v>
          </cell>
          <cell r="AI400" t="str">
            <v>juan.buitrago@icbf.gov.co</v>
          </cell>
          <cell r="AJ400">
            <v>30</v>
          </cell>
          <cell r="AK400">
            <v>0</v>
          </cell>
          <cell r="AL400">
            <v>0</v>
          </cell>
        </row>
        <row r="401">
          <cell r="A401">
            <v>5322</v>
          </cell>
          <cell r="B401" t="str">
            <v>Todos por un Nuevo País</v>
          </cell>
          <cell r="C401" t="str">
            <v>Movilidad social</v>
          </cell>
          <cell r="D401" t="str">
            <v>Cerrar la brecha en el acceso y la calidad de la educación, para mejorar la formación de capital humano, incrementar la movilidad social y fomentar la construcción de ciudadanía.</v>
          </cell>
          <cell r="E401" t="str">
            <v>Inclusión Social y Reconciliación</v>
          </cell>
          <cell r="F401" t="str">
            <v>ICBF</v>
          </cell>
          <cell r="G401" t="str">
            <v>Atención y asistencia integral a la primera infancia, la infancia, la adolescencia, la juventud y sus familias</v>
          </cell>
          <cell r="H401">
            <v>5322</v>
          </cell>
          <cell r="I401" t="str">
            <v>Porcentaje de niños y niñas atendidos integralmente cuyas familias participan en proceso de formación</v>
          </cell>
          <cell r="J401" t="str">
            <v>Producto</v>
          </cell>
          <cell r="K401" t="str">
            <v>Sectorial</v>
          </cell>
          <cell r="L401" t="str">
            <v>NO</v>
          </cell>
          <cell r="M401" t="str">
            <v>SI</v>
          </cell>
          <cell r="N401" t="str">
            <v>NO</v>
          </cell>
          <cell r="O401" t="str">
            <v>SI</v>
          </cell>
          <cell r="P401" t="str">
            <v>Porcentaje</v>
          </cell>
          <cell r="Q401" t="str">
            <v>Trimestral</v>
          </cell>
          <cell r="R401" t="str">
            <v>Stock</v>
          </cell>
          <cell r="S401">
            <v>0</v>
          </cell>
          <cell r="T401">
            <v>100</v>
          </cell>
          <cell r="U401">
            <v>100</v>
          </cell>
          <cell r="V401">
            <v>100</v>
          </cell>
          <cell r="W401">
            <v>100</v>
          </cell>
          <cell r="X401">
            <v>100</v>
          </cell>
          <cell r="Y401">
            <v>0</v>
          </cell>
          <cell r="Z401">
            <v>0</v>
          </cell>
          <cell r="AA401">
            <v>0</v>
          </cell>
          <cell r="AB401">
            <v>0</v>
          </cell>
          <cell r="AC401">
            <v>0</v>
          </cell>
          <cell r="AD401">
            <v>0</v>
          </cell>
          <cell r="AE401" t="str">
            <v>Para el mes de Febrero se ha realizado el acompañamiento a las Regionales en el proceso de contratación de la operación para las diferentes modalidades de atención integral.</v>
          </cell>
          <cell r="AF401">
            <v>42429.208333333299</v>
          </cell>
          <cell r="AG401">
            <v>42471.389182442101</v>
          </cell>
          <cell r="AH401" t="str">
            <v>Juan Carlos Buitrago</v>
          </cell>
          <cell r="AI401" t="str">
            <v>juan.buitrago@icbf.gov.co</v>
          </cell>
          <cell r="AJ401">
            <v>30</v>
          </cell>
          <cell r="AK401">
            <v>0</v>
          </cell>
          <cell r="AL401">
            <v>0</v>
          </cell>
        </row>
        <row r="402">
          <cell r="A402">
            <v>5323</v>
          </cell>
          <cell r="B402" t="str">
            <v>Todos por un Nuevo País</v>
          </cell>
          <cell r="C402" t="str">
            <v>Movilidad social</v>
          </cell>
          <cell r="D402" t="str">
            <v>Cerrar la brecha en el acceso y la calidad de la educación, para mejorar la formación de capital humano, incrementar la movilidad social y fomentar la construcción de ciudadanía.</v>
          </cell>
          <cell r="E402" t="str">
            <v>Inclusión Social y Reconciliación</v>
          </cell>
          <cell r="F402" t="str">
            <v>ICBF</v>
          </cell>
          <cell r="G402" t="str">
            <v>Atención y asistencia integral a la primera infancia, la infancia, la adolescencia, la juventud y sus familias</v>
          </cell>
          <cell r="H402">
            <v>5323</v>
          </cell>
          <cell r="I402" t="str">
            <v>Porcentaje de niños y niñas atendidos integralmente que cuentan con seguimiento nutricional</v>
          </cell>
          <cell r="J402" t="str">
            <v>Producto</v>
          </cell>
          <cell r="K402" t="str">
            <v>Sectorial</v>
          </cell>
          <cell r="L402" t="str">
            <v>NO</v>
          </cell>
          <cell r="M402" t="str">
            <v>SI</v>
          </cell>
          <cell r="N402" t="str">
            <v>NO</v>
          </cell>
          <cell r="O402" t="str">
            <v>SI</v>
          </cell>
          <cell r="P402" t="str">
            <v>Porcentaje</v>
          </cell>
          <cell r="Q402" t="str">
            <v>Trimestral</v>
          </cell>
          <cell r="R402" t="str">
            <v>Stock</v>
          </cell>
          <cell r="S402">
            <v>0</v>
          </cell>
          <cell r="T402">
            <v>100</v>
          </cell>
          <cell r="U402">
            <v>100</v>
          </cell>
          <cell r="V402">
            <v>100</v>
          </cell>
          <cell r="W402">
            <v>100</v>
          </cell>
          <cell r="X402">
            <v>100</v>
          </cell>
          <cell r="Y402">
            <v>0</v>
          </cell>
          <cell r="Z402">
            <v>0</v>
          </cell>
          <cell r="AA402">
            <v>0</v>
          </cell>
          <cell r="AB402">
            <v>0</v>
          </cell>
          <cell r="AC402">
            <v>0</v>
          </cell>
          <cell r="AD402">
            <v>0</v>
          </cell>
          <cell r="AE402" t="str">
            <v>Durante el mes de Febrero se ha realizado el acompañamiento a las Regionales en el proceso de contratación de la operación de las diferentes modalidades de atención integral para la vigencia en curso.</v>
          </cell>
          <cell r="AF402">
            <v>42429.208333333299</v>
          </cell>
          <cell r="AG402">
            <v>42471.389378669002</v>
          </cell>
          <cell r="AH402" t="str">
            <v>Juan Carlos Buitrago</v>
          </cell>
          <cell r="AI402" t="str">
            <v>juan.buitrago@icbf.gov.co</v>
          </cell>
          <cell r="AJ402">
            <v>30</v>
          </cell>
          <cell r="AK402">
            <v>0</v>
          </cell>
          <cell r="AL402">
            <v>0</v>
          </cell>
        </row>
        <row r="403">
          <cell r="A403">
            <v>4344</v>
          </cell>
          <cell r="B403" t="str">
            <v>Todos por un Nuevo País</v>
          </cell>
          <cell r="C403" t="str">
            <v>Movilidad social</v>
          </cell>
          <cell r="D403" t="str">
            <v>Cerrar la brecha en el acceso y la calidad de la educación, para mejorar la formación de capital humano, incrementar la movilidad social y fomentar la construcción de ciudadanía.</v>
          </cell>
          <cell r="E403" t="str">
            <v>Inclusión Social y Reconciliación</v>
          </cell>
          <cell r="F403" t="str">
            <v>ICBF</v>
          </cell>
          <cell r="G403" t="str">
            <v>Atención y asistencia integral a la primera infancia, la infancia, la adolescencia, la juventud y sus familias</v>
          </cell>
          <cell r="H403">
            <v>4344</v>
          </cell>
          <cell r="I403" t="str">
            <v>Niñas y niños menores de 5 años y mujeres gestantes microfocalizados en el marco del Plan de Atención y Mitigación de Riesgo de Desnutrición.</v>
          </cell>
          <cell r="J403" t="str">
            <v>Producto</v>
          </cell>
          <cell r="K403" t="str">
            <v>Sectorial</v>
          </cell>
          <cell r="L403" t="str">
            <v>NO</v>
          </cell>
          <cell r="M403" t="str">
            <v>SI</v>
          </cell>
          <cell r="N403" t="str">
            <v>NO</v>
          </cell>
          <cell r="O403" t="str">
            <v>SI</v>
          </cell>
          <cell r="P403" t="str">
            <v xml:space="preserve"> Niñas y niños menores de 5 años y mujeres gestantes</v>
          </cell>
          <cell r="Q403" t="str">
            <v>Semestral</v>
          </cell>
          <cell r="R403" t="str">
            <v>Acumulado</v>
          </cell>
          <cell r="S403">
            <v>44049</v>
          </cell>
          <cell r="T403">
            <v>40000</v>
          </cell>
          <cell r="U403">
            <v>90000</v>
          </cell>
          <cell r="V403">
            <v>90000</v>
          </cell>
          <cell r="W403">
            <v>156528</v>
          </cell>
          <cell r="X403">
            <v>376528</v>
          </cell>
          <cell r="Y403">
            <v>0</v>
          </cell>
          <cell r="Z403">
            <v>0</v>
          </cell>
          <cell r="AA403">
            <v>0</v>
          </cell>
          <cell r="AB403">
            <v>0</v>
          </cell>
          <cell r="AC403">
            <v>0</v>
          </cell>
          <cell r="AD403">
            <v>0</v>
          </cell>
          <cell r="AE403" t="str">
            <v>_ Continuamos con la "ruta de atención a la desnutrición", con los niños y niñas microfocalizacos ó remitidos por otros actores y por las propias comunidades. La ruta ha permitido que una vez identificado el niño o la niña, de inmediato se verifica su est</v>
          </cell>
          <cell r="AF403">
            <v>42490.208333333299</v>
          </cell>
          <cell r="AG403">
            <v>42501.607904513898</v>
          </cell>
          <cell r="AH403" t="str">
            <v>Jacqueline Londono Gonzalez</v>
          </cell>
          <cell r="AI403" t="str">
            <v>Jacqueline.Londono@icbf.gov.co</v>
          </cell>
          <cell r="AJ403">
            <v>30</v>
          </cell>
          <cell r="AK403">
            <v>0</v>
          </cell>
          <cell r="AL403">
            <v>0</v>
          </cell>
        </row>
        <row r="404">
          <cell r="A404">
            <v>4346</v>
          </cell>
          <cell r="B404" t="str">
            <v>Todos por un Nuevo País</v>
          </cell>
          <cell r="C404" t="str">
            <v>Movilidad social</v>
          </cell>
          <cell r="D404" t="str">
            <v>Cerrar la brecha en el acceso y la calidad de la educación, para mejorar la formación de capital humano, incrementar la movilidad social y fomentar la construcción de ciudadanía.</v>
          </cell>
          <cell r="E404" t="str">
            <v>Inclusión Social y Reconciliación</v>
          </cell>
          <cell r="F404" t="str">
            <v>ICBF</v>
          </cell>
          <cell r="G404" t="str">
            <v>Atención y asistencia integral a la primera infancia, la infancia, la adolescencia, la juventud y sus familias</v>
          </cell>
          <cell r="H404">
            <v>4346</v>
          </cell>
          <cell r="I404" t="str">
            <v>Municipios con asistencia técnica para la implementación de las rutas de atención integral para el Restablecimiento de Derechos de la menor de 14 años embarazada.</v>
          </cell>
          <cell r="J404" t="str">
            <v>Producto</v>
          </cell>
          <cell r="K404" t="str">
            <v>Sectorial</v>
          </cell>
          <cell r="L404" t="str">
            <v>SI</v>
          </cell>
          <cell r="M404" t="str">
            <v>SI</v>
          </cell>
          <cell r="N404" t="str">
            <v>NO</v>
          </cell>
          <cell r="O404" t="str">
            <v>SI</v>
          </cell>
          <cell r="P404" t="str">
            <v>Municipio</v>
          </cell>
          <cell r="Q404" t="str">
            <v>Trimestral</v>
          </cell>
          <cell r="R404" t="str">
            <v>Acumulado</v>
          </cell>
          <cell r="S404">
            <v>20</v>
          </cell>
          <cell r="T404">
            <v>100</v>
          </cell>
          <cell r="U404">
            <v>200</v>
          </cell>
          <cell r="V404">
            <v>200</v>
          </cell>
          <cell r="W404">
            <v>200</v>
          </cell>
          <cell r="X404">
            <v>700</v>
          </cell>
          <cell r="Y404">
            <v>0</v>
          </cell>
          <cell r="Z404">
            <v>0</v>
          </cell>
          <cell r="AA404">
            <v>120</v>
          </cell>
          <cell r="AB404">
            <v>17.143000000000001</v>
          </cell>
          <cell r="AC404">
            <v>42460.208333333299</v>
          </cell>
          <cell r="AD404">
            <v>42500.640983333302</v>
          </cell>
          <cell r="AE404" t="str">
            <v>Durante el mes de Marzo se avanzó en los estudios previos y revisión metodológica para el convenio con profamilia cuyo objeto es socializar la ruta te atención integral a menor de 14 años embarazada o en periodo de lactancia materna y realizar acciones pa</v>
          </cell>
          <cell r="AF404">
            <v>42460.208333333299</v>
          </cell>
          <cell r="AG404">
            <v>42500.640983182901</v>
          </cell>
          <cell r="AH404" t="str">
            <v>Ana María Fergusson</v>
          </cell>
          <cell r="AI404" t="str">
            <v>Ana.Fergusson@icbf.gov.co</v>
          </cell>
          <cell r="AJ404">
            <v>30</v>
          </cell>
          <cell r="AK404">
            <v>42551.208333333299</v>
          </cell>
          <cell r="AL404">
            <v>-73</v>
          </cell>
        </row>
        <row r="405">
          <cell r="A405">
            <v>4761</v>
          </cell>
          <cell r="B405" t="str">
            <v>Todos por un Nuevo País</v>
          </cell>
          <cell r="C405" t="str">
            <v>Movilidad social</v>
          </cell>
          <cell r="D405" t="str">
            <v>Cerrar la brecha en el acceso y la calidad de la educación, para mejorar la formación de capital humano, incrementar la movilidad social y fomentar la construcción de ciudadanía.</v>
          </cell>
          <cell r="E405" t="str">
            <v>Inclusión Social y Reconciliación</v>
          </cell>
          <cell r="F405" t="str">
            <v>ICBF</v>
          </cell>
          <cell r="G405" t="str">
            <v>Atención y asistencia integral a la primera infancia, la infancia, la adolescencia, la juventud y sus familias</v>
          </cell>
          <cell r="H405">
            <v>4761</v>
          </cell>
          <cell r="I405" t="str">
            <v>Municipios con la estrategia de prevención de embarazo en la adolescencia implementada (ICBF)</v>
          </cell>
          <cell r="J405" t="str">
            <v>Gestión</v>
          </cell>
          <cell r="K405" t="str">
            <v>Sectorial</v>
          </cell>
          <cell r="L405" t="str">
            <v>SI</v>
          </cell>
          <cell r="M405" t="str">
            <v>SI</v>
          </cell>
          <cell r="N405" t="str">
            <v>NO</v>
          </cell>
          <cell r="O405" t="str">
            <v>SI</v>
          </cell>
          <cell r="P405" t="str">
            <v>Municipios</v>
          </cell>
          <cell r="Q405" t="str">
            <v>Trimestral</v>
          </cell>
          <cell r="R405" t="str">
            <v>Capacidad</v>
          </cell>
          <cell r="S405">
            <v>0</v>
          </cell>
          <cell r="T405">
            <v>75</v>
          </cell>
          <cell r="U405">
            <v>205</v>
          </cell>
          <cell r="V405">
            <v>335</v>
          </cell>
          <cell r="W405">
            <v>353</v>
          </cell>
          <cell r="X405">
            <v>353</v>
          </cell>
          <cell r="Y405">
            <v>75</v>
          </cell>
          <cell r="Z405">
            <v>36.590000000000003</v>
          </cell>
          <cell r="AA405">
            <v>75</v>
          </cell>
          <cell r="AB405">
            <v>21.25</v>
          </cell>
          <cell r="AC405">
            <v>42460.208333333299</v>
          </cell>
          <cell r="AD405">
            <v>42467.729551122698</v>
          </cell>
          <cell r="AE405" t="str">
            <v>Se elaboraron y aprobaron por el comité nacional de contratación los estudios previos para contratos de aporte para la implementación de la estrategia de prevención de embarazo en la adolescencia Se continúa con la divulgación y socialización de la estrat</v>
          </cell>
          <cell r="AF405">
            <v>42490.208333333299</v>
          </cell>
          <cell r="AG405">
            <v>42500.660623414398</v>
          </cell>
          <cell r="AH405" t="str">
            <v>Ember Estefenn Rodríguez</v>
          </cell>
          <cell r="AI405" t="str">
            <v>Ember.Estefenn@icbf.gov.co</v>
          </cell>
          <cell r="AJ405">
            <v>30</v>
          </cell>
          <cell r="AK405">
            <v>42551.208333333299</v>
          </cell>
          <cell r="AL405">
            <v>-73</v>
          </cell>
        </row>
        <row r="406">
          <cell r="A406">
            <v>4762</v>
          </cell>
          <cell r="B406" t="str">
            <v>Todos por un Nuevo País</v>
          </cell>
          <cell r="C406" t="str">
            <v>Movilidad social</v>
          </cell>
          <cell r="D406" t="str">
            <v>Cerrar la brecha en el acceso y la calidad de la educación, para mejorar la formación de capital humano, incrementar la movilidad social y fomentar la construcción de ciudadanía.</v>
          </cell>
          <cell r="E406" t="str">
            <v>Inclusión Social y Reconciliación</v>
          </cell>
          <cell r="F406" t="str">
            <v>ICBF</v>
          </cell>
          <cell r="G406" t="str">
            <v>Atención y asistencia integral a la primera infancia, la infancia, la adolescencia, la juventud y sus familias</v>
          </cell>
          <cell r="H406">
            <v>4762</v>
          </cell>
          <cell r="I406" t="str">
            <v>Porcentaje de adolescentes con más de seis meses de permanencia en el programa de atención con la garantía de ejercicio de sus derechos (Identidad, salud y educación)</v>
          </cell>
          <cell r="J406" t="str">
            <v>Gestión</v>
          </cell>
          <cell r="K406" t="str">
            <v>Sectorial</v>
          </cell>
          <cell r="L406" t="str">
            <v>SI</v>
          </cell>
          <cell r="M406" t="str">
            <v>NO</v>
          </cell>
          <cell r="N406" t="str">
            <v>NO</v>
          </cell>
          <cell r="O406" t="str">
            <v>SI</v>
          </cell>
          <cell r="P406" t="str">
            <v>Porcentaje</v>
          </cell>
          <cell r="Q406" t="str">
            <v>Semestral</v>
          </cell>
          <cell r="R406" t="str">
            <v>Flujo</v>
          </cell>
          <cell r="S406">
            <v>0</v>
          </cell>
          <cell r="T406">
            <v>25</v>
          </cell>
          <cell r="U406">
            <v>50</v>
          </cell>
          <cell r="V406">
            <v>75</v>
          </cell>
          <cell r="W406">
            <v>100</v>
          </cell>
          <cell r="X406">
            <v>100</v>
          </cell>
          <cell r="Y406">
            <v>0</v>
          </cell>
          <cell r="Z406">
            <v>0</v>
          </cell>
          <cell r="AA406">
            <v>0</v>
          </cell>
          <cell r="AB406">
            <v>0</v>
          </cell>
          <cell r="AC406">
            <v>0</v>
          </cell>
          <cell r="AD406">
            <v>0</v>
          </cell>
          <cell r="AE406" t="str">
            <v>Con el fin de cumplir con la Meta del 100% para la vigencia 2016, la Subdirección de Responsabilidad Penal ha realizado y desarrollado las siguientes actividades: realización de 9 talleres Macro regionales a Nivel Nacional para la puesta en marcha e insta</v>
          </cell>
          <cell r="AF406">
            <v>42460.208333333299</v>
          </cell>
          <cell r="AG406">
            <v>42500.644872881901</v>
          </cell>
          <cell r="AH406" t="str">
            <v>Ana María Fergusson</v>
          </cell>
          <cell r="AI406" t="str">
            <v>Ana.Fergusson@icbf.gov.co</v>
          </cell>
          <cell r="AJ406">
            <v>60</v>
          </cell>
          <cell r="AK406">
            <v>0</v>
          </cell>
          <cell r="AL406">
            <v>0</v>
          </cell>
        </row>
        <row r="407">
          <cell r="A407">
            <v>4763</v>
          </cell>
          <cell r="B407" t="str">
            <v>Todos por un Nuevo País</v>
          </cell>
          <cell r="C407" t="str">
            <v>Movilidad social</v>
          </cell>
          <cell r="D407" t="str">
            <v>Cerrar la brecha en el acceso y la calidad de la educación, para mejorar la formación de capital humano, incrementar la movilidad social y fomentar la construcción de ciudadanía.</v>
          </cell>
          <cell r="E407" t="str">
            <v>Inclusión Social y Reconciliación</v>
          </cell>
          <cell r="F407" t="str">
            <v>ICBF</v>
          </cell>
          <cell r="G407" t="str">
            <v>Atención y asistencia integral a la primera infancia, la infancia, la adolescencia, la juventud y sus familias</v>
          </cell>
          <cell r="H407">
            <v>4763</v>
          </cell>
          <cell r="I407" t="str">
            <v>Porcentaje de adolescentes y jóvenes que egresan el último años del SRPA atendidos con estrategias posegreso o inclusión social</v>
          </cell>
          <cell r="J407" t="str">
            <v>Producto</v>
          </cell>
          <cell r="K407" t="str">
            <v>Sectorial</v>
          </cell>
          <cell r="L407" t="str">
            <v>SI</v>
          </cell>
          <cell r="M407" t="str">
            <v>NO</v>
          </cell>
          <cell r="N407" t="str">
            <v>NO</v>
          </cell>
          <cell r="O407" t="str">
            <v>SI</v>
          </cell>
          <cell r="P407" t="str">
            <v>Porcentaje</v>
          </cell>
          <cell r="Q407" t="str">
            <v>Semestral</v>
          </cell>
          <cell r="R407" t="str">
            <v>Capacidad</v>
          </cell>
          <cell r="S407">
            <v>0</v>
          </cell>
          <cell r="T407">
            <v>12</v>
          </cell>
          <cell r="U407">
            <v>20</v>
          </cell>
          <cell r="V407">
            <v>35</v>
          </cell>
          <cell r="W407">
            <v>50</v>
          </cell>
          <cell r="X407">
            <v>50</v>
          </cell>
          <cell r="Y407">
            <v>0</v>
          </cell>
          <cell r="Z407">
            <v>0</v>
          </cell>
          <cell r="AA407">
            <v>0</v>
          </cell>
          <cell r="AB407">
            <v>0</v>
          </cell>
          <cell r="AC407">
            <v>0</v>
          </cell>
          <cell r="AD407">
            <v>0</v>
          </cell>
          <cell r="AE407" t="str">
            <v>Con el fin de cumplir con la Meta del 55% para la vigencia 2016, la Subdirección de Responsabilidad Penal realizo las siguientes actividades: Se priorizo fortalecer, asesorar, orientar y brindar acompañamiento técnico a 5 Regionales en las 3 nuevas modali</v>
          </cell>
          <cell r="AF407">
            <v>42460.208333333299</v>
          </cell>
          <cell r="AG407">
            <v>42500.638109178202</v>
          </cell>
          <cell r="AH407" t="str">
            <v>Ana María Fergusson</v>
          </cell>
          <cell r="AI407" t="str">
            <v>Ana.Fergusson@icbf.gov.co</v>
          </cell>
          <cell r="AJ407">
            <v>60</v>
          </cell>
          <cell r="AK407">
            <v>0</v>
          </cell>
          <cell r="AL407">
            <v>0</v>
          </cell>
        </row>
        <row r="408">
          <cell r="A408">
            <v>4764</v>
          </cell>
          <cell r="B408" t="str">
            <v>Todos por un Nuevo País</v>
          </cell>
          <cell r="C408" t="str">
            <v>Movilidad social</v>
          </cell>
          <cell r="D408" t="str">
            <v>Cerrar la brecha en el acceso y la calidad de la educación, para mejorar la formación de capital humano, incrementar la movilidad social y fomentar la construcción de ciudadanía.</v>
          </cell>
          <cell r="E408" t="str">
            <v>Inclusión Social y Reconciliación</v>
          </cell>
          <cell r="F408" t="str">
            <v>ICBF</v>
          </cell>
          <cell r="G408" t="str">
            <v>Atención y asistencia integral a la primera infancia, la infancia, la adolescencia, la juventud y sus familias</v>
          </cell>
          <cell r="H408">
            <v>4764</v>
          </cell>
          <cell r="I408" t="str">
            <v>Porcentaje de unidades de Servicio de atención a adolescentes y jóvenes del SRPA con implementación de procesos de formación en prácticas restaurativas.</v>
          </cell>
          <cell r="J408" t="str">
            <v>Producto</v>
          </cell>
          <cell r="K408" t="str">
            <v>Sectorial</v>
          </cell>
          <cell r="L408" t="str">
            <v>SI</v>
          </cell>
          <cell r="M408" t="str">
            <v>NO</v>
          </cell>
          <cell r="N408" t="str">
            <v>NO</v>
          </cell>
          <cell r="O408" t="str">
            <v>SI</v>
          </cell>
          <cell r="P408" t="str">
            <v>Porcentaje</v>
          </cell>
          <cell r="Q408" t="str">
            <v>Trimestral</v>
          </cell>
          <cell r="R408" t="str">
            <v>Flujo</v>
          </cell>
          <cell r="S408">
            <v>30</v>
          </cell>
          <cell r="T408">
            <v>25.25</v>
          </cell>
          <cell r="U408">
            <v>33.835000000000001</v>
          </cell>
          <cell r="V408">
            <v>42.42</v>
          </cell>
          <cell r="W408">
            <v>50.5</v>
          </cell>
          <cell r="X408">
            <v>50.5</v>
          </cell>
          <cell r="Y408">
            <v>52.2</v>
          </cell>
          <cell r="Z408">
            <v>77.91</v>
          </cell>
          <cell r="AA408">
            <v>50</v>
          </cell>
          <cell r="AB408">
            <v>50</v>
          </cell>
          <cell r="AC408">
            <v>42460.208333333299</v>
          </cell>
          <cell r="AD408">
            <v>42500.646500729199</v>
          </cell>
          <cell r="AE408" t="str">
            <v>Con el fin de cumplir con la Meta del 67% para la vigencia 2016, la Subdirección de Responsabilidad Penal realizo en este primer trimestre el proceso de implementación de prácticas restaurativas en 2 unidades de servicio de atención a adolescentes y jóven</v>
          </cell>
          <cell r="AF408">
            <v>42460.208333333299</v>
          </cell>
          <cell r="AG408">
            <v>42500.646500578703</v>
          </cell>
          <cell r="AH408" t="str">
            <v>Ana María Fergusson</v>
          </cell>
          <cell r="AI408" t="str">
            <v>Ana.Fergusson@icbf.gov.co</v>
          </cell>
          <cell r="AJ408">
            <v>30</v>
          </cell>
          <cell r="AK408">
            <v>42551.208333333299</v>
          </cell>
          <cell r="AL408">
            <v>-73</v>
          </cell>
        </row>
        <row r="409">
          <cell r="A409">
            <v>4326</v>
          </cell>
          <cell r="B409" t="str">
            <v>Todos por un Nuevo País</v>
          </cell>
          <cell r="C409" t="str">
            <v>Movilidad social</v>
          </cell>
          <cell r="D409" t="str">
            <v>Cerrar la brecha en el acceso y la calidad de la educación, para mejorar la formación de capital humano, incrementar la movilidad social y fomentar la construcción de ciudadanía.</v>
          </cell>
          <cell r="E409" t="str">
            <v>Inclusión Social y Reconciliación</v>
          </cell>
          <cell r="F409" t="str">
            <v>ICBF</v>
          </cell>
          <cell r="G409" t="str">
            <v>Atención y asistencia integral a la primera infancia, la infancia, la adolescencia, la juventud y sus familias</v>
          </cell>
          <cell r="H409">
            <v>4326</v>
          </cell>
          <cell r="I409" t="str">
            <v>Talento humano cualificado para la atención integral a la primera infancia (ICBF)</v>
          </cell>
          <cell r="J409" t="str">
            <v>Producto</v>
          </cell>
          <cell r="K409" t="str">
            <v>Sectorial</v>
          </cell>
          <cell r="L409" t="str">
            <v>SI</v>
          </cell>
          <cell r="M409" t="str">
            <v>SI</v>
          </cell>
          <cell r="N409" t="str">
            <v>NO</v>
          </cell>
          <cell r="O409" t="str">
            <v>SI</v>
          </cell>
          <cell r="P409" t="str">
            <v>Personas</v>
          </cell>
          <cell r="Q409" t="str">
            <v>Semestral</v>
          </cell>
          <cell r="R409" t="str">
            <v>Acumulado</v>
          </cell>
          <cell r="S409">
            <v>49672</v>
          </cell>
          <cell r="T409">
            <v>15000</v>
          </cell>
          <cell r="U409">
            <v>10000</v>
          </cell>
          <cell r="V409">
            <v>20000</v>
          </cell>
          <cell r="W409">
            <v>15000</v>
          </cell>
          <cell r="X409">
            <v>60000</v>
          </cell>
          <cell r="Y409">
            <v>0</v>
          </cell>
          <cell r="Z409">
            <v>0</v>
          </cell>
          <cell r="AA409">
            <v>0</v>
          </cell>
          <cell r="AB409">
            <v>0</v>
          </cell>
          <cell r="AC409">
            <v>0</v>
          </cell>
          <cell r="AD409">
            <v>0</v>
          </cell>
          <cell r="AE409" t="str">
            <v xml:space="preserve">Durante el mes de Febrero el Instituto Colombiano de Bienestar Familiar efectúa el proceso de contratación con los diferentes operadores que permiten realizar en fortalecimiento del talento humano, de igual manera se lleva a cabo el proceso de revisión y </v>
          </cell>
          <cell r="AF409">
            <v>42429.208333333299</v>
          </cell>
          <cell r="AG409">
            <v>42471.384670138897</v>
          </cell>
          <cell r="AH409" t="str">
            <v>Juan Carlos Buitrago</v>
          </cell>
          <cell r="AI409" t="str">
            <v>juan.buitrago@icbf.gov.co</v>
          </cell>
          <cell r="AJ409">
            <v>30</v>
          </cell>
          <cell r="AK409">
            <v>0</v>
          </cell>
          <cell r="AL409">
            <v>0</v>
          </cell>
        </row>
        <row r="410">
          <cell r="A410">
            <v>4328</v>
          </cell>
          <cell r="B410" t="str">
            <v>Todos por un Nuevo País</v>
          </cell>
          <cell r="C410" t="str">
            <v>Movilidad social</v>
          </cell>
          <cell r="D410" t="str">
            <v>Cerrar la brecha en el acceso y la calidad de la educación, para mejorar la formación de capital humano, incrementar la movilidad social y fomentar la construcción de ciudadanía.</v>
          </cell>
          <cell r="E410" t="str">
            <v>Inclusión Social y Reconciliación</v>
          </cell>
          <cell r="F410" t="str">
            <v>ICBF</v>
          </cell>
          <cell r="G410" t="str">
            <v>Atención y asistencia integral a la primera infancia, la infancia, la adolescencia, la juventud y sus familias</v>
          </cell>
          <cell r="H410">
            <v>4328</v>
          </cell>
          <cell r="I410" t="str">
            <v>Porcentaje de Hogares comunitarios que cumplen los estándares de calidad de la estrategia de atención integral a la primera infancia De Cero a Siempre</v>
          </cell>
          <cell r="J410" t="str">
            <v>Producto</v>
          </cell>
          <cell r="K410" t="str">
            <v>Sectorial</v>
          </cell>
          <cell r="L410" t="str">
            <v>SI</v>
          </cell>
          <cell r="M410" t="str">
            <v>SI</v>
          </cell>
          <cell r="N410" t="str">
            <v>NO</v>
          </cell>
          <cell r="O410" t="str">
            <v>SI</v>
          </cell>
          <cell r="P410" t="str">
            <v>Porcentaje</v>
          </cell>
          <cell r="Q410" t="str">
            <v>Bimestral</v>
          </cell>
          <cell r="R410" t="str">
            <v>Capacidad</v>
          </cell>
          <cell r="S410">
            <v>0</v>
          </cell>
          <cell r="T410">
            <v>20</v>
          </cell>
          <cell r="U410">
            <v>30</v>
          </cell>
          <cell r="V410">
            <v>40</v>
          </cell>
          <cell r="W410">
            <v>50</v>
          </cell>
          <cell r="X410">
            <v>50</v>
          </cell>
          <cell r="Y410">
            <v>0</v>
          </cell>
          <cell r="Z410">
            <v>0</v>
          </cell>
          <cell r="AA410">
            <v>0</v>
          </cell>
          <cell r="AB410">
            <v>0</v>
          </cell>
          <cell r="AC410">
            <v>0</v>
          </cell>
          <cell r="AD410">
            <v>0</v>
          </cell>
          <cell r="AE410" t="str">
            <v>Durante el mes de Febrero se realizan actividades que permitan el acompañamiento a las Regionales en el proceso de contratación de la operación, con el fin de garantizar los estándares de calidad en los Hogares Comunitarios.</v>
          </cell>
          <cell r="AF410">
            <v>42429.208333333299</v>
          </cell>
          <cell r="AG410">
            <v>42471.386016203702</v>
          </cell>
          <cell r="AH410" t="str">
            <v>Juan Carlos Buitrago</v>
          </cell>
          <cell r="AI410" t="str">
            <v>juan.buitrago@icbf.gov.co</v>
          </cell>
          <cell r="AJ410">
            <v>30</v>
          </cell>
          <cell r="AK410">
            <v>0</v>
          </cell>
          <cell r="AL410">
            <v>0</v>
          </cell>
        </row>
        <row r="411">
          <cell r="A411">
            <v>4329</v>
          </cell>
          <cell r="B411" t="str">
            <v>Todos por un Nuevo País</v>
          </cell>
          <cell r="C411" t="str">
            <v>Movilidad social</v>
          </cell>
          <cell r="D411" t="str">
            <v>Cerrar la brecha en el acceso y la calidad de la educación, para mejorar la formación de capital humano, incrementar la movilidad social y fomentar la construcción de ciudadanía.</v>
          </cell>
          <cell r="E411" t="str">
            <v>Inclusión Social y Reconciliación</v>
          </cell>
          <cell r="F411" t="str">
            <v>ICBF</v>
          </cell>
          <cell r="G411" t="str">
            <v>Atención y asistencia integral a la primera infancia, la infancia, la adolescencia, la juventud y sus familias</v>
          </cell>
          <cell r="H411">
            <v>4329</v>
          </cell>
          <cell r="I411" t="str">
            <v>Porcentaje de Entidades Administradoras de Servicio Integral con esquemas de fortalecimiento implementados que generen capacidades para gestionar procesos de calidad</v>
          </cell>
          <cell r="J411" t="str">
            <v>Producto</v>
          </cell>
          <cell r="K411" t="str">
            <v>Sectorial</v>
          </cell>
          <cell r="L411" t="str">
            <v>SI</v>
          </cell>
          <cell r="M411" t="str">
            <v>NO</v>
          </cell>
          <cell r="N411" t="str">
            <v>NO</v>
          </cell>
          <cell r="O411" t="str">
            <v>SI</v>
          </cell>
          <cell r="P411" t="str">
            <v>Porcentaje</v>
          </cell>
          <cell r="Q411" t="str">
            <v>Trimestral</v>
          </cell>
          <cell r="R411" t="str">
            <v>Acumulado</v>
          </cell>
          <cell r="S411">
            <v>0</v>
          </cell>
          <cell r="T411">
            <v>30</v>
          </cell>
          <cell r="U411">
            <v>10</v>
          </cell>
          <cell r="V411">
            <v>5</v>
          </cell>
          <cell r="W411">
            <v>5</v>
          </cell>
          <cell r="X411">
            <v>50</v>
          </cell>
          <cell r="Y411">
            <v>0</v>
          </cell>
          <cell r="Z411">
            <v>0</v>
          </cell>
          <cell r="AA411">
            <v>0</v>
          </cell>
          <cell r="AB411">
            <v>0</v>
          </cell>
          <cell r="AC411">
            <v>0</v>
          </cell>
          <cell r="AD411">
            <v>0</v>
          </cell>
          <cell r="AE411" t="str">
            <v>Durante el mes se realiza la definición de la linea técnica para el proceso de fortalecimiento de calidad en conjunto con los operadores aliados de la estrategia de acuerdo a los estándares del manual operativo de las modalidades integrales.</v>
          </cell>
          <cell r="AF411">
            <v>42429.208333333299</v>
          </cell>
          <cell r="AG411">
            <v>42471.388313807904</v>
          </cell>
          <cell r="AH411" t="str">
            <v>Juan Carlos Buitrago</v>
          </cell>
          <cell r="AI411" t="str">
            <v>juan.buitrago@icbf.gov.co</v>
          </cell>
          <cell r="AJ411">
            <v>30</v>
          </cell>
          <cell r="AK411">
            <v>0</v>
          </cell>
          <cell r="AL411">
            <v>0</v>
          </cell>
        </row>
        <row r="412">
          <cell r="A412">
            <v>4331</v>
          </cell>
          <cell r="B412" t="str">
            <v>Todos por un Nuevo País</v>
          </cell>
          <cell r="C412" t="str">
            <v>Movilidad social</v>
          </cell>
          <cell r="D412" t="str">
            <v>Cerrar la brecha en el acceso y la calidad de la educación, para mejorar la formación de capital humano, incrementar la movilidad social y fomentar la construcción de ciudadanía.</v>
          </cell>
          <cell r="E412" t="str">
            <v>Inclusión Social y Reconciliación</v>
          </cell>
          <cell r="F412" t="str">
            <v>ICBF</v>
          </cell>
          <cell r="G412" t="str">
            <v>Atención y asistencia integral a la primera infancia, la infancia, la adolescencia, la juventud y sus familias</v>
          </cell>
          <cell r="H412">
            <v>4331</v>
          </cell>
          <cell r="I412" t="str">
            <v>Entidades Territoriales (ET) con acompañamiento para la implementación de la Ruta Integral de Atenciones de Primera Infancia</v>
          </cell>
          <cell r="J412" t="str">
            <v>Producto</v>
          </cell>
          <cell r="K412" t="str">
            <v>Sectorial</v>
          </cell>
          <cell r="L412" t="str">
            <v>SI</v>
          </cell>
          <cell r="M412" t="str">
            <v>SI</v>
          </cell>
          <cell r="N412" t="str">
            <v>NO</v>
          </cell>
          <cell r="O412" t="str">
            <v>SI</v>
          </cell>
          <cell r="P412" t="str">
            <v>Entidades Territoriales</v>
          </cell>
          <cell r="Q412" t="str">
            <v>Trimestral</v>
          </cell>
          <cell r="R412" t="str">
            <v>Capacidad</v>
          </cell>
          <cell r="S412">
            <v>150</v>
          </cell>
          <cell r="T412">
            <v>150</v>
          </cell>
          <cell r="U412">
            <v>220</v>
          </cell>
          <cell r="V412">
            <v>300</v>
          </cell>
          <cell r="W412">
            <v>350</v>
          </cell>
          <cell r="X412">
            <v>350</v>
          </cell>
          <cell r="Y412">
            <v>150</v>
          </cell>
          <cell r="Z412">
            <v>0</v>
          </cell>
          <cell r="AA412">
            <v>150</v>
          </cell>
          <cell r="AB412">
            <v>0</v>
          </cell>
          <cell r="AC412">
            <v>42460.208333333299</v>
          </cell>
          <cell r="AD412">
            <v>42471.369738275498</v>
          </cell>
          <cell r="AE412" t="str">
            <v>Se viene adelantando un proceso de incidencia en los planes de desarrollo territorial, para que las Rutas Integrales de Atención queden incluidas en estos. Se adelantó un ejercicio de focalización para la ampliación de cobertura que será discutido en la C</v>
          </cell>
          <cell r="AF412">
            <v>42490.208333333299</v>
          </cell>
          <cell r="AG412">
            <v>42501.653485995397</v>
          </cell>
          <cell r="AH412" t="str">
            <v>Juan Guillermo Alba Garzón</v>
          </cell>
          <cell r="AI412" t="str">
            <v>juan.alba@icbf.gov.co</v>
          </cell>
          <cell r="AJ412">
            <v>30</v>
          </cell>
          <cell r="AK412">
            <v>42551.208333333299</v>
          </cell>
          <cell r="AL412">
            <v>-73</v>
          </cell>
        </row>
        <row r="413">
          <cell r="A413">
            <v>4342</v>
          </cell>
          <cell r="B413" t="str">
            <v>Todos por un Nuevo País</v>
          </cell>
          <cell r="C413" t="str">
            <v>Movilidad social</v>
          </cell>
          <cell r="D413" t="str">
            <v>Cerrar la brecha en el acceso y la calidad de la educación, para mejorar la formación de capital humano, incrementar la movilidad social y fomentar la construcción de ciudadanía.</v>
          </cell>
          <cell r="E413" t="str">
            <v>Inclusión Social y Reconciliación</v>
          </cell>
          <cell r="F413" t="str">
            <v>ICBF</v>
          </cell>
          <cell r="G413" t="str">
            <v>Atención y asistencia integral a la primera infancia, la infancia, la adolescencia, la juventud y sus familias</v>
          </cell>
          <cell r="H413">
            <v>4342</v>
          </cell>
          <cell r="I413" t="str">
            <v>Porcentaje de niños, niñas y adolescentes en situación de adoptabilidad en firme, por consentimiento o por autorización, CON características y necesidades especiales y posibilidad de adopción presentados a comité de adopciones, con familia asignada.</v>
          </cell>
          <cell r="J413" t="str">
            <v>Producto</v>
          </cell>
          <cell r="K413" t="str">
            <v>Sectorial</v>
          </cell>
          <cell r="L413" t="str">
            <v>NO</v>
          </cell>
          <cell r="M413" t="str">
            <v>SI</v>
          </cell>
          <cell r="N413" t="str">
            <v>NO</v>
          </cell>
          <cell r="O413" t="str">
            <v>SI</v>
          </cell>
          <cell r="P413" t="str">
            <v>Porcentaje</v>
          </cell>
          <cell r="Q413" t="str">
            <v>Mensual</v>
          </cell>
          <cell r="R413" t="str">
            <v>Flujo</v>
          </cell>
          <cell r="S413">
            <v>65</v>
          </cell>
          <cell r="T413">
            <v>65</v>
          </cell>
          <cell r="U413">
            <v>65</v>
          </cell>
          <cell r="V413">
            <v>67</v>
          </cell>
          <cell r="W413">
            <v>70</v>
          </cell>
          <cell r="X413">
            <v>70</v>
          </cell>
          <cell r="Y413">
            <v>75.900000000000006</v>
          </cell>
          <cell r="Z413">
            <v>100</v>
          </cell>
          <cell r="AA413">
            <v>74.400000000000006</v>
          </cell>
          <cell r="AB413">
            <v>100</v>
          </cell>
          <cell r="AC413">
            <v>42460.208333333299</v>
          </cell>
          <cell r="AD413">
            <v>42500.642678668999</v>
          </cell>
          <cell r="AE413" t="str">
            <v>Al mes de marzo del año 2016 se logró asignar familia al 75% de los NNA CON características y necesidades especiales con posibilidad de adopción que se han presentado a los comités de adopciones Regionales e IAPAS Donde las regionales Amazonas, Choco, Gua</v>
          </cell>
          <cell r="AF413">
            <v>42460.208333333299</v>
          </cell>
          <cell r="AG413">
            <v>42500.642676932897</v>
          </cell>
          <cell r="AH413" t="str">
            <v>Ana María Fergusson</v>
          </cell>
          <cell r="AI413" t="str">
            <v>Ana.Fergusson@icbf.gov.co</v>
          </cell>
          <cell r="AJ413">
            <v>30</v>
          </cell>
          <cell r="AK413">
            <v>42490.208333333299</v>
          </cell>
          <cell r="AL413">
            <v>-13</v>
          </cell>
        </row>
        <row r="414">
          <cell r="A414">
            <v>4343</v>
          </cell>
          <cell r="B414" t="str">
            <v>Todos por un Nuevo País</v>
          </cell>
          <cell r="C414" t="str">
            <v>Movilidad social</v>
          </cell>
          <cell r="D414" t="str">
            <v>Cerrar la brecha en el acceso y la calidad de la educación, para mejorar la formación de capital humano, incrementar la movilidad social y fomentar la construcción de ciudadanía.</v>
          </cell>
          <cell r="E414" t="str">
            <v>Inclusión Social y Reconciliación</v>
          </cell>
          <cell r="F414" t="str">
            <v>ICBF</v>
          </cell>
          <cell r="G414" t="str">
            <v>Atención y asistencia integral a la primera infancia, la infancia, la adolescencia, la juventud y sus familias</v>
          </cell>
          <cell r="H414">
            <v>4343</v>
          </cell>
          <cell r="I414" t="str">
            <v>Niños, niñas y adolescentes participantes en programas de prevención.</v>
          </cell>
          <cell r="J414" t="str">
            <v>Producto</v>
          </cell>
          <cell r="K414" t="str">
            <v>Sectorial</v>
          </cell>
          <cell r="L414" t="str">
            <v>NO</v>
          </cell>
          <cell r="M414" t="str">
            <v>SI</v>
          </cell>
          <cell r="N414" t="str">
            <v>NO</v>
          </cell>
          <cell r="O414" t="str">
            <v>SI</v>
          </cell>
          <cell r="P414" t="str">
            <v>NNA</v>
          </cell>
          <cell r="Q414" t="str">
            <v>Mensual</v>
          </cell>
          <cell r="R414" t="str">
            <v>Acumulado</v>
          </cell>
          <cell r="S414">
            <v>199979</v>
          </cell>
          <cell r="T414">
            <v>195600</v>
          </cell>
          <cell r="U414">
            <v>250000</v>
          </cell>
          <cell r="V414">
            <v>270000</v>
          </cell>
          <cell r="W414">
            <v>284400</v>
          </cell>
          <cell r="X414">
            <v>1000000</v>
          </cell>
          <cell r="Y414">
            <v>206060</v>
          </cell>
          <cell r="Z414">
            <v>82.424000000000007</v>
          </cell>
          <cell r="AA414">
            <v>412120</v>
          </cell>
          <cell r="AB414">
            <v>41.212000000000003</v>
          </cell>
          <cell r="AC414">
            <v>42460.208333333299</v>
          </cell>
          <cell r="AD414">
            <v>42500.6601745718</v>
          </cell>
          <cell r="AE414" t="str">
            <v>La operación de la modalidad étnica se encuentra en operación. El 90% de la modalidad tradicional y rural fue contratada e iniciará la etapa de operación en la última semana del mes de abril.</v>
          </cell>
          <cell r="AF414">
            <v>42460.208333333299</v>
          </cell>
          <cell r="AG414">
            <v>42500.660174421297</v>
          </cell>
          <cell r="AH414" t="str">
            <v>Ember Estefenn Rodríguez</v>
          </cell>
          <cell r="AI414" t="str">
            <v>Ember.Estefenn@icbf.gov.co</v>
          </cell>
          <cell r="AJ414">
            <v>30</v>
          </cell>
          <cell r="AK414">
            <v>42490.208333333299</v>
          </cell>
          <cell r="AL414">
            <v>-13</v>
          </cell>
        </row>
        <row r="415">
          <cell r="A415">
            <v>4330</v>
          </cell>
          <cell r="B415" t="str">
            <v>Todos por un Nuevo País</v>
          </cell>
          <cell r="C415" t="str">
            <v>Movilidad social</v>
          </cell>
          <cell r="D415" t="str">
            <v>Cerrar la brecha en el acceso y la calidad de la educación, para mejorar la formación de capital humano, incrementar la movilidad social y fomentar la construcción de ciudadanía.</v>
          </cell>
          <cell r="E415" t="str">
            <v>Inclusión Social y Reconciliación</v>
          </cell>
          <cell r="F415" t="str">
            <v>ICBF</v>
          </cell>
          <cell r="G415" t="str">
            <v>Desarrollo del Plan Nacional de Lecto - escritura</v>
          </cell>
          <cell r="H415">
            <v>4330</v>
          </cell>
          <cell r="I415" t="str">
            <v>Salas de Lectura o Círculos de Palabra que fortalecen la oferta de Atención Integral  (ICBF)</v>
          </cell>
          <cell r="J415" t="str">
            <v>Producto</v>
          </cell>
          <cell r="K415" t="str">
            <v>Sectorial</v>
          </cell>
          <cell r="L415" t="str">
            <v>SI</v>
          </cell>
          <cell r="M415" t="str">
            <v>SI</v>
          </cell>
          <cell r="N415" t="str">
            <v>NO</v>
          </cell>
          <cell r="O415" t="str">
            <v>SI</v>
          </cell>
          <cell r="P415" t="str">
            <v xml:space="preserve">Salas de Lectura o Círculos de Palabra </v>
          </cell>
          <cell r="Q415" t="str">
            <v>Semestral</v>
          </cell>
          <cell r="R415" t="str">
            <v>Acumulado</v>
          </cell>
          <cell r="S415">
            <v>28</v>
          </cell>
          <cell r="T415">
            <v>70</v>
          </cell>
          <cell r="U415">
            <v>40</v>
          </cell>
          <cell r="V415">
            <v>20</v>
          </cell>
          <cell r="W415">
            <v>20</v>
          </cell>
          <cell r="X415">
            <v>150</v>
          </cell>
          <cell r="Y415">
            <v>0</v>
          </cell>
          <cell r="Z415">
            <v>0</v>
          </cell>
          <cell r="AA415">
            <v>0</v>
          </cell>
          <cell r="AB415">
            <v>0</v>
          </cell>
          <cell r="AC415">
            <v>0</v>
          </cell>
          <cell r="AD415">
            <v>0</v>
          </cell>
          <cell r="AE415" t="str">
            <v xml:space="preserve">Se esta realizando la selección de las Unidades de Servicio beneficiarias en la implementación de la estrategia de dotación de Salas de Lectura para la atención integral. </v>
          </cell>
          <cell r="AF415">
            <v>42429.208333333299</v>
          </cell>
          <cell r="AG415">
            <v>42471.389568206003</v>
          </cell>
          <cell r="AH415" t="str">
            <v>Juan Carlos Buitrago</v>
          </cell>
          <cell r="AI415" t="str">
            <v>juan.buitrago@icbf.gov.co</v>
          </cell>
          <cell r="AJ415">
            <v>30</v>
          </cell>
          <cell r="AK415">
            <v>0</v>
          </cell>
          <cell r="AL415">
            <v>0</v>
          </cell>
        </row>
        <row r="416">
          <cell r="A416">
            <v>4545</v>
          </cell>
          <cell r="B416" t="str">
            <v>Todos por un Nuevo País</v>
          </cell>
          <cell r="C416" t="str">
            <v>Movilidad social</v>
          </cell>
          <cell r="D416" t="str">
            <v>Cerrar la brecha en el acceso y la calidad de la educación, para mejorar la formación de capital humano, incrementar la movilidad social y fomentar la construcción de ciudadanía.</v>
          </cell>
          <cell r="E416" t="str">
            <v>Planeación Nacional</v>
          </cell>
          <cell r="F416" t="str">
            <v>DNP</v>
          </cell>
          <cell r="G416" t="str">
            <v>Atención y asistencia integral a la primera infancia, la infancia, la adolescencia, la juventud y sus familias</v>
          </cell>
          <cell r="H416">
            <v>4545</v>
          </cell>
          <cell r="I416" t="str">
            <v>Barreras de acceso a servicios para el cuidado y atención integral de la primera infancia.</v>
          </cell>
          <cell r="J416" t="str">
            <v>Resultado</v>
          </cell>
          <cell r="K416" t="str">
            <v>Sectorial</v>
          </cell>
          <cell r="L416" t="str">
            <v>SI</v>
          </cell>
          <cell r="M416" t="str">
            <v>NO</v>
          </cell>
          <cell r="N416" t="str">
            <v>NO</v>
          </cell>
          <cell r="O416" t="str">
            <v>SI</v>
          </cell>
          <cell r="P416" t="str">
            <v>Tasa</v>
          </cell>
          <cell r="Q416" t="str">
            <v>Anual</v>
          </cell>
          <cell r="R416" t="str">
            <v>Reducción</v>
          </cell>
          <cell r="S416">
            <v>9.4</v>
          </cell>
          <cell r="T416">
            <v>8.3000000000000007</v>
          </cell>
          <cell r="U416">
            <v>7.2</v>
          </cell>
          <cell r="V416">
            <v>6.1</v>
          </cell>
          <cell r="W416">
            <v>5</v>
          </cell>
          <cell r="X416">
            <v>5</v>
          </cell>
          <cell r="Y416">
            <v>0</v>
          </cell>
          <cell r="Z416">
            <v>0</v>
          </cell>
          <cell r="AA416">
            <v>0</v>
          </cell>
          <cell r="AB416">
            <v>0</v>
          </cell>
          <cell r="AC416">
            <v>0</v>
          </cell>
          <cell r="AD416">
            <v>0</v>
          </cell>
          <cell r="AE416" t="str">
            <v>Este indicador se calcula anualmente a partir de la Encuesta de Calidad de Vida. El dato para 2015 se publicará entre marzo y abril de 2016.</v>
          </cell>
          <cell r="AF416">
            <v>42429.208333333299</v>
          </cell>
          <cell r="AG416">
            <v>42436.589821643502</v>
          </cell>
          <cell r="AH416" t="str">
            <v>Cesar Augusto Merchán Hernández</v>
          </cell>
          <cell r="AI416" t="str">
            <v>camerchan@dnp.gov.co</v>
          </cell>
          <cell r="AJ416">
            <v>90</v>
          </cell>
          <cell r="AK416">
            <v>0</v>
          </cell>
          <cell r="AL416">
            <v>0</v>
          </cell>
        </row>
        <row r="417">
          <cell r="A417">
            <v>5278</v>
          </cell>
          <cell r="B417" t="str">
            <v>Todos por un Nuevo País</v>
          </cell>
          <cell r="C417" t="str">
            <v>Movilidad social</v>
          </cell>
          <cell r="D417" t="str">
            <v>Cerrar la brecha en el acceso y la calidad de la educación, para mejorar la formación de capital humano, incrementar la movilidad social y fomentar la construcción de ciudadanía.</v>
          </cell>
          <cell r="E417" t="str">
            <v>Salud y Protección</v>
          </cell>
          <cell r="F417" t="str">
            <v>Ministerio de Salud</v>
          </cell>
          <cell r="G417" t="str">
            <v>Desarrollo del Plan Nacional de Lecto - escritura</v>
          </cell>
          <cell r="H417">
            <v>5278</v>
          </cell>
          <cell r="I417" t="str">
            <v>Salas de Lectura o Círculos de Palabra que fortalecen la oferta de Atención Integral (MinSalud)</v>
          </cell>
          <cell r="J417" t="str">
            <v>Gestión</v>
          </cell>
          <cell r="K417" t="str">
            <v>Sectorial</v>
          </cell>
          <cell r="L417" t="str">
            <v>SI</v>
          </cell>
          <cell r="M417" t="str">
            <v>SI</v>
          </cell>
          <cell r="N417" t="str">
            <v>NO</v>
          </cell>
          <cell r="O417" t="str">
            <v>SI</v>
          </cell>
          <cell r="P417" t="str">
            <v>Salas de lectura</v>
          </cell>
          <cell r="Q417" t="str">
            <v>Semestral</v>
          </cell>
          <cell r="R417" t="str">
            <v>Acumulado</v>
          </cell>
          <cell r="S417">
            <v>0</v>
          </cell>
          <cell r="T417">
            <v>40</v>
          </cell>
          <cell r="U417">
            <v>40</v>
          </cell>
          <cell r="V417">
            <v>40</v>
          </cell>
          <cell r="W417">
            <v>30</v>
          </cell>
          <cell r="X417">
            <v>150</v>
          </cell>
          <cell r="Y417">
            <v>0</v>
          </cell>
          <cell r="Z417">
            <v>0</v>
          </cell>
          <cell r="AA417">
            <v>0</v>
          </cell>
          <cell r="AB417">
            <v>0</v>
          </cell>
          <cell r="AC417">
            <v>0</v>
          </cell>
          <cell r="AD417">
            <v>0</v>
          </cell>
          <cell r="AE417">
            <v>0</v>
          </cell>
          <cell r="AF417">
            <v>0</v>
          </cell>
          <cell r="AG417">
            <v>0</v>
          </cell>
          <cell r="AH417" t="str">
            <v>Martha Imelda  Linero Deluque</v>
          </cell>
          <cell r="AI417" t="str">
            <v>mlinero@minsalud.gov.co</v>
          </cell>
          <cell r="AJ417">
            <v>30</v>
          </cell>
          <cell r="AK417">
            <v>0</v>
          </cell>
          <cell r="AL417">
            <v>0</v>
          </cell>
        </row>
        <row r="418">
          <cell r="A418">
            <v>4311</v>
          </cell>
          <cell r="B418" t="str">
            <v>Todos por un Nuevo País</v>
          </cell>
          <cell r="C418" t="str">
            <v>Movilidad social</v>
          </cell>
          <cell r="D418" t="str">
            <v>Impulsar la planificación, actuación coherente y articulada de los sectores de vivienda, agua potable y saneamiento básico, bajo el concepto de “Ciudades Amables y Sostenibles para la Equidad” en complemento con las acciones estratégicas de movilidad urba</v>
          </cell>
          <cell r="E418" t="str">
            <v>Estadísticas</v>
          </cell>
          <cell r="F418" t="str">
            <v>IGAC</v>
          </cell>
          <cell r="G418" t="str">
            <v>Gestión territorial y Urbana desde el Sector Vivienda, Ciudad y Territorio</v>
          </cell>
          <cell r="H418">
            <v>4311</v>
          </cell>
          <cell r="I418" t="str">
            <v>Porcentaje mantenimiento de la actualización catastral urbana</v>
          </cell>
          <cell r="J418" t="str">
            <v>Resultado</v>
          </cell>
          <cell r="K418" t="str">
            <v>Sectorial</v>
          </cell>
          <cell r="L418" t="str">
            <v>SI</v>
          </cell>
          <cell r="M418" t="str">
            <v>NO</v>
          </cell>
          <cell r="N418" t="str">
            <v>NO</v>
          </cell>
          <cell r="O418" t="str">
            <v>SI</v>
          </cell>
          <cell r="P418" t="str">
            <v>Porcentaje</v>
          </cell>
          <cell r="Q418" t="str">
            <v>Anual</v>
          </cell>
          <cell r="R418" t="str">
            <v>Flujo</v>
          </cell>
          <cell r="S418">
            <v>80.400000000000006</v>
          </cell>
          <cell r="T418">
            <v>82.6</v>
          </cell>
          <cell r="U418">
            <v>81.819999999999993</v>
          </cell>
          <cell r="V418">
            <v>71.17</v>
          </cell>
          <cell r="W418">
            <v>50.07</v>
          </cell>
          <cell r="X418">
            <v>50.07</v>
          </cell>
          <cell r="Y418">
            <v>0</v>
          </cell>
          <cell r="Z418">
            <v>0</v>
          </cell>
          <cell r="AA418">
            <v>0</v>
          </cell>
          <cell r="AB418">
            <v>0</v>
          </cell>
          <cell r="AC418">
            <v>0</v>
          </cell>
          <cell r="AD418">
            <v>0</v>
          </cell>
          <cell r="AE418"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18">
            <v>42460.208333333299</v>
          </cell>
          <cell r="AG418">
            <v>42501.448499999999</v>
          </cell>
          <cell r="AH418" t="str">
            <v>Andrea Melissa Olaya Alvarez</v>
          </cell>
          <cell r="AI418" t="str">
            <v>andrea.olaya@igac.gov.co</v>
          </cell>
          <cell r="AJ418">
            <v>15</v>
          </cell>
          <cell r="AK418">
            <v>0</v>
          </cell>
          <cell r="AL418">
            <v>0</v>
          </cell>
        </row>
        <row r="419">
          <cell r="A419">
            <v>4349</v>
          </cell>
          <cell r="B419" t="str">
            <v>Todos por un Nuevo País</v>
          </cell>
          <cell r="C419" t="str">
            <v>Movilidad social</v>
          </cell>
          <cell r="D419" t="str">
            <v>Impulsar la planificación, actuación coherente y articulada de los sectores de vivienda, agua potable y saneamiento básico, bajo el concepto de “Ciudades Amables y Sostenibles para la Equidad” en complemento con las acciones estratégicas de movilidad urba</v>
          </cell>
          <cell r="E419" t="str">
            <v>Vivienda</v>
          </cell>
          <cell r="F419" t="str">
            <v>MinVivienda</v>
          </cell>
          <cell r="G419" t="str">
            <v>Gestión territorial y Urbana desde el Sector Vivienda, Ciudad y Territorio</v>
          </cell>
          <cell r="H419">
            <v>4349</v>
          </cell>
          <cell r="I419" t="str">
            <v>Municipios capacitados y/o apoyados técnicamente para la revisión de los Planes de Ordenamiento Territorial (POT)</v>
          </cell>
          <cell r="J419" t="str">
            <v>Producto</v>
          </cell>
          <cell r="K419" t="str">
            <v>Sectorial</v>
          </cell>
          <cell r="L419" t="str">
            <v>SI</v>
          </cell>
          <cell r="M419" t="str">
            <v>NO</v>
          </cell>
          <cell r="N419" t="str">
            <v>NO</v>
          </cell>
          <cell r="O419" t="str">
            <v>SI</v>
          </cell>
          <cell r="P419" t="str">
            <v>Municipios</v>
          </cell>
          <cell r="Q419" t="str">
            <v>Mensual</v>
          </cell>
          <cell r="R419" t="str">
            <v>Acumulado</v>
          </cell>
          <cell r="S419">
            <v>250</v>
          </cell>
          <cell r="T419">
            <v>100</v>
          </cell>
          <cell r="U419">
            <v>130</v>
          </cell>
          <cell r="V419">
            <v>130</v>
          </cell>
          <cell r="W419">
            <v>40</v>
          </cell>
          <cell r="X419">
            <v>400</v>
          </cell>
          <cell r="Y419">
            <v>2</v>
          </cell>
          <cell r="Z419">
            <v>1.538</v>
          </cell>
          <cell r="AA419">
            <v>116</v>
          </cell>
          <cell r="AB419">
            <v>29</v>
          </cell>
          <cell r="AC419">
            <v>42490.208333333299</v>
          </cell>
          <cell r="AD419">
            <v>42501.421697835598</v>
          </cell>
          <cell r="AE419" t="str">
            <v>En el mes abril se viene realizando la programación de un taller departamental para Cundinamarca.</v>
          </cell>
          <cell r="AF419">
            <v>42490.208333333299</v>
          </cell>
          <cell r="AG419">
            <v>42501.421697685197</v>
          </cell>
          <cell r="AH419" t="str">
            <v>Edilma Adriana Mariño Dueñas</v>
          </cell>
          <cell r="AI419" t="str">
            <v>emarino@minvivienda.gov.co</v>
          </cell>
          <cell r="AJ419">
            <v>30</v>
          </cell>
          <cell r="AK419">
            <v>42520.208333333299</v>
          </cell>
          <cell r="AL419">
            <v>-43</v>
          </cell>
        </row>
        <row r="420">
          <cell r="A420">
            <v>4350</v>
          </cell>
          <cell r="B420" t="str">
            <v>Todos por un Nuevo País</v>
          </cell>
          <cell r="C420" t="str">
            <v>Movilidad social</v>
          </cell>
          <cell r="D420" t="str">
            <v>Impulsar la planificación, actuación coherente y articulada de los sectores de vivienda, agua potable y saneamiento básico, bajo el concepto de “Ciudades Amables y Sostenibles para la Equidad” en complemento con las acciones estratégicas de movilidad urba</v>
          </cell>
          <cell r="E420" t="str">
            <v>Vivienda</v>
          </cell>
          <cell r="F420" t="str">
            <v>MinVivienda</v>
          </cell>
          <cell r="G420" t="str">
            <v>Gestión territorial y Urbana desde el Sector Vivienda, Ciudad y Territorio</v>
          </cell>
          <cell r="H420">
            <v>4350</v>
          </cell>
          <cell r="I420" t="str">
            <v>Municipios capacitados en la incorporación de la gestión del riesgo en la revisión de sus POT</v>
          </cell>
          <cell r="J420" t="str">
            <v>Producto</v>
          </cell>
          <cell r="K420" t="str">
            <v>Sectorial</v>
          </cell>
          <cell r="L420" t="str">
            <v>SI</v>
          </cell>
          <cell r="M420" t="str">
            <v>NO</v>
          </cell>
          <cell r="N420" t="str">
            <v>NO</v>
          </cell>
          <cell r="O420" t="str">
            <v>SI</v>
          </cell>
          <cell r="P420" t="str">
            <v>Municipios</v>
          </cell>
          <cell r="Q420" t="str">
            <v>Mensual</v>
          </cell>
          <cell r="R420" t="str">
            <v>Acumulado</v>
          </cell>
          <cell r="S420">
            <v>250</v>
          </cell>
          <cell r="T420">
            <v>100</v>
          </cell>
          <cell r="U420">
            <v>130</v>
          </cell>
          <cell r="V420">
            <v>130</v>
          </cell>
          <cell r="W420">
            <v>40</v>
          </cell>
          <cell r="X420">
            <v>400</v>
          </cell>
          <cell r="Y420">
            <v>17</v>
          </cell>
          <cell r="Z420">
            <v>13.077</v>
          </cell>
          <cell r="AA420">
            <v>118</v>
          </cell>
          <cell r="AB420">
            <v>29.5</v>
          </cell>
          <cell r="AC420">
            <v>42490.208333333299</v>
          </cell>
          <cell r="AD420">
            <v>42500.690352662001</v>
          </cell>
          <cell r="AE420" t="str">
            <v xml:space="preserve">En el mes abril se viene realizando la programación de un taller departamental para Cundinamarca. </v>
          </cell>
          <cell r="AF420">
            <v>42490.208333333299</v>
          </cell>
          <cell r="AG420">
            <v>42500.690352511599</v>
          </cell>
          <cell r="AH420" t="str">
            <v>Edilma Adriana Mariño Dueñas</v>
          </cell>
          <cell r="AI420" t="str">
            <v>emarino@minvivienda.gov.co</v>
          </cell>
          <cell r="AJ420">
            <v>0</v>
          </cell>
          <cell r="AK420">
            <v>42520.208333333299</v>
          </cell>
          <cell r="AL420">
            <v>-13</v>
          </cell>
        </row>
        <row r="421">
          <cell r="A421">
            <v>4351</v>
          </cell>
          <cell r="B421" t="str">
            <v>Todos por un Nuevo País</v>
          </cell>
          <cell r="C421" t="str">
            <v>Movilidad social</v>
          </cell>
          <cell r="D421" t="str">
            <v>Impulsar la planificación, actuación coherente y articulada de los sectores de vivienda, agua potable y saneamiento básico, bajo el concepto de “Ciudades Amables y Sostenibles para la Equidad” en complemento con las acciones estratégicas de movilidad urba</v>
          </cell>
          <cell r="E421" t="str">
            <v>Vivienda</v>
          </cell>
          <cell r="F421" t="str">
            <v>MinVivienda</v>
          </cell>
          <cell r="G421" t="str">
            <v>Gestión territorial y Urbana desde el Sector Vivienda, Ciudad y Territorio</v>
          </cell>
          <cell r="H421">
            <v>4351</v>
          </cell>
          <cell r="I421" t="str">
            <v>Municipios capacitados en la elaboración del inventario de asentamientos en zonas de alto riesgo.</v>
          </cell>
          <cell r="J421" t="str">
            <v>Producto</v>
          </cell>
          <cell r="K421" t="str">
            <v>Sectorial</v>
          </cell>
          <cell r="L421" t="str">
            <v>SI</v>
          </cell>
          <cell r="M421" t="str">
            <v>NO</v>
          </cell>
          <cell r="N421" t="str">
            <v>NO</v>
          </cell>
          <cell r="O421" t="str">
            <v>SI</v>
          </cell>
          <cell r="P421" t="str">
            <v>Municipios</v>
          </cell>
          <cell r="Q421" t="str">
            <v>Mensual</v>
          </cell>
          <cell r="R421" t="str">
            <v>Acumulado</v>
          </cell>
          <cell r="S421">
            <v>0</v>
          </cell>
          <cell r="T421">
            <v>60</v>
          </cell>
          <cell r="U421">
            <v>80</v>
          </cell>
          <cell r="V421">
            <v>70</v>
          </cell>
          <cell r="W421">
            <v>40</v>
          </cell>
          <cell r="X421">
            <v>250</v>
          </cell>
          <cell r="Y421">
            <v>2</v>
          </cell>
          <cell r="Z421">
            <v>2.5</v>
          </cell>
          <cell r="AA421">
            <v>79</v>
          </cell>
          <cell r="AB421">
            <v>31.6</v>
          </cell>
          <cell r="AC421">
            <v>42490.208333333299</v>
          </cell>
          <cell r="AD421">
            <v>42501.421500543998</v>
          </cell>
          <cell r="AE421" t="str">
            <v>Han sido asistidos los municipios de Medellín y Cartagena mediante videoconferencia.</v>
          </cell>
          <cell r="AF421">
            <v>42490.208333333299</v>
          </cell>
          <cell r="AG421">
            <v>42501.421500381897</v>
          </cell>
          <cell r="AH421" t="str">
            <v>Edilma Adriana Mariño Dueñas</v>
          </cell>
          <cell r="AI421" t="str">
            <v>emarino@minvivienda.gov.co</v>
          </cell>
          <cell r="AJ421">
            <v>30</v>
          </cell>
          <cell r="AK421">
            <v>42520.208333333299</v>
          </cell>
          <cell r="AL421">
            <v>-43</v>
          </cell>
        </row>
        <row r="422">
          <cell r="A422">
            <v>4367</v>
          </cell>
          <cell r="B422" t="str">
            <v>Todos por un Nuevo País</v>
          </cell>
          <cell r="C422" t="str">
            <v>Movilidad social</v>
          </cell>
          <cell r="D422" t="str">
            <v>Impulsar la planificación, actuación coherente y articulada de los sectores de vivienda, agua potable y saneamiento básico, bajo el concepto de “Ciudades Amables y Sostenibles para la Equidad” en complemento con las acciones estratégicas de movilidad urba</v>
          </cell>
          <cell r="E422" t="str">
            <v>Vivienda</v>
          </cell>
          <cell r="F422" t="str">
            <v>MinVivienda</v>
          </cell>
          <cell r="G422" t="str">
            <v>Gestión territorial y Urbana desde el Sector Vivienda, Ciudad y Territorio</v>
          </cell>
          <cell r="H422">
            <v>4367</v>
          </cell>
          <cell r="I422" t="str">
            <v>Municipios con lineamientos para incorporar  la gestión del riesgo en los POT</v>
          </cell>
          <cell r="J422" t="str">
            <v>Producto</v>
          </cell>
          <cell r="K422" t="str">
            <v>Sectorial</v>
          </cell>
          <cell r="L422" t="str">
            <v>SI</v>
          </cell>
          <cell r="M422" t="str">
            <v>NO</v>
          </cell>
          <cell r="N422" t="str">
            <v>NO</v>
          </cell>
          <cell r="O422" t="str">
            <v>SI</v>
          </cell>
          <cell r="P422" t="str">
            <v>Municipios</v>
          </cell>
          <cell r="Q422" t="str">
            <v>Anual</v>
          </cell>
          <cell r="R422" t="str">
            <v>Acumulado</v>
          </cell>
          <cell r="S422">
            <v>0</v>
          </cell>
          <cell r="T422">
            <v>10</v>
          </cell>
          <cell r="U422">
            <v>24</v>
          </cell>
          <cell r="V422">
            <v>24</v>
          </cell>
          <cell r="W422">
            <v>10</v>
          </cell>
          <cell r="X422">
            <v>68</v>
          </cell>
          <cell r="Y422">
            <v>0</v>
          </cell>
          <cell r="Z422">
            <v>0</v>
          </cell>
          <cell r="AA422">
            <v>0</v>
          </cell>
          <cell r="AB422">
            <v>0</v>
          </cell>
          <cell r="AC422">
            <v>0</v>
          </cell>
          <cell r="AD422">
            <v>0</v>
          </cell>
          <cell r="AE422" t="str">
            <v>En el mes abril se viene realizando la programación de un taller para asistir los 6 municipios con lineamientos que forman parte del departamento de Cundinamarca.</v>
          </cell>
          <cell r="AF422">
            <v>42490.208333333299</v>
          </cell>
          <cell r="AG422">
            <v>42501.421239236101</v>
          </cell>
          <cell r="AH422" t="str">
            <v>Edilma Adriana Mariño Dueñas</v>
          </cell>
          <cell r="AI422" t="str">
            <v>emarino@minvivienda.gov.co</v>
          </cell>
          <cell r="AJ422">
            <v>0</v>
          </cell>
          <cell r="AK422">
            <v>0</v>
          </cell>
          <cell r="AL422">
            <v>0</v>
          </cell>
        </row>
        <row r="423">
          <cell r="A423">
            <v>5379</v>
          </cell>
          <cell r="B423" t="str">
            <v>Todos por un Nuevo País</v>
          </cell>
          <cell r="C423" t="str">
            <v>Movilidad social</v>
          </cell>
          <cell r="D423" t="str">
            <v>Impulsar la planificación, actuación coherente y articulada de los sectores de vivienda, agua potable y saneamiento básico, bajo el concepto de “Ciudades Amables y Sostenibles para la Equidad” en complemento con las acciones estratégicas de movilidad urba</v>
          </cell>
          <cell r="E423" t="str">
            <v>Vivienda</v>
          </cell>
          <cell r="F423" t="str">
            <v>MinVivienda</v>
          </cell>
          <cell r="G423" t="str">
            <v>Gestión territorial y Urbana desde el Sector Vivienda, Ciudad y Territorio</v>
          </cell>
          <cell r="H423">
            <v>5379</v>
          </cell>
          <cell r="I423" t="str">
            <v>Viviendas terminadas del Programa de Vivienda Gratuita 1 y 2</v>
          </cell>
          <cell r="J423" t="str">
            <v>Producto</v>
          </cell>
          <cell r="K423" t="str">
            <v>Sectorial</v>
          </cell>
          <cell r="L423" t="str">
            <v>NO</v>
          </cell>
          <cell r="M423" t="str">
            <v>NO</v>
          </cell>
          <cell r="N423" t="str">
            <v>NO</v>
          </cell>
          <cell r="O423" t="str">
            <v>SI</v>
          </cell>
          <cell r="P423" t="str">
            <v>Viviendas</v>
          </cell>
          <cell r="Q423" t="str">
            <v>Mensual</v>
          </cell>
          <cell r="R423" t="str">
            <v>Acumulado</v>
          </cell>
          <cell r="S423">
            <v>80000</v>
          </cell>
          <cell r="T423">
            <v>18000</v>
          </cell>
          <cell r="U423">
            <v>40000</v>
          </cell>
          <cell r="V423">
            <v>37000</v>
          </cell>
          <cell r="W423">
            <v>35000</v>
          </cell>
          <cell r="X423">
            <v>130000</v>
          </cell>
          <cell r="Y423">
            <v>0</v>
          </cell>
          <cell r="Z423">
            <v>0</v>
          </cell>
          <cell r="AA423">
            <v>0</v>
          </cell>
          <cell r="AB423">
            <v>0</v>
          </cell>
          <cell r="AC423">
            <v>0</v>
          </cell>
          <cell r="AD423">
            <v>0</v>
          </cell>
          <cell r="AE423">
            <v>0</v>
          </cell>
          <cell r="AF423">
            <v>0</v>
          </cell>
          <cell r="AG423">
            <v>0</v>
          </cell>
          <cell r="AH423" t="str">
            <v>Alejandro Quintero Romero</v>
          </cell>
          <cell r="AI423" t="str">
            <v>alquintero@minvivienda.gov.co</v>
          </cell>
          <cell r="AJ423">
            <v>30</v>
          </cell>
          <cell r="AK423">
            <v>0</v>
          </cell>
          <cell r="AL423">
            <v>0</v>
          </cell>
        </row>
        <row r="424">
          <cell r="A424">
            <v>5380</v>
          </cell>
          <cell r="B424" t="str">
            <v>Todos por un Nuevo País</v>
          </cell>
          <cell r="C424" t="str">
            <v>Movilidad social</v>
          </cell>
          <cell r="D424" t="str">
            <v>Impulsar la planificación, actuación coherente y articulada de los sectores de vivienda, agua potable y saneamiento básico, bajo el concepto de “Ciudades Amables y Sostenibles para la Equidad” en complemento con las acciones estratégicas de movilidad urba</v>
          </cell>
          <cell r="E424" t="str">
            <v>Vivienda</v>
          </cell>
          <cell r="F424" t="str">
            <v>MinVivienda</v>
          </cell>
          <cell r="G424" t="str">
            <v>Gestión territorial y Urbana desde el Sector Vivienda, Ciudad y Territorio</v>
          </cell>
          <cell r="H424">
            <v>5380</v>
          </cell>
          <cell r="I424" t="str">
            <v>Viviendas escrituradas del Programa de Vivienda Gratuita 1 y 2</v>
          </cell>
          <cell r="J424" t="str">
            <v>Producto</v>
          </cell>
          <cell r="K424" t="str">
            <v>Sectorial</v>
          </cell>
          <cell r="L424" t="str">
            <v>NO</v>
          </cell>
          <cell r="M424" t="str">
            <v>NO</v>
          </cell>
          <cell r="N424" t="str">
            <v>NO</v>
          </cell>
          <cell r="O424" t="str">
            <v>SI</v>
          </cell>
          <cell r="P424" t="str">
            <v>Viviendas</v>
          </cell>
          <cell r="Q424" t="str">
            <v>Mensual</v>
          </cell>
          <cell r="R424" t="str">
            <v>Acumulado</v>
          </cell>
          <cell r="S424">
            <v>64000</v>
          </cell>
          <cell r="T424">
            <v>31000</v>
          </cell>
          <cell r="U424">
            <v>30000</v>
          </cell>
          <cell r="V424">
            <v>35000</v>
          </cell>
          <cell r="W424">
            <v>34000</v>
          </cell>
          <cell r="X424">
            <v>130000</v>
          </cell>
          <cell r="Y424">
            <v>0</v>
          </cell>
          <cell r="Z424">
            <v>0</v>
          </cell>
          <cell r="AA424">
            <v>0</v>
          </cell>
          <cell r="AB424">
            <v>0</v>
          </cell>
          <cell r="AC424">
            <v>0</v>
          </cell>
          <cell r="AD424">
            <v>0</v>
          </cell>
          <cell r="AE424">
            <v>0</v>
          </cell>
          <cell r="AF424">
            <v>0</v>
          </cell>
          <cell r="AG424">
            <v>0</v>
          </cell>
          <cell r="AH424" t="str">
            <v>Alejandro Quintero Romero</v>
          </cell>
          <cell r="AI424" t="str">
            <v>alquintero@minvivienda.gov.co</v>
          </cell>
          <cell r="AJ424">
            <v>30</v>
          </cell>
          <cell r="AK424">
            <v>0</v>
          </cell>
          <cell r="AL424">
            <v>0</v>
          </cell>
        </row>
        <row r="425">
          <cell r="A425">
            <v>4356</v>
          </cell>
          <cell r="B425" t="str">
            <v>Todos por un Nuevo País</v>
          </cell>
          <cell r="C425" t="str">
            <v>Movilidad social</v>
          </cell>
          <cell r="D425" t="str">
            <v>Impulsar la planificación, actuación coherente y articulada de los sectores de vivienda, agua potable y saneamiento básico, bajo el concepto de “Ciudades Amables y Sostenibles para la Equidad” en complemento con las acciones estratégicas de movilidad urba</v>
          </cell>
          <cell r="E425" t="str">
            <v>Vivienda</v>
          </cell>
          <cell r="F425" t="str">
            <v>MinVivienda</v>
          </cell>
          <cell r="G425" t="str">
            <v>Infraestructura de acueducto y alcantarillado</v>
          </cell>
          <cell r="H425">
            <v>4356</v>
          </cell>
          <cell r="I425" t="str">
            <v>Personas con acceso a agua potable</v>
          </cell>
          <cell r="J425" t="str">
            <v>Producto</v>
          </cell>
          <cell r="K425" t="str">
            <v>Sectorial</v>
          </cell>
          <cell r="L425" t="str">
            <v>SI</v>
          </cell>
          <cell r="M425" t="str">
            <v>NO</v>
          </cell>
          <cell r="N425" t="str">
            <v>NO</v>
          </cell>
          <cell r="O425" t="str">
            <v>SI</v>
          </cell>
          <cell r="P425" t="str">
            <v>Personas</v>
          </cell>
          <cell r="Q425" t="str">
            <v>Anual</v>
          </cell>
          <cell r="R425" t="str">
            <v>Capacidad</v>
          </cell>
          <cell r="S425">
            <v>41877000</v>
          </cell>
          <cell r="T425">
            <v>42447000</v>
          </cell>
          <cell r="U425">
            <v>43097000</v>
          </cell>
          <cell r="V425">
            <v>43777000</v>
          </cell>
          <cell r="W425">
            <v>44477000</v>
          </cell>
          <cell r="X425">
            <v>44477000</v>
          </cell>
          <cell r="Y425">
            <v>0</v>
          </cell>
          <cell r="Z425">
            <v>0</v>
          </cell>
          <cell r="AA425">
            <v>0</v>
          </cell>
          <cell r="AB425">
            <v>0</v>
          </cell>
          <cell r="AC425">
            <v>0</v>
          </cell>
          <cell r="AD425">
            <v>0</v>
          </cell>
          <cell r="AE425" t="str">
            <v>​Bogotá D.C., miércoles 30 de marzo de 2016 (MVCT) - El ministro de Vivienda y agua, Luis Felipe Henao Cardona, mantuvo una reunión en compañía del viceministro de agua, Carlos Correa, con el coordinador de la Agencia Española de Cooperación Internacional</v>
          </cell>
          <cell r="AF425">
            <v>42460.208333333299</v>
          </cell>
          <cell r="AG425">
            <v>42468.585019675898</v>
          </cell>
          <cell r="AH425" t="str">
            <v>Javier Orlando Moreno Mendez</v>
          </cell>
          <cell r="AI425" t="str">
            <v>jmoreno@minvivienda.gov.co</v>
          </cell>
          <cell r="AJ425">
            <v>180</v>
          </cell>
          <cell r="AK425">
            <v>0</v>
          </cell>
          <cell r="AL425">
            <v>0</v>
          </cell>
        </row>
        <row r="426">
          <cell r="A426">
            <v>4357</v>
          </cell>
          <cell r="B426" t="str">
            <v>Todos por un Nuevo País</v>
          </cell>
          <cell r="C426" t="str">
            <v>Movilidad social</v>
          </cell>
          <cell r="D426" t="str">
            <v>Impulsar la planificación, actuación coherente y articulada de los sectores de vivienda, agua potable y saneamiento básico, bajo el concepto de “Ciudades Amables y Sostenibles para la Equidad” en complemento con las acciones estratégicas de movilidad urba</v>
          </cell>
          <cell r="E426" t="str">
            <v>Vivienda</v>
          </cell>
          <cell r="F426" t="str">
            <v>MinVivienda</v>
          </cell>
          <cell r="G426" t="str">
            <v>Infraestructura de acueducto y alcantarillado</v>
          </cell>
          <cell r="H426">
            <v>4357</v>
          </cell>
          <cell r="I426" t="str">
            <v>Personas con acceso a una solución de alcantarillado</v>
          </cell>
          <cell r="J426" t="str">
            <v>Producto</v>
          </cell>
          <cell r="K426" t="str">
            <v>Sectorial</v>
          </cell>
          <cell r="L426" t="str">
            <v>SI</v>
          </cell>
          <cell r="M426" t="str">
            <v>NO</v>
          </cell>
          <cell r="N426" t="str">
            <v>NO</v>
          </cell>
          <cell r="O426" t="str">
            <v>SI</v>
          </cell>
          <cell r="P426" t="str">
            <v>Personas</v>
          </cell>
          <cell r="Q426" t="str">
            <v>Anual</v>
          </cell>
          <cell r="R426" t="str">
            <v>Flujo</v>
          </cell>
          <cell r="S426">
            <v>39469000</v>
          </cell>
          <cell r="T426">
            <v>40049000</v>
          </cell>
          <cell r="U426">
            <v>40629000</v>
          </cell>
          <cell r="V426">
            <v>41499000</v>
          </cell>
          <cell r="W426">
            <v>42369000</v>
          </cell>
          <cell r="X426">
            <v>42369000</v>
          </cell>
          <cell r="Y426">
            <v>0</v>
          </cell>
          <cell r="Z426">
            <v>0</v>
          </cell>
          <cell r="AA426">
            <v>0</v>
          </cell>
          <cell r="AB426">
            <v>0</v>
          </cell>
          <cell r="AC426">
            <v>0</v>
          </cell>
          <cell r="AD426">
            <v>0</v>
          </cell>
          <cell r="AE426" t="str">
            <v xml:space="preserve">18 de febrero de 2016 (MVCT) – El ministro de Vivienda, Ciudad y Territorio, Luis Felipe Henao Cardona, informó que se han adjudicado los tres mil 104 millones de pesos para el proyecto de la quebrada Cay del acueducto de Ibagué, que permitirá mitigar el </v>
          </cell>
          <cell r="AF426">
            <v>42429.208333333299</v>
          </cell>
          <cell r="AG426">
            <v>42501.633794247697</v>
          </cell>
          <cell r="AH426" t="str">
            <v>Javier Orlando Moreno Mendez</v>
          </cell>
          <cell r="AI426" t="str">
            <v>jmoreno@minvivienda.gov.co</v>
          </cell>
          <cell r="AJ426">
            <v>180</v>
          </cell>
          <cell r="AK426">
            <v>0</v>
          </cell>
          <cell r="AL426">
            <v>0</v>
          </cell>
        </row>
        <row r="427">
          <cell r="A427">
            <v>4358</v>
          </cell>
          <cell r="B427" t="str">
            <v>Todos por un Nuevo País</v>
          </cell>
          <cell r="C427" t="str">
            <v>Movilidad social</v>
          </cell>
          <cell r="D427" t="str">
            <v>Impulsar la planificación, actuación coherente y articulada de los sectores de vivienda, agua potable y saneamiento básico, bajo el concepto de “Ciudades Amables y Sostenibles para la Equidad” en complemento con las acciones estratégicas de movilidad urba</v>
          </cell>
          <cell r="E427" t="str">
            <v>Vivienda</v>
          </cell>
          <cell r="F427" t="str">
            <v>MinVivienda</v>
          </cell>
          <cell r="G427" t="str">
            <v>Infraestructura de acueducto y alcantarillado</v>
          </cell>
          <cell r="H427">
            <v>4358</v>
          </cell>
          <cell r="I427" t="str">
            <v>Nuevas personas beneficiadas con proyectos que mejoran provisión, calidad y/o continuidad de los servicios de acueducto y alcantarillado</v>
          </cell>
          <cell r="J427" t="str">
            <v>Producto</v>
          </cell>
          <cell r="K427" t="str">
            <v>Sectorial</v>
          </cell>
          <cell r="L427" t="str">
            <v>SI</v>
          </cell>
          <cell r="M427" t="str">
            <v>NO</v>
          </cell>
          <cell r="N427" t="str">
            <v>NO</v>
          </cell>
          <cell r="O427" t="str">
            <v>SI</v>
          </cell>
          <cell r="P427" t="str">
            <v>Personas</v>
          </cell>
          <cell r="Q427" t="str">
            <v>Anual</v>
          </cell>
          <cell r="R427" t="str">
            <v>Acumulado</v>
          </cell>
          <cell r="S427">
            <v>4000000</v>
          </cell>
          <cell r="T427">
            <v>315000</v>
          </cell>
          <cell r="U427">
            <v>514000</v>
          </cell>
          <cell r="V427">
            <v>706000</v>
          </cell>
          <cell r="W427">
            <v>765000</v>
          </cell>
          <cell r="X427">
            <v>2300000</v>
          </cell>
          <cell r="Y427">
            <v>0</v>
          </cell>
          <cell r="Z427">
            <v>0</v>
          </cell>
          <cell r="AA427">
            <v>0</v>
          </cell>
          <cell r="AB427">
            <v>0</v>
          </cell>
          <cell r="AC427">
            <v>0</v>
          </cell>
          <cell r="AD427">
            <v>0</v>
          </cell>
          <cell r="AE427" t="str">
            <v>Gestion Realizada: MARZO: Durante este periodo se terminaron proyectos financiados con PGN en los Departamentos de Antioquia, Huila, la Guajira, Tolima y Valle del Cauca con aportes de la nación por un total de 15.914 millones de pesos Beneficiando a 20.4</v>
          </cell>
          <cell r="AF427">
            <v>42460.208333333299</v>
          </cell>
          <cell r="AG427">
            <v>42496.445737881899</v>
          </cell>
          <cell r="AH427" t="str">
            <v>Diego Fernando Rojas</v>
          </cell>
          <cell r="AI427" t="str">
            <v>dfrojas@minvivienda.gov.co</v>
          </cell>
          <cell r="AJ427">
            <v>90</v>
          </cell>
          <cell r="AK427">
            <v>0</v>
          </cell>
          <cell r="AL427">
            <v>0</v>
          </cell>
        </row>
        <row r="428">
          <cell r="A428">
            <v>4359</v>
          </cell>
          <cell r="B428" t="str">
            <v>Todos por un Nuevo País</v>
          </cell>
          <cell r="C428" t="str">
            <v>Movilidad social</v>
          </cell>
          <cell r="D428" t="str">
            <v>Impulsar la planificación, actuación coherente y articulada de los sectores de vivienda, agua potable y saneamiento básico, bajo el concepto de “Ciudades Amables y Sostenibles para la Equidad” en complemento con las acciones estratégicas de movilidad urba</v>
          </cell>
          <cell r="E428" t="str">
            <v>Vivienda</v>
          </cell>
          <cell r="F428" t="str">
            <v>MinVivienda</v>
          </cell>
          <cell r="G428" t="str">
            <v>Infraestructura de acueducto y alcantarillado</v>
          </cell>
          <cell r="H428">
            <v>4359</v>
          </cell>
          <cell r="I428" t="str">
            <v>PDA con planes de aseguramiento en implementación</v>
          </cell>
          <cell r="J428" t="str">
            <v>Producto</v>
          </cell>
          <cell r="K428" t="str">
            <v>Sectorial</v>
          </cell>
          <cell r="L428" t="str">
            <v>SI</v>
          </cell>
          <cell r="M428" t="str">
            <v>NO</v>
          </cell>
          <cell r="N428" t="str">
            <v>NO</v>
          </cell>
          <cell r="O428" t="str">
            <v>SI</v>
          </cell>
          <cell r="P428" t="str">
            <v>Planes</v>
          </cell>
          <cell r="Q428" t="str">
            <v>Semestral</v>
          </cell>
          <cell r="R428" t="str">
            <v>Capacidad</v>
          </cell>
          <cell r="S428">
            <v>22</v>
          </cell>
          <cell r="T428">
            <v>22</v>
          </cell>
          <cell r="U428">
            <v>25</v>
          </cell>
          <cell r="V428">
            <v>28</v>
          </cell>
          <cell r="W428">
            <v>32</v>
          </cell>
          <cell r="X428">
            <v>32</v>
          </cell>
          <cell r="Y428">
            <v>0</v>
          </cell>
          <cell r="Z428">
            <v>0</v>
          </cell>
          <cell r="AA428">
            <v>0</v>
          </cell>
          <cell r="AB428">
            <v>0</v>
          </cell>
          <cell r="AC428">
            <v>0</v>
          </cell>
          <cell r="AD428">
            <v>0</v>
          </cell>
          <cell r="AE428" t="str">
            <v>Gestión Realizada: Durante el mes de Abril del 2016 se realizó seguimiento a los planes de aseguramiento aprobados; así mismo se realizó acompañamiento a otros gestores del PDA pendientes de aprobación, en la estructuración del Plan de Aseguramiento, de c</v>
          </cell>
          <cell r="AF428">
            <v>42490.208333333299</v>
          </cell>
          <cell r="AG428">
            <v>42496.445944988402</v>
          </cell>
          <cell r="AH428" t="str">
            <v>Jorge Ernesto Silva Gomez</v>
          </cell>
          <cell r="AI428" t="str">
            <v>jsilva@minvivienda.gov.co</v>
          </cell>
          <cell r="AJ428">
            <v>30</v>
          </cell>
          <cell r="AK428">
            <v>0</v>
          </cell>
          <cell r="AL428">
            <v>0</v>
          </cell>
        </row>
        <row r="429">
          <cell r="A429">
            <v>4360</v>
          </cell>
          <cell r="B429" t="str">
            <v>Todos por un Nuevo País</v>
          </cell>
          <cell r="C429" t="str">
            <v>Movilidad social</v>
          </cell>
          <cell r="D429" t="str">
            <v>Impulsar la planificación, actuación coherente y articulada de los sectores de vivienda, agua potable y saneamiento básico, bajo el concepto de “Ciudades Amables y Sostenibles para la Equidad” en complemento con las acciones estratégicas de movilidad urba</v>
          </cell>
          <cell r="E429" t="str">
            <v>Vivienda</v>
          </cell>
          <cell r="F429" t="str">
            <v>MinVivienda</v>
          </cell>
          <cell r="G429" t="str">
            <v>Infraestructura de acueducto y alcantarillado</v>
          </cell>
          <cell r="H429">
            <v>4360</v>
          </cell>
          <cell r="I429" t="str">
            <v>Municipios con acciones de reducción de  riesgo por desabastecimiento en temportada seca ejecutadas</v>
          </cell>
          <cell r="J429" t="str">
            <v>Producto</v>
          </cell>
          <cell r="K429" t="str">
            <v>Sectorial</v>
          </cell>
          <cell r="L429" t="str">
            <v>SI</v>
          </cell>
          <cell r="M429" t="str">
            <v>NO</v>
          </cell>
          <cell r="N429" t="str">
            <v>NO</v>
          </cell>
          <cell r="O429" t="str">
            <v>SI</v>
          </cell>
          <cell r="P429" t="str">
            <v>Pendiente</v>
          </cell>
          <cell r="Q429" t="str">
            <v>Semestral</v>
          </cell>
          <cell r="R429" t="str">
            <v>Capacidad</v>
          </cell>
          <cell r="S429">
            <v>0</v>
          </cell>
          <cell r="T429">
            <v>7</v>
          </cell>
          <cell r="U429">
            <v>14</v>
          </cell>
          <cell r="V429">
            <v>21</v>
          </cell>
          <cell r="W429">
            <v>28</v>
          </cell>
          <cell r="X429">
            <v>28</v>
          </cell>
          <cell r="Y429">
            <v>0</v>
          </cell>
          <cell r="Z429">
            <v>0</v>
          </cell>
          <cell r="AA429">
            <v>0</v>
          </cell>
          <cell r="AB429">
            <v>0</v>
          </cell>
          <cell r="AC429">
            <v>0</v>
          </cell>
          <cell r="AD429">
            <v>0</v>
          </cell>
          <cell r="AE429" t="str">
            <v>Febrero de 2016 . El trabajo mancomunado entre el Ministerio de Vivienda y entidades del Estado con los planes de contingencia y emergencia han funcionado de manera efectiva para que hoy Santa Marta tenga un buen suministro de agua para afrontar la crisis</v>
          </cell>
          <cell r="AF429">
            <v>42429.25</v>
          </cell>
          <cell r="AG429">
            <v>42496.669777812502</v>
          </cell>
          <cell r="AH429" t="str">
            <v>Javier Orlando Moreno Mendez</v>
          </cell>
          <cell r="AI429" t="str">
            <v>jmoreno@minvivienda.gov.co</v>
          </cell>
          <cell r="AJ429">
            <v>60</v>
          </cell>
          <cell r="AK429">
            <v>0</v>
          </cell>
          <cell r="AL429">
            <v>0</v>
          </cell>
        </row>
        <row r="430">
          <cell r="A430">
            <v>4361</v>
          </cell>
          <cell r="B430" t="str">
            <v>Todos por un Nuevo País</v>
          </cell>
          <cell r="C430" t="str">
            <v>Movilidad social</v>
          </cell>
          <cell r="D430" t="str">
            <v>Impulsar la planificación, actuación coherente y articulada de los sectores de vivienda, agua potable y saneamiento básico, bajo el concepto de “Ciudades Amables y Sostenibles para la Equidad” en complemento con las acciones estratégicas de movilidad urba</v>
          </cell>
          <cell r="E430" t="str">
            <v>Vivienda</v>
          </cell>
          <cell r="F430" t="str">
            <v>MinVivienda</v>
          </cell>
          <cell r="G430" t="str">
            <v>Infraestructura de acueducto y alcantarillado</v>
          </cell>
          <cell r="H430">
            <v>4361</v>
          </cell>
          <cell r="I430" t="str">
            <v>Porcentaje de aguas residuales urbanas tratadas</v>
          </cell>
          <cell r="J430" t="str">
            <v>Resultado</v>
          </cell>
          <cell r="K430" t="str">
            <v>Sectorial</v>
          </cell>
          <cell r="L430" t="str">
            <v>SI</v>
          </cell>
          <cell r="M430" t="str">
            <v>NO</v>
          </cell>
          <cell r="N430" t="str">
            <v>NO</v>
          </cell>
          <cell r="O430" t="str">
            <v>SI</v>
          </cell>
          <cell r="P430" t="str">
            <v>Pendiente</v>
          </cell>
          <cell r="Q430" t="str">
            <v>Anual</v>
          </cell>
          <cell r="R430" t="str">
            <v>Flujo</v>
          </cell>
          <cell r="S430">
            <v>36.68</v>
          </cell>
          <cell r="T430">
            <v>37</v>
          </cell>
          <cell r="U430">
            <v>38</v>
          </cell>
          <cell r="V430">
            <v>39</v>
          </cell>
          <cell r="W430">
            <v>41</v>
          </cell>
          <cell r="X430">
            <v>41</v>
          </cell>
          <cell r="Y430">
            <v>0</v>
          </cell>
          <cell r="Z430">
            <v>0</v>
          </cell>
          <cell r="AA430">
            <v>0</v>
          </cell>
          <cell r="AB430">
            <v>0</v>
          </cell>
          <cell r="AC430">
            <v>0</v>
          </cell>
          <cell r="AD430">
            <v>0</v>
          </cell>
          <cell r="AE430" t="str">
            <v>El MVCT en cabeza de la Dirección de Desarrollo Sectorial se reunió con KFW y los municipios de Bucaramanga, armenia, Pereira, Dos quebradas, villamaría y Manizales para verificar el estado actual del tratamiento de aguas residuales en la cuenca Otún – Co</v>
          </cell>
          <cell r="AF430">
            <v>42400.208333333299</v>
          </cell>
          <cell r="AG430">
            <v>42500.495833911998</v>
          </cell>
          <cell r="AH430" t="str">
            <v>Javier Orlando Moreno Mendez</v>
          </cell>
          <cell r="AI430" t="str">
            <v>jmoreno@minvivienda.gov.co</v>
          </cell>
          <cell r="AJ430">
            <v>365</v>
          </cell>
          <cell r="AK430">
            <v>0</v>
          </cell>
          <cell r="AL430">
            <v>0</v>
          </cell>
        </row>
        <row r="431">
          <cell r="A431">
            <v>4368</v>
          </cell>
          <cell r="B431" t="str">
            <v>Todos por un Nuevo País</v>
          </cell>
          <cell r="C431" t="str">
            <v>Movilidad social</v>
          </cell>
          <cell r="D431" t="str">
            <v>Impulsar la planificación, actuación coherente y articulada de los sectores de vivienda, agua potable y saneamiento básico, bajo el concepto de “Ciudades Amables y Sostenibles para la Equidad” en complemento con las acciones estratégicas de movilidad urba</v>
          </cell>
          <cell r="E431" t="str">
            <v>Vivienda</v>
          </cell>
          <cell r="F431" t="str">
            <v>MinVivienda</v>
          </cell>
          <cell r="G431" t="str">
            <v>Infraestructura de acueducto y alcantarillado</v>
          </cell>
          <cell r="H431">
            <v>4368</v>
          </cell>
          <cell r="I431" t="str">
            <v>Personas con acceso a agua potable en la zona rural</v>
          </cell>
          <cell r="J431" t="str">
            <v>Producto</v>
          </cell>
          <cell r="K431" t="str">
            <v>Sectorial</v>
          </cell>
          <cell r="L431" t="str">
            <v>SI</v>
          </cell>
          <cell r="M431" t="str">
            <v>NO</v>
          </cell>
          <cell r="N431" t="str">
            <v>NO</v>
          </cell>
          <cell r="O431" t="str">
            <v>SI</v>
          </cell>
          <cell r="P431" t="str">
            <v>Pendiente</v>
          </cell>
          <cell r="Q431" t="str">
            <v>Anual</v>
          </cell>
          <cell r="R431" t="str">
            <v>Flujo</v>
          </cell>
          <cell r="S431">
            <v>7937296</v>
          </cell>
          <cell r="T431">
            <v>7995296</v>
          </cell>
          <cell r="U431">
            <v>8111296</v>
          </cell>
          <cell r="V431">
            <v>8314296</v>
          </cell>
          <cell r="W431">
            <v>8517296</v>
          </cell>
          <cell r="X431">
            <v>8517296</v>
          </cell>
          <cell r="Y431">
            <v>0</v>
          </cell>
          <cell r="Z431">
            <v>0</v>
          </cell>
          <cell r="AA431">
            <v>0</v>
          </cell>
          <cell r="AB431">
            <v>0</v>
          </cell>
          <cell r="AC431">
            <v>0</v>
          </cell>
          <cell r="AD431">
            <v>0</v>
          </cell>
          <cell r="AE431">
            <v>0</v>
          </cell>
          <cell r="AF431">
            <v>0</v>
          </cell>
          <cell r="AG431">
            <v>0</v>
          </cell>
          <cell r="AH431" t="str">
            <v>Javier Orlando Moreno Mendez</v>
          </cell>
          <cell r="AI431" t="str">
            <v>jmoreno@minvivienda.gov.co</v>
          </cell>
          <cell r="AJ431">
            <v>60</v>
          </cell>
          <cell r="AK431">
            <v>0</v>
          </cell>
          <cell r="AL431">
            <v>0</v>
          </cell>
        </row>
        <row r="432">
          <cell r="A432">
            <v>4362</v>
          </cell>
          <cell r="B432" t="str">
            <v>Todos por un Nuevo País</v>
          </cell>
          <cell r="C432" t="str">
            <v>Movilidad social</v>
          </cell>
          <cell r="D432" t="str">
            <v>Impulsar la planificación, actuación coherente y articulada de los sectores de vivienda, agua potable y saneamiento básico, bajo el concepto de “Ciudades Amables y Sostenibles para la Equidad” en complemento con las acciones estratégicas de movilidad urba</v>
          </cell>
          <cell r="E432" t="str">
            <v>Vivienda</v>
          </cell>
          <cell r="F432" t="str">
            <v>MinVivienda</v>
          </cell>
          <cell r="G432" t="str">
            <v>Apoyo al saneamiento de los vertimientos</v>
          </cell>
          <cell r="H432">
            <v>4362</v>
          </cell>
          <cell r="I432" t="str">
            <v>Sistemas de tratamiento de aguas residuales</v>
          </cell>
          <cell r="J432" t="str">
            <v>Producto</v>
          </cell>
          <cell r="K432" t="str">
            <v>Sectorial</v>
          </cell>
          <cell r="L432" t="str">
            <v>SI</v>
          </cell>
          <cell r="M432" t="str">
            <v>NO</v>
          </cell>
          <cell r="N432" t="str">
            <v>NO</v>
          </cell>
          <cell r="O432" t="str">
            <v>SI</v>
          </cell>
          <cell r="P432" t="str">
            <v>Pendiente</v>
          </cell>
          <cell r="Q432" t="str">
            <v>Anual</v>
          </cell>
          <cell r="R432" t="str">
            <v>Flujo</v>
          </cell>
          <cell r="S432">
            <v>622</v>
          </cell>
          <cell r="T432">
            <v>622</v>
          </cell>
          <cell r="U432">
            <v>624</v>
          </cell>
          <cell r="V432">
            <v>626</v>
          </cell>
          <cell r="W432">
            <v>628</v>
          </cell>
          <cell r="X432">
            <v>628</v>
          </cell>
          <cell r="Y432">
            <v>0</v>
          </cell>
          <cell r="Z432">
            <v>0</v>
          </cell>
          <cell r="AA432">
            <v>0</v>
          </cell>
          <cell r="AB432">
            <v>0</v>
          </cell>
          <cell r="AC432">
            <v>0</v>
          </cell>
          <cell r="AD432">
            <v>0</v>
          </cell>
          <cell r="AE432" t="str">
            <v>En ABRIL se llevó a cabo una reunión con DNP para revisar la fórmula que se aplica en la validación del indicador de aguas residuales como resultado se propuso que para mayo se validará con la SSPD el nuevo indicador.</v>
          </cell>
          <cell r="AF432">
            <v>42490.208333333299</v>
          </cell>
          <cell r="AG432">
            <v>42501.633979050901</v>
          </cell>
          <cell r="AH432" t="str">
            <v>Javier Orlando Moreno Mendez</v>
          </cell>
          <cell r="AI432" t="str">
            <v>jmoreno@minvivienda.gov.co</v>
          </cell>
          <cell r="AJ432">
            <v>180</v>
          </cell>
          <cell r="AK432">
            <v>0</v>
          </cell>
          <cell r="AL432">
            <v>0</v>
          </cell>
        </row>
        <row r="433">
          <cell r="A433">
            <v>4369</v>
          </cell>
          <cell r="B433" t="str">
            <v>Todos por un Nuevo País</v>
          </cell>
          <cell r="C433" t="str">
            <v>Movilidad social</v>
          </cell>
          <cell r="D433" t="str">
            <v>Impulsar la planificación, actuación coherente y articulada de los sectores de vivienda, agua potable y saneamiento básico, bajo el concepto de “Ciudades Amables y Sostenibles para la Equidad” en complemento con las acciones estratégicas de movilidad urba</v>
          </cell>
          <cell r="E433" t="str">
            <v>Vivienda</v>
          </cell>
          <cell r="F433" t="str">
            <v>MinVivienda</v>
          </cell>
          <cell r="G433" t="str">
            <v>Apoyo al saneamiento de los vertimientos</v>
          </cell>
          <cell r="H433">
            <v>4369</v>
          </cell>
          <cell r="I433" t="str">
            <v>Personas con manejo adecuado de aguas residuales en la zona rural</v>
          </cell>
          <cell r="J433" t="str">
            <v>Producto</v>
          </cell>
          <cell r="K433" t="str">
            <v>Sectorial</v>
          </cell>
          <cell r="L433" t="str">
            <v>SI</v>
          </cell>
          <cell r="M433" t="str">
            <v>NO</v>
          </cell>
          <cell r="N433" t="str">
            <v>NO</v>
          </cell>
          <cell r="O433" t="str">
            <v>SI</v>
          </cell>
          <cell r="P433" t="str">
            <v>Pendiente</v>
          </cell>
          <cell r="Q433" t="str">
            <v>Anual</v>
          </cell>
          <cell r="R433" t="str">
            <v>Flujo</v>
          </cell>
          <cell r="S433">
            <v>7368425</v>
          </cell>
          <cell r="T433">
            <v>7450425</v>
          </cell>
          <cell r="U433">
            <v>7614425</v>
          </cell>
          <cell r="V433">
            <v>7901425</v>
          </cell>
          <cell r="W433">
            <v>8188425</v>
          </cell>
          <cell r="X433">
            <v>8188425</v>
          </cell>
          <cell r="Y433">
            <v>0</v>
          </cell>
          <cell r="Z433">
            <v>0</v>
          </cell>
          <cell r="AA433">
            <v>0</v>
          </cell>
          <cell r="AB433">
            <v>0</v>
          </cell>
          <cell r="AC433">
            <v>0</v>
          </cell>
          <cell r="AD433">
            <v>0</v>
          </cell>
          <cell r="AE433" t="str">
            <v>Entre febrero se realizaron jornadas de trabajo con el Ministerio de Salud y Protección Social, Ministerio de Agricultura y Desarrollo Rural, DNP, CRA y Superservicios con el fin de ajustar el proyecto de decreto de acuerdo con los requerimientos de las e</v>
          </cell>
          <cell r="AF433">
            <v>42429.208333333299</v>
          </cell>
          <cell r="AG433">
            <v>42500.463301006901</v>
          </cell>
          <cell r="AH433" t="str">
            <v>Javier Orlando Moreno Mendez</v>
          </cell>
          <cell r="AI433" t="str">
            <v>jmoreno@minvivienda.gov.co</v>
          </cell>
          <cell r="AJ433">
            <v>60</v>
          </cell>
          <cell r="AK433">
            <v>0</v>
          </cell>
          <cell r="AL433">
            <v>0</v>
          </cell>
        </row>
        <row r="434">
          <cell r="A434">
            <v>4363</v>
          </cell>
          <cell r="B434" t="str">
            <v>Todos por un Nuevo País</v>
          </cell>
          <cell r="C434" t="str">
            <v>Movilidad social</v>
          </cell>
          <cell r="D434" t="str">
            <v>Impulsar la planificación, actuación coherente y articulada de los sectores de vivienda, agua potable y saneamiento básico, bajo el concepto de “Ciudades Amables y Sostenibles para la Equidad” en complemento con las acciones estratégicas de movilidad urba</v>
          </cell>
          <cell r="E434" t="str">
            <v>Vivienda</v>
          </cell>
          <cell r="F434" t="str">
            <v>MinVivienda</v>
          </cell>
          <cell r="G434" t="str">
            <v>Promoción del manejo adecuado de los residuos sólidos desde el Sector Vivienda, Ciudad y Territorio</v>
          </cell>
          <cell r="H434">
            <v>4363</v>
          </cell>
          <cell r="I434" t="str">
            <v>Porcentaje de municipios que tratan adecuadamente los residuos sólidos</v>
          </cell>
          <cell r="J434" t="str">
            <v>Resultado</v>
          </cell>
          <cell r="K434" t="str">
            <v>Sectorial</v>
          </cell>
          <cell r="L434" t="str">
            <v>SI</v>
          </cell>
          <cell r="M434" t="str">
            <v>NO</v>
          </cell>
          <cell r="N434" t="str">
            <v>NO</v>
          </cell>
          <cell r="O434" t="str">
            <v>SI</v>
          </cell>
          <cell r="P434" t="str">
            <v>Pendiente</v>
          </cell>
          <cell r="Q434" t="str">
            <v>Anual</v>
          </cell>
          <cell r="R434" t="str">
            <v>Flujo</v>
          </cell>
          <cell r="S434">
            <v>79</v>
          </cell>
          <cell r="T434">
            <v>79</v>
          </cell>
          <cell r="U434">
            <v>80</v>
          </cell>
          <cell r="V434">
            <v>82</v>
          </cell>
          <cell r="W434">
            <v>83</v>
          </cell>
          <cell r="X434">
            <v>83</v>
          </cell>
          <cell r="Y434">
            <v>0</v>
          </cell>
          <cell r="Z434">
            <v>0</v>
          </cell>
          <cell r="AA434">
            <v>0</v>
          </cell>
          <cell r="AB434">
            <v>0</v>
          </cell>
          <cell r="AC434">
            <v>0</v>
          </cell>
          <cell r="AD434">
            <v>0</v>
          </cell>
          <cell r="AE434" t="str">
            <v xml:space="preserve">• Aistencia técnica Vida Util Licencia Ambiental para el relleno sanitario municipal de "Aposentos" Cucunubá – Cundinamarca. • Asistencia técnica en cierre de sitios de disposición final de residuos sólidos. Cartagena – Bolívar. • Asistencia técnica para </v>
          </cell>
          <cell r="AF434">
            <v>42490.208333333299</v>
          </cell>
          <cell r="AG434">
            <v>42496.444080752299</v>
          </cell>
          <cell r="AH434" t="str">
            <v>Guillermo Andres Arcila Hoyos</v>
          </cell>
          <cell r="AI434" t="str">
            <v>garcila@minvivienda.gov.co</v>
          </cell>
          <cell r="AJ434">
            <v>90</v>
          </cell>
          <cell r="AK434">
            <v>0</v>
          </cell>
          <cell r="AL434">
            <v>0</v>
          </cell>
        </row>
        <row r="435">
          <cell r="A435">
            <v>4364</v>
          </cell>
          <cell r="B435" t="str">
            <v>Todos por un Nuevo País</v>
          </cell>
          <cell r="C435" t="str">
            <v>Movilidad social</v>
          </cell>
          <cell r="D435" t="str">
            <v>Impulsar la planificación, actuación coherente y articulada de los sectores de vivienda, agua potable y saneamiento básico, bajo el concepto de “Ciudades Amables y Sostenibles para la Equidad” en complemento con las acciones estratégicas de movilidad urba</v>
          </cell>
          <cell r="E435" t="str">
            <v>Vivienda</v>
          </cell>
          <cell r="F435" t="str">
            <v>MinVivienda</v>
          </cell>
          <cell r="G435" t="str">
            <v>Promoción del manejo adecuado de los residuos sólidos desde el Sector Vivienda, Ciudad y Territorio</v>
          </cell>
          <cell r="H435">
            <v>4364</v>
          </cell>
          <cell r="I435" t="str">
            <v>Municipios que pasan a disponer en un nuevo sitio de disposición final</v>
          </cell>
          <cell r="J435" t="str">
            <v>Producto</v>
          </cell>
          <cell r="K435" t="str">
            <v>Sectorial</v>
          </cell>
          <cell r="L435" t="str">
            <v>SI</v>
          </cell>
          <cell r="M435" t="str">
            <v>NO</v>
          </cell>
          <cell r="N435" t="str">
            <v>NO</v>
          </cell>
          <cell r="O435" t="str">
            <v>SI</v>
          </cell>
          <cell r="P435" t="str">
            <v>Pendiente</v>
          </cell>
          <cell r="Q435" t="str">
            <v>Anual</v>
          </cell>
          <cell r="R435" t="str">
            <v>Acumulado</v>
          </cell>
          <cell r="S435">
            <v>0</v>
          </cell>
          <cell r="T435">
            <v>0</v>
          </cell>
          <cell r="U435">
            <v>1</v>
          </cell>
          <cell r="V435">
            <v>1</v>
          </cell>
          <cell r="W435">
            <v>1</v>
          </cell>
          <cell r="X435">
            <v>3</v>
          </cell>
          <cell r="Y435">
            <v>0</v>
          </cell>
          <cell r="Z435">
            <v>0</v>
          </cell>
          <cell r="AA435">
            <v>0</v>
          </cell>
          <cell r="AB435">
            <v>0</v>
          </cell>
          <cell r="AC435">
            <v>0</v>
          </cell>
          <cell r="AD435">
            <v>0</v>
          </cell>
          <cell r="AE435" t="str">
            <v>Gestión: • Aistencia técnica Vida Util Licencia Ambiental para el relleno sanitario municipal de "Aposentos" Cucunubá – Cundinamarca. • Asistencia técnica en cierre de sitios de disposición final de residuos sólidos. Cartagena – Bolívar. • Asistencia técn</v>
          </cell>
          <cell r="AF435">
            <v>42490.208333333299</v>
          </cell>
          <cell r="AG435">
            <v>42496.446133252299</v>
          </cell>
          <cell r="AH435" t="str">
            <v>Guillermo Andres Arcila Hoyos</v>
          </cell>
          <cell r="AI435" t="str">
            <v>garcila@minvivienda.gov.co</v>
          </cell>
          <cell r="AJ435">
            <v>90</v>
          </cell>
          <cell r="AK435">
            <v>0</v>
          </cell>
          <cell r="AL435">
            <v>0</v>
          </cell>
        </row>
        <row r="436">
          <cell r="A436">
            <v>4365</v>
          </cell>
          <cell r="B436" t="str">
            <v>Todos por un Nuevo País</v>
          </cell>
          <cell r="C436" t="str">
            <v>Movilidad social</v>
          </cell>
          <cell r="D436" t="str">
            <v>Impulsar la planificación, actuación coherente y articulada de los sectores de vivienda, agua potable y saneamiento básico, bajo el concepto de “Ciudades Amables y Sostenibles para la Equidad” en complemento con las acciones estratégicas de movilidad urba</v>
          </cell>
          <cell r="E436" t="str">
            <v>Vivienda</v>
          </cell>
          <cell r="F436" t="str">
            <v>MinVivienda</v>
          </cell>
          <cell r="G436" t="str">
            <v>Promoción del manejo adecuado de los residuos sólidos desde el Sector Vivienda, Ciudad y Territorio</v>
          </cell>
          <cell r="H436">
            <v>4365</v>
          </cell>
          <cell r="I436" t="str">
            <v>Municipios que disponen en un  sitio disposición final existente</v>
          </cell>
          <cell r="J436" t="str">
            <v>Producto</v>
          </cell>
          <cell r="K436" t="str">
            <v>Sectorial</v>
          </cell>
          <cell r="L436" t="str">
            <v>SI</v>
          </cell>
          <cell r="M436" t="str">
            <v>NO</v>
          </cell>
          <cell r="N436" t="str">
            <v>NO</v>
          </cell>
          <cell r="O436" t="str">
            <v>SI</v>
          </cell>
          <cell r="P436" t="str">
            <v>Pendiente</v>
          </cell>
          <cell r="Q436" t="str">
            <v>Anual</v>
          </cell>
          <cell r="R436" t="str">
            <v>Flujo</v>
          </cell>
          <cell r="S436">
            <v>874</v>
          </cell>
          <cell r="T436">
            <v>884</v>
          </cell>
          <cell r="U436">
            <v>894</v>
          </cell>
          <cell r="V436">
            <v>905</v>
          </cell>
          <cell r="W436">
            <v>916</v>
          </cell>
          <cell r="X436">
            <v>916</v>
          </cell>
          <cell r="Y436">
            <v>0</v>
          </cell>
          <cell r="Z436">
            <v>0</v>
          </cell>
          <cell r="AA436">
            <v>0</v>
          </cell>
          <cell r="AB436">
            <v>0</v>
          </cell>
          <cell r="AC436">
            <v>0</v>
          </cell>
          <cell r="AD436">
            <v>0</v>
          </cell>
          <cell r="AE436" t="str">
            <v>Gestión Realizada • Asistencia técnica para la vida útil y la resolución de Licencia Ambiental del relleno sanitario municipal de "Aposentos" Cucunubá – Cundinamarca. • Asistencia técnica en cierre de sitios de disposición final de residuos sólidos. Carta</v>
          </cell>
          <cell r="AF436">
            <v>42490.208333333299</v>
          </cell>
          <cell r="AG436">
            <v>42496.669989965303</v>
          </cell>
          <cell r="AH436" t="str">
            <v>Guillermo Andres Arcila Hoyos</v>
          </cell>
          <cell r="AI436" t="str">
            <v>garcila@minvivienda.gov.co</v>
          </cell>
          <cell r="AJ436">
            <v>90</v>
          </cell>
          <cell r="AK436">
            <v>0</v>
          </cell>
          <cell r="AL436">
            <v>0</v>
          </cell>
        </row>
        <row r="437">
          <cell r="A437">
            <v>4366</v>
          </cell>
          <cell r="B437" t="str">
            <v>Todos por un Nuevo País</v>
          </cell>
          <cell r="C437" t="str">
            <v>Movilidad social</v>
          </cell>
          <cell r="D437" t="str">
            <v>Impulsar la planificación, actuación coherente y articulada de los sectores de vivienda, agua potable y saneamiento básico, bajo el concepto de “Ciudades Amables y Sostenibles para la Equidad” en complemento con las acciones estratégicas de movilidad urba</v>
          </cell>
          <cell r="E437" t="str">
            <v>Vivienda</v>
          </cell>
          <cell r="F437" t="str">
            <v>MinVivienda</v>
          </cell>
          <cell r="G437" t="str">
            <v>Promoción del manejo adecuado de los residuos sólidos desde el Sector Vivienda, Ciudad y Territorio</v>
          </cell>
          <cell r="H437">
            <v>4366</v>
          </cell>
          <cell r="I437" t="str">
            <v>Porcentaje de residuos sólidos municipales aprovechados</v>
          </cell>
          <cell r="J437" t="str">
            <v>Resultado</v>
          </cell>
          <cell r="K437" t="str">
            <v>Sectorial</v>
          </cell>
          <cell r="L437" t="str">
            <v>SI</v>
          </cell>
          <cell r="M437" t="str">
            <v>NO</v>
          </cell>
          <cell r="N437" t="str">
            <v>NO</v>
          </cell>
          <cell r="O437" t="str">
            <v>SI</v>
          </cell>
          <cell r="P437" t="str">
            <v>Pendiente</v>
          </cell>
          <cell r="Q437" t="str">
            <v>Anual</v>
          </cell>
          <cell r="R437" t="str">
            <v>Flujo</v>
          </cell>
          <cell r="S437">
            <v>17</v>
          </cell>
          <cell r="T437">
            <v>17</v>
          </cell>
          <cell r="U437">
            <v>18</v>
          </cell>
          <cell r="V437">
            <v>19</v>
          </cell>
          <cell r="W437">
            <v>20</v>
          </cell>
          <cell r="X437">
            <v>20</v>
          </cell>
          <cell r="Y437">
            <v>0</v>
          </cell>
          <cell r="Z437">
            <v>0</v>
          </cell>
          <cell r="AA437">
            <v>0</v>
          </cell>
          <cell r="AB437">
            <v>0</v>
          </cell>
          <cell r="AC437">
            <v>0</v>
          </cell>
          <cell r="AD437">
            <v>0</v>
          </cell>
          <cell r="AE437" t="str">
            <v>REPORTE CUALITATIVO ENERO 2016 Durante la vigencia 2016, se ha venido trabajando en la identificación de las necesidades de información y posibles fuentes para la obtención de la misma, con el fin de avanzar en la definición de alcance y la línea base del</v>
          </cell>
          <cell r="AF437">
            <v>42400.25</v>
          </cell>
          <cell r="AG437">
            <v>42500.444298842602</v>
          </cell>
          <cell r="AH437" t="str">
            <v>Javier Orlando Moreno Mendez</v>
          </cell>
          <cell r="AI437" t="str">
            <v>jmoreno@minvivienda.gov.co</v>
          </cell>
          <cell r="AJ437">
            <v>90</v>
          </cell>
          <cell r="AK437">
            <v>0</v>
          </cell>
          <cell r="AL437">
            <v>0</v>
          </cell>
        </row>
        <row r="438">
          <cell r="A438">
            <v>5344</v>
          </cell>
          <cell r="B438" t="str">
            <v>Todos por un Nuevo País</v>
          </cell>
          <cell r="C438" t="str">
            <v>Movilidad social</v>
          </cell>
          <cell r="D438" t="str">
            <v>Impulsar la planificación, actuación coherente y articulada de los sectores de vivienda, agua potable y saneamiento básico, bajo el concepto de “Ciudades Amables y Sostenibles para la Equidad” en complemento con las acciones estratégicas de movilidad urba</v>
          </cell>
          <cell r="E438" t="str">
            <v>Vivienda</v>
          </cell>
          <cell r="F438" t="str">
            <v>MinVivienda</v>
          </cell>
          <cell r="G438" t="str">
            <v>Grupos Étnicos - Vivienda</v>
          </cell>
          <cell r="H438">
            <v>5344</v>
          </cell>
          <cell r="I438" t="str">
            <v>Apoyo en la estructuración e implementación de planes y/o modelos para la provisión de agua potable y saneamiento básico para Pueblos y Comunidades Indígenas en sus territorios, con especial atención en zonas desérticas</v>
          </cell>
          <cell r="J438" t="str">
            <v>Producto</v>
          </cell>
          <cell r="K438" t="str">
            <v>Transversal</v>
          </cell>
          <cell r="L438" t="str">
            <v>NO</v>
          </cell>
          <cell r="M438" t="str">
            <v>NO</v>
          </cell>
          <cell r="N438" t="str">
            <v>SI</v>
          </cell>
          <cell r="O438" t="str">
            <v>SI</v>
          </cell>
          <cell r="P438" t="str">
            <v>Porcentaje</v>
          </cell>
          <cell r="Q438" t="str">
            <v>Anual</v>
          </cell>
          <cell r="R438" t="str">
            <v>Capacidad</v>
          </cell>
          <cell r="S438">
            <v>0</v>
          </cell>
          <cell r="T438">
            <v>100</v>
          </cell>
          <cell r="U438">
            <v>100</v>
          </cell>
          <cell r="V438">
            <v>100</v>
          </cell>
          <cell r="W438">
            <v>100</v>
          </cell>
          <cell r="X438">
            <v>100</v>
          </cell>
          <cell r="Y438">
            <v>0</v>
          </cell>
          <cell r="Z438">
            <v>0</v>
          </cell>
          <cell r="AA438">
            <v>0</v>
          </cell>
          <cell r="AB438">
            <v>0</v>
          </cell>
          <cell r="AC438">
            <v>0</v>
          </cell>
          <cell r="AD438">
            <v>0</v>
          </cell>
          <cell r="AE438" t="str">
            <v>El VASB y los representantes indígenas se reunieron para concertar los indicadores relacionados con esta meta. Dichos indicadores serán discutidos en la mesa de concertación que se adelante para este fin. Por otro lado, el VASB avanza en la estructuración</v>
          </cell>
          <cell r="AF438">
            <v>42490.208333333299</v>
          </cell>
          <cell r="AG438">
            <v>42495.610923379601</v>
          </cell>
          <cell r="AH438" t="str">
            <v>Javier Orlando Moreno Mendez</v>
          </cell>
          <cell r="AI438" t="str">
            <v>jmoreno@minvivienda.gov.co</v>
          </cell>
          <cell r="AJ438">
            <v>90</v>
          </cell>
          <cell r="AK438">
            <v>0</v>
          </cell>
          <cell r="AL438">
            <v>0</v>
          </cell>
        </row>
        <row r="439">
          <cell r="A439">
            <v>4472</v>
          </cell>
          <cell r="B439" t="str">
            <v>Todos por un Nuevo País</v>
          </cell>
          <cell r="C439" t="str">
            <v>Transformación del campo</v>
          </cell>
          <cell r="D439" t="str">
            <v>Ordenar el territorio rural buscando un mayor acceso a la tierra por parte de los productores agropecuarios sin tierras o con tierra insuficiente, el uso eficiente del suelo y la seguridad jurídica sobre los derechos de propiedad bajo un enfoque de crecim</v>
          </cell>
          <cell r="E439" t="str">
            <v>Agropecuario</v>
          </cell>
          <cell r="F439" t="str">
            <v>INCODER</v>
          </cell>
          <cell r="G439" t="str">
            <v>Planificación del uso y formalización de la propiedad rural</v>
          </cell>
          <cell r="H439">
            <v>4472</v>
          </cell>
          <cell r="I439" t="str">
            <v>Familias de comunidades étnicas beneficiadas con acceso a tierra.</v>
          </cell>
          <cell r="J439" t="str">
            <v>Resultado</v>
          </cell>
          <cell r="K439" t="str">
            <v>Sectorial</v>
          </cell>
          <cell r="L439" t="str">
            <v>SI</v>
          </cell>
          <cell r="M439" t="str">
            <v>SI</v>
          </cell>
          <cell r="N439" t="str">
            <v>NO</v>
          </cell>
          <cell r="O439" t="str">
            <v>SI</v>
          </cell>
          <cell r="P439" t="str">
            <v>Familias</v>
          </cell>
          <cell r="Q439" t="str">
            <v>Mensual</v>
          </cell>
          <cell r="R439" t="str">
            <v>Capacidad</v>
          </cell>
          <cell r="S439">
            <v>159485</v>
          </cell>
          <cell r="T439">
            <v>162335</v>
          </cell>
          <cell r="U439">
            <v>165135</v>
          </cell>
          <cell r="V439">
            <v>167935</v>
          </cell>
          <cell r="W439">
            <v>170735</v>
          </cell>
          <cell r="X439">
            <v>170735</v>
          </cell>
          <cell r="Y439">
            <v>0</v>
          </cell>
          <cell r="Z439">
            <v>0</v>
          </cell>
          <cell r="AA439">
            <v>0</v>
          </cell>
          <cell r="AB439">
            <v>0</v>
          </cell>
          <cell r="AC439">
            <v>0</v>
          </cell>
          <cell r="AD439">
            <v>0</v>
          </cell>
          <cell r="AE439">
            <v>0</v>
          </cell>
          <cell r="AF439">
            <v>0</v>
          </cell>
          <cell r="AG439">
            <v>0</v>
          </cell>
          <cell r="AH439" t="str">
            <v>Giovanni Alberto Rocha Mahecha</v>
          </cell>
          <cell r="AI439" t="str">
            <v>grocha@incoder.gov.co</v>
          </cell>
          <cell r="AJ439">
            <v>5</v>
          </cell>
          <cell r="AK439">
            <v>0</v>
          </cell>
          <cell r="AL439">
            <v>0</v>
          </cell>
        </row>
        <row r="440">
          <cell r="A440">
            <v>4473</v>
          </cell>
          <cell r="B440" t="str">
            <v>Todos por un Nuevo País</v>
          </cell>
          <cell r="C440" t="str">
            <v>Transformación del campo</v>
          </cell>
          <cell r="D440" t="str">
            <v>Ordenar el territorio rural buscando un mayor acceso a la tierra por parte de los productores agropecuarios sin tierras o con tierra insuficiente, el uso eficiente del suelo y la seguridad jurídica sobre los derechos de propiedad bajo un enfoque de crecim</v>
          </cell>
          <cell r="E440" t="str">
            <v>Agropecuario</v>
          </cell>
          <cell r="F440" t="str">
            <v>INCODER</v>
          </cell>
          <cell r="G440" t="str">
            <v>Planificación del uso y formalización de la propiedad rural</v>
          </cell>
          <cell r="H440">
            <v>4473</v>
          </cell>
          <cell r="I440" t="str">
            <v>Hectáreas ordenadas  en cuanto a su tenencia, ocupación  y aprovechamiento</v>
          </cell>
          <cell r="J440" t="str">
            <v>Resultado</v>
          </cell>
          <cell r="K440" t="str">
            <v>Sectorial</v>
          </cell>
          <cell r="L440" t="str">
            <v>SI</v>
          </cell>
          <cell r="M440" t="str">
            <v>NO</v>
          </cell>
          <cell r="N440" t="str">
            <v>NO</v>
          </cell>
          <cell r="O440" t="str">
            <v>SI</v>
          </cell>
          <cell r="P440" t="str">
            <v>Hectáreas</v>
          </cell>
          <cell r="Q440" t="str">
            <v>Semestral</v>
          </cell>
          <cell r="R440" t="str">
            <v>Acumulado</v>
          </cell>
          <cell r="S440">
            <v>72704</v>
          </cell>
          <cell r="T440">
            <v>131250</v>
          </cell>
          <cell r="U440">
            <v>93750</v>
          </cell>
          <cell r="V440">
            <v>93750</v>
          </cell>
          <cell r="W440">
            <v>93750</v>
          </cell>
          <cell r="X440">
            <v>412500</v>
          </cell>
          <cell r="Y440">
            <v>0</v>
          </cell>
          <cell r="Z440">
            <v>0</v>
          </cell>
          <cell r="AA440">
            <v>0</v>
          </cell>
          <cell r="AB440">
            <v>0</v>
          </cell>
          <cell r="AC440">
            <v>0</v>
          </cell>
          <cell r="AD440">
            <v>0</v>
          </cell>
          <cell r="AE440">
            <v>0</v>
          </cell>
          <cell r="AF440">
            <v>0</v>
          </cell>
          <cell r="AG440">
            <v>0</v>
          </cell>
          <cell r="AH440" t="str">
            <v>Giovanni Alberto Rocha Mahecha</v>
          </cell>
          <cell r="AI440" t="str">
            <v>grocha@incoder.gov.co</v>
          </cell>
          <cell r="AJ440">
            <v>10</v>
          </cell>
          <cell r="AK440">
            <v>0</v>
          </cell>
          <cell r="AL440">
            <v>0</v>
          </cell>
        </row>
        <row r="441">
          <cell r="A441">
            <v>4493</v>
          </cell>
          <cell r="B441" t="str">
            <v>Todos por un Nuevo País</v>
          </cell>
          <cell r="C441" t="str">
            <v>Transformación del campo</v>
          </cell>
          <cell r="D441" t="str">
            <v>Ordenar el territorio rural buscando un mayor acceso a la tierra por parte de los productores agropecuarios sin tierras o con tierra insuficiente, el uso eficiente del suelo y la seguridad jurídica sobre los derechos de propiedad bajo un enfoque de crecim</v>
          </cell>
          <cell r="E441" t="str">
            <v>Agropecuario</v>
          </cell>
          <cell r="F441" t="str">
            <v>INCODER</v>
          </cell>
          <cell r="G441" t="str">
            <v>Planificación del uso y formalización de la propiedad rural</v>
          </cell>
          <cell r="H441">
            <v>4493</v>
          </cell>
          <cell r="I441" t="str">
            <v>Personas víctimas de desplazamiento forzado atendidas con procesos de adjudicación y formalización de tierra</v>
          </cell>
          <cell r="J441" t="str">
            <v>Producto</v>
          </cell>
          <cell r="K441" t="str">
            <v>Sectorial</v>
          </cell>
          <cell r="L441" t="str">
            <v>SI</v>
          </cell>
          <cell r="M441" t="str">
            <v>NO</v>
          </cell>
          <cell r="N441" t="str">
            <v>NO</v>
          </cell>
          <cell r="O441" t="str">
            <v>SI</v>
          </cell>
          <cell r="P441" t="str">
            <v>Personas</v>
          </cell>
          <cell r="Q441" t="str">
            <v>Mensual</v>
          </cell>
          <cell r="R441" t="str">
            <v>Acumulado</v>
          </cell>
          <cell r="S441">
            <v>18465</v>
          </cell>
          <cell r="T441">
            <v>4800</v>
          </cell>
          <cell r="U441">
            <v>4650</v>
          </cell>
          <cell r="V441">
            <v>4650</v>
          </cell>
          <cell r="W441">
            <v>4650</v>
          </cell>
          <cell r="X441">
            <v>18750</v>
          </cell>
          <cell r="Y441">
            <v>0</v>
          </cell>
          <cell r="Z441">
            <v>0</v>
          </cell>
          <cell r="AA441">
            <v>0</v>
          </cell>
          <cell r="AB441">
            <v>0</v>
          </cell>
          <cell r="AC441">
            <v>0</v>
          </cell>
          <cell r="AD441">
            <v>0</v>
          </cell>
          <cell r="AE441">
            <v>0</v>
          </cell>
          <cell r="AF441">
            <v>0</v>
          </cell>
          <cell r="AG441">
            <v>0</v>
          </cell>
          <cell r="AH441" t="str">
            <v>Giovanni Alberto Rocha Mahecha</v>
          </cell>
          <cell r="AI441" t="str">
            <v>grocha@incoder.gov.co</v>
          </cell>
          <cell r="AJ441">
            <v>0</v>
          </cell>
          <cell r="AK441">
            <v>0</v>
          </cell>
          <cell r="AL441">
            <v>0</v>
          </cell>
        </row>
        <row r="442">
          <cell r="A442">
            <v>4471</v>
          </cell>
          <cell r="B442" t="str">
            <v>Todos por un Nuevo País</v>
          </cell>
          <cell r="C442" t="str">
            <v>Transformación del campo</v>
          </cell>
          <cell r="D442" t="str">
            <v>Ordenar el territorio rural buscando un mayor acceso a la tierra por parte de los productores agropecuarios sin tierras o con tierra insuficiente, el uso eficiente del suelo y la seguridad jurídica sobre los derechos de propiedad bajo un enfoque de crecim</v>
          </cell>
          <cell r="E442" t="str">
            <v>Agropecuario</v>
          </cell>
          <cell r="F442" t="str">
            <v>MINAGRICULTURA</v>
          </cell>
          <cell r="G442" t="str">
            <v>Planificación del uso y formalización de la propiedad rural</v>
          </cell>
          <cell r="H442">
            <v>4471</v>
          </cell>
          <cell r="I442" t="str">
            <v>Predios formalizados o regularizados para  el desarrollo rural</v>
          </cell>
          <cell r="J442" t="str">
            <v>Resultado</v>
          </cell>
          <cell r="K442" t="str">
            <v>Sectorial</v>
          </cell>
          <cell r="L442" t="str">
            <v>SI</v>
          </cell>
          <cell r="M442" t="str">
            <v>SI</v>
          </cell>
          <cell r="N442" t="str">
            <v>NO</v>
          </cell>
          <cell r="O442" t="str">
            <v>SI</v>
          </cell>
          <cell r="P442" t="str">
            <v>Predios</v>
          </cell>
          <cell r="Q442" t="str">
            <v>Mensual</v>
          </cell>
          <cell r="R442" t="str">
            <v>Acumulado</v>
          </cell>
          <cell r="S442">
            <v>8744</v>
          </cell>
          <cell r="T442">
            <v>9045</v>
          </cell>
          <cell r="U442">
            <v>8635</v>
          </cell>
          <cell r="V442">
            <v>8570</v>
          </cell>
          <cell r="W442">
            <v>8750</v>
          </cell>
          <cell r="X442">
            <v>35000</v>
          </cell>
          <cell r="Y442">
            <v>544</v>
          </cell>
          <cell r="Z442">
            <v>6.3</v>
          </cell>
          <cell r="AA442">
            <v>12000</v>
          </cell>
          <cell r="AB442">
            <v>34.29</v>
          </cell>
          <cell r="AC442">
            <v>42490.208333333299</v>
          </cell>
          <cell r="AD442">
            <v>42496.707332719903</v>
          </cell>
          <cell r="AE442" t="str">
            <v>Los datos corresponden a lo ejecutado por el Programa de Formalizacion del M ministerio, según prorrogas de los Convenios 2015 y 2014, ya que para el 2016 la ANT asumirá estas funciones, al igual que las del INCODER</v>
          </cell>
          <cell r="AF442">
            <v>42490.208333333299</v>
          </cell>
          <cell r="AG442">
            <v>42496.707332557897</v>
          </cell>
          <cell r="AH442" t="str">
            <v>Ana Mónica Vargas Suárez</v>
          </cell>
          <cell r="AI442" t="str">
            <v>ana.vargas@minagricultura.gov.co</v>
          </cell>
          <cell r="AJ442">
            <v>20</v>
          </cell>
          <cell r="AK442">
            <v>42520.208333333299</v>
          </cell>
          <cell r="AL442">
            <v>-33</v>
          </cell>
        </row>
        <row r="443">
          <cell r="A443">
            <v>4475</v>
          </cell>
          <cell r="B443" t="str">
            <v>Todos por un Nuevo País</v>
          </cell>
          <cell r="C443" t="str">
            <v>Transformación del campo</v>
          </cell>
          <cell r="D443" t="str">
            <v>Ordenar el territorio rural buscando un mayor acceso a la tierra por parte de los productores agropecuarios sin tierras o con tierra insuficiente, el uso eficiente del suelo y la seguridad jurídica sobre los derechos de propiedad bajo un enfoque de crecim</v>
          </cell>
          <cell r="E443" t="str">
            <v>Agropecuario</v>
          </cell>
          <cell r="F443" t="str">
            <v>MINAGRICULTURA</v>
          </cell>
          <cell r="G443" t="str">
            <v>Planificación del uso y formalización de la propiedad rural</v>
          </cell>
          <cell r="H443">
            <v>4475</v>
          </cell>
          <cell r="I443" t="str">
            <v>Sistemas productivos agropecuarios con medidas de adaptación y mitigación  al cambio climático.</v>
          </cell>
          <cell r="J443" t="str">
            <v>Producto</v>
          </cell>
          <cell r="K443" t="str">
            <v>Sectorial</v>
          </cell>
          <cell r="L443" t="str">
            <v>SI</v>
          </cell>
          <cell r="M443" t="str">
            <v>NO</v>
          </cell>
          <cell r="N443" t="str">
            <v>NO</v>
          </cell>
          <cell r="O443" t="str">
            <v>SI</v>
          </cell>
          <cell r="P443" t="str">
            <v>Paquetes tecnológicos</v>
          </cell>
          <cell r="Q443" t="str">
            <v>Anual</v>
          </cell>
          <cell r="R443" t="str">
            <v>Acumulado</v>
          </cell>
          <cell r="S443">
            <v>0</v>
          </cell>
          <cell r="T443">
            <v>0</v>
          </cell>
          <cell r="U443">
            <v>0</v>
          </cell>
          <cell r="V443">
            <v>2</v>
          </cell>
          <cell r="W443">
            <v>4</v>
          </cell>
          <cell r="X443">
            <v>6</v>
          </cell>
          <cell r="Y443">
            <v>0</v>
          </cell>
          <cell r="Z443">
            <v>0</v>
          </cell>
          <cell r="AA443">
            <v>0</v>
          </cell>
          <cell r="AB443">
            <v>0</v>
          </cell>
          <cell r="AC443">
            <v>0</v>
          </cell>
          <cell r="AD443">
            <v>0</v>
          </cell>
          <cell r="AE443" t="str">
            <v>La meta son 6 sistemas productivos con medidas de adaptación al cambio climático. Sin embargo esta meta está trazada para el 2016 y con corte a 2015, no se presentan novedades. Sin embargo se adelantan acciones para la atención del indicador. El component</v>
          </cell>
          <cell r="AF443">
            <v>42490.208333333299</v>
          </cell>
          <cell r="AG443">
            <v>42495.339200150498</v>
          </cell>
          <cell r="AH443" t="str">
            <v>Claudia Jimena Cuervo Cardona</v>
          </cell>
          <cell r="AI443" t="str">
            <v>claudia.cuervo@minagricultura.gov.co</v>
          </cell>
          <cell r="AJ443">
            <v>0</v>
          </cell>
          <cell r="AK443">
            <v>0</v>
          </cell>
          <cell r="AL443">
            <v>0</v>
          </cell>
        </row>
        <row r="444">
          <cell r="A444">
            <v>4474</v>
          </cell>
          <cell r="B444" t="str">
            <v>Todos por un Nuevo País</v>
          </cell>
          <cell r="C444" t="str">
            <v>Transformación del campo</v>
          </cell>
          <cell r="D444" t="str">
            <v>Ordenar el territorio rural buscando un mayor acceso a la tierra por parte de los productores agropecuarios sin tierras o con tierra insuficiente, el uso eficiente del suelo y la seguridad jurídica sobre los derechos de propiedad bajo un enfoque de crecim</v>
          </cell>
          <cell r="E444" t="str">
            <v>Agropecuario</v>
          </cell>
          <cell r="F444" t="str">
            <v>Unidad de Planificación Rural Agropecuaria</v>
          </cell>
          <cell r="G444" t="str">
            <v>Planificación del uso y formalización de la propiedad rural</v>
          </cell>
          <cell r="H444">
            <v>4474</v>
          </cell>
          <cell r="I444" t="str">
            <v>Hectáreas estratégicas para el desarrollo de sistemas productivos zonificadas a escala 1:25.000</v>
          </cell>
          <cell r="J444" t="str">
            <v>Producto</v>
          </cell>
          <cell r="K444" t="str">
            <v>Sectorial</v>
          </cell>
          <cell r="L444" t="str">
            <v>SI</v>
          </cell>
          <cell r="M444" t="str">
            <v>SI</v>
          </cell>
          <cell r="N444" t="str">
            <v>NO</v>
          </cell>
          <cell r="O444" t="str">
            <v>SI</v>
          </cell>
          <cell r="P444" t="str">
            <v>Hectáreas</v>
          </cell>
          <cell r="Q444" t="str">
            <v>Anual</v>
          </cell>
          <cell r="R444" t="str">
            <v>Acumulado</v>
          </cell>
          <cell r="S444">
            <v>0</v>
          </cell>
          <cell r="T444">
            <v>600000</v>
          </cell>
          <cell r="U444">
            <v>439979</v>
          </cell>
          <cell r="V444">
            <v>285880</v>
          </cell>
          <cell r="W444">
            <v>174141</v>
          </cell>
          <cell r="X444">
            <v>1500000</v>
          </cell>
          <cell r="Y444">
            <v>0</v>
          </cell>
          <cell r="Z444">
            <v>0</v>
          </cell>
          <cell r="AA444">
            <v>0</v>
          </cell>
          <cell r="AB444">
            <v>0</v>
          </cell>
          <cell r="AC444">
            <v>0</v>
          </cell>
          <cell r="AD444">
            <v>0</v>
          </cell>
          <cell r="AE444" t="str">
            <v>Se avanzó en el ajuste del plan de trabajo general propuesto por el profesional encargado y ajuste de la ficha MGA para el proyecto de zonificación de aptitud para plantaciones forestales con fines comerciales</v>
          </cell>
          <cell r="AF444">
            <v>42400.208333333299</v>
          </cell>
          <cell r="AG444">
            <v>42500.7185447917</v>
          </cell>
          <cell r="AH444" t="str">
            <v>Daniel Aguilar</v>
          </cell>
          <cell r="AI444" t="str">
            <v>emiro.diaz@upra.gov.co</v>
          </cell>
          <cell r="AJ444">
            <v>30</v>
          </cell>
          <cell r="AK444">
            <v>0</v>
          </cell>
          <cell r="AL444">
            <v>0</v>
          </cell>
        </row>
        <row r="445">
          <cell r="A445">
            <v>4494</v>
          </cell>
          <cell r="B445" t="str">
            <v>Todos por un Nuevo País</v>
          </cell>
          <cell r="C445" t="str">
            <v>Transformación del campo</v>
          </cell>
          <cell r="D445" t="str">
            <v>Ordenar el territorio rural buscando un mayor acceso a la tierra por parte de los productores agropecuarios sin tierras o con tierra insuficiente, el uso eficiente del suelo y la seguridad jurídica sobre los derechos de propiedad bajo un enfoque de crecim</v>
          </cell>
          <cell r="E445" t="str">
            <v>Agropecuario</v>
          </cell>
          <cell r="F445" t="str">
            <v>Unidad de Restitución de Tierras</v>
          </cell>
          <cell r="G445" t="str">
            <v>Planificación del uso y formalización de la propiedad rural</v>
          </cell>
          <cell r="H445">
            <v>4494</v>
          </cell>
          <cell r="I445" t="str">
            <v>Solicitudes en trámite administrativo de restitución de tierras inscritas o no en el RTDAF</v>
          </cell>
          <cell r="J445" t="str">
            <v>Producto</v>
          </cell>
          <cell r="K445" t="str">
            <v>Sectorial</v>
          </cell>
          <cell r="L445" t="str">
            <v>SI</v>
          </cell>
          <cell r="M445" t="str">
            <v>SI</v>
          </cell>
          <cell r="N445" t="str">
            <v>NO</v>
          </cell>
          <cell r="O445" t="str">
            <v>SI</v>
          </cell>
          <cell r="P445" t="str">
            <v>Solicitudes</v>
          </cell>
          <cell r="Q445" t="str">
            <v>Mensual</v>
          </cell>
          <cell r="R445" t="str">
            <v>Capacidad</v>
          </cell>
          <cell r="S445">
            <v>14848</v>
          </cell>
          <cell r="T445">
            <v>23636</v>
          </cell>
          <cell r="U445">
            <v>32424</v>
          </cell>
          <cell r="V445">
            <v>41212</v>
          </cell>
          <cell r="W445">
            <v>50000</v>
          </cell>
          <cell r="X445">
            <v>50000</v>
          </cell>
          <cell r="Y445">
            <v>33382</v>
          </cell>
          <cell r="Z445">
            <v>100</v>
          </cell>
          <cell r="AA445">
            <v>33382</v>
          </cell>
          <cell r="AB445">
            <v>52.725000000000001</v>
          </cell>
          <cell r="AC445">
            <v>42490.208333333299</v>
          </cell>
          <cell r="AD445">
            <v>42501.445850312499</v>
          </cell>
          <cell r="AE445" t="str">
            <v>La URT, a 30 de abril de 2016, reporta un acumulado de 33.382 solicitudes con trámite administrativo de restitución de tierras finalizado mediante la inscripción o no en el RTDAF. Cabe anotar que de éste acumulado, en lo corrido de 2016 se han establecido</v>
          </cell>
          <cell r="AF445">
            <v>42490.208333333299</v>
          </cell>
          <cell r="AG445">
            <v>42501.4458501505</v>
          </cell>
          <cell r="AH445" t="str">
            <v>Alba Rocío Ortiz</v>
          </cell>
          <cell r="AI445" t="str">
            <v>alba.ortiz@esap.edu.co</v>
          </cell>
          <cell r="AJ445">
            <v>0</v>
          </cell>
          <cell r="AK445">
            <v>42520.208333333299</v>
          </cell>
          <cell r="AL445">
            <v>-13</v>
          </cell>
        </row>
        <row r="446">
          <cell r="A446">
            <v>4300</v>
          </cell>
          <cell r="B446" t="str">
            <v>Todos por un Nuevo País</v>
          </cell>
          <cell r="C446" t="str">
            <v>Transformación del campo</v>
          </cell>
          <cell r="D446" t="str">
            <v>Ordenar el territorio rural buscando un mayor acceso a la tierra por parte de los productores agropecuarios sin tierras o con tierra insuficiente, el uso eficiente del suelo y la seguridad jurídica sobre los derechos de propiedad bajo un enfoque de crecim</v>
          </cell>
          <cell r="E446" t="str">
            <v>Estadísticas</v>
          </cell>
          <cell r="F446" t="str">
            <v>IGAC</v>
          </cell>
          <cell r="G446" t="str">
            <v xml:space="preserve">Levantamiento, calidad y acceso a información cartográfica y catastral. </v>
          </cell>
          <cell r="H446">
            <v>4300</v>
          </cell>
          <cell r="I446" t="str">
            <v>Predios rurales actualizados catastralmente</v>
          </cell>
          <cell r="J446" t="str">
            <v>Resultado</v>
          </cell>
          <cell r="K446" t="str">
            <v>Sectorial</v>
          </cell>
          <cell r="L446" t="str">
            <v>SI</v>
          </cell>
          <cell r="M446" t="str">
            <v>NO</v>
          </cell>
          <cell r="N446" t="str">
            <v>NO</v>
          </cell>
          <cell r="O446" t="str">
            <v>SI</v>
          </cell>
          <cell r="P446" t="str">
            <v>Otro (Predios)</v>
          </cell>
          <cell r="Q446" t="str">
            <v>Anual</v>
          </cell>
          <cell r="R446" t="str">
            <v>Flujo</v>
          </cell>
          <cell r="S446">
            <v>1670335</v>
          </cell>
          <cell r="T446">
            <v>1768793</v>
          </cell>
          <cell r="U446">
            <v>1444415</v>
          </cell>
          <cell r="V446">
            <v>1225797</v>
          </cell>
          <cell r="W446">
            <v>671636</v>
          </cell>
          <cell r="X446">
            <v>671636</v>
          </cell>
          <cell r="Y446">
            <v>0</v>
          </cell>
          <cell r="Z446">
            <v>0</v>
          </cell>
          <cell r="AA446">
            <v>0</v>
          </cell>
          <cell r="AB446">
            <v>0</v>
          </cell>
          <cell r="AC446">
            <v>0</v>
          </cell>
          <cell r="AD446">
            <v>0</v>
          </cell>
          <cell r="AE446" t="str">
            <v xml:space="preserve">El avance cuantitativo se reportará sólo en enero 2017, momento en el cual se contará con la información de los catastros descentralizados. En marzo el IGAC realizó revisión de 66 costeos de los 134 enviados por las territoriales, en los cuales se les ha </v>
          </cell>
          <cell r="AF446">
            <v>42460.208333333299</v>
          </cell>
          <cell r="AG446">
            <v>42501.633384259301</v>
          </cell>
          <cell r="AH446" t="str">
            <v>Andrea Melissa Olaya Alvarez</v>
          </cell>
          <cell r="AI446" t="str">
            <v>andrea.olaya@igac.gov.co</v>
          </cell>
          <cell r="AJ446">
            <v>15</v>
          </cell>
          <cell r="AK446">
            <v>0</v>
          </cell>
          <cell r="AL446">
            <v>0</v>
          </cell>
        </row>
        <row r="447">
          <cell r="A447">
            <v>4307</v>
          </cell>
          <cell r="B447" t="str">
            <v>Todos por un Nuevo País</v>
          </cell>
          <cell r="C447" t="str">
            <v>Transformación del campo</v>
          </cell>
          <cell r="D447" t="str">
            <v>Ordenar el territorio rural buscando un mayor acceso a la tierra por parte de los productores agropecuarios sin tierras o con tierra insuficiente, el uso eficiente del suelo y la seguridad jurídica sobre los derechos de propiedad bajo un enfoque de crecim</v>
          </cell>
          <cell r="E447" t="str">
            <v>Estadísticas</v>
          </cell>
          <cell r="F447" t="str">
            <v>IGAC</v>
          </cell>
          <cell r="G447" t="str">
            <v xml:space="preserve">Levantamiento, calidad y acceso a información cartográfica y catastral. </v>
          </cell>
          <cell r="H447">
            <v>4307</v>
          </cell>
          <cell r="I447" t="str">
            <v>Hectáreas con cartografía básica escala 1:25.000</v>
          </cell>
          <cell r="J447" t="str">
            <v>Producto</v>
          </cell>
          <cell r="K447" t="str">
            <v>Sectorial</v>
          </cell>
          <cell r="L447" t="str">
            <v>SI</v>
          </cell>
          <cell r="M447" t="str">
            <v>SI</v>
          </cell>
          <cell r="N447" t="str">
            <v>NO</v>
          </cell>
          <cell r="O447" t="str">
            <v>SI</v>
          </cell>
          <cell r="P447" t="str">
            <v>Hectáreas</v>
          </cell>
          <cell r="Q447" t="str">
            <v>Trimestral</v>
          </cell>
          <cell r="R447" t="str">
            <v>Capacidad</v>
          </cell>
          <cell r="S447">
            <v>38303302</v>
          </cell>
          <cell r="T447">
            <v>42903302</v>
          </cell>
          <cell r="U447">
            <v>48303302</v>
          </cell>
          <cell r="V447">
            <v>51273302</v>
          </cell>
          <cell r="W447">
            <v>53094302</v>
          </cell>
          <cell r="X447">
            <v>53094302</v>
          </cell>
          <cell r="Y447">
            <v>43502502</v>
          </cell>
          <cell r="Z447">
            <v>51.991999999999997</v>
          </cell>
          <cell r="AA447">
            <v>43502502</v>
          </cell>
          <cell r="AB447">
            <v>35.151000000000003</v>
          </cell>
          <cell r="AC447">
            <v>42460.208333333299</v>
          </cell>
          <cell r="AD447">
            <v>42500.495637997701</v>
          </cell>
          <cell r="AE447" t="str">
            <v>Durante el mes de Abril se avanzó en el proceso de captura y generación de ortoimagenes, así mismo se generan 600.000 has de cartografía a escala 1:25.000. A la fecha se tiene un acumulado de 1.199.200 has para el 2016. Para el cuatrienio 2015 - 2018 se t</v>
          </cell>
          <cell r="AF447">
            <v>42490.208333333299</v>
          </cell>
          <cell r="AG447">
            <v>42500.626240740698</v>
          </cell>
          <cell r="AH447" t="str">
            <v>Fernando León Rivera</v>
          </cell>
          <cell r="AI447" t="str">
            <v>fernando.leon@igac.gov.co</v>
          </cell>
          <cell r="AJ447">
            <v>15</v>
          </cell>
          <cell r="AK447">
            <v>42551.208333333299</v>
          </cell>
          <cell r="AL447">
            <v>-58</v>
          </cell>
        </row>
        <row r="448">
          <cell r="A448">
            <v>4308</v>
          </cell>
          <cell r="B448" t="str">
            <v>Todos por un Nuevo País</v>
          </cell>
          <cell r="C448" t="str">
            <v>Transformación del campo</v>
          </cell>
          <cell r="D448" t="str">
            <v>Ordenar el territorio rural buscando un mayor acceso a la tierra por parte de los productores agropecuarios sin tierras o con tierra insuficiente, el uso eficiente del suelo y la seguridad jurídica sobre los derechos de propiedad bajo un enfoque de crecim</v>
          </cell>
          <cell r="E448" t="str">
            <v>Estadísticas</v>
          </cell>
          <cell r="F448" t="str">
            <v>IGAC</v>
          </cell>
          <cell r="G448" t="str">
            <v xml:space="preserve">Levantamiento, calidad y acceso a información cartográfica y catastral. </v>
          </cell>
          <cell r="H448">
            <v>4308</v>
          </cell>
          <cell r="I448" t="str">
            <v>Hectáreas con cartografía básica escala 1:2.000</v>
          </cell>
          <cell r="J448" t="str">
            <v>Producto</v>
          </cell>
          <cell r="K448" t="str">
            <v>Sectorial</v>
          </cell>
          <cell r="L448" t="str">
            <v>SI</v>
          </cell>
          <cell r="M448" t="str">
            <v>SI</v>
          </cell>
          <cell r="N448" t="str">
            <v>NO</v>
          </cell>
          <cell r="O448" t="str">
            <v>SI</v>
          </cell>
          <cell r="P448" t="str">
            <v>Hectáreas</v>
          </cell>
          <cell r="Q448" t="str">
            <v>Trimestral</v>
          </cell>
          <cell r="R448" t="str">
            <v>Capacidad</v>
          </cell>
          <cell r="S448">
            <v>97072</v>
          </cell>
          <cell r="T448">
            <v>104572</v>
          </cell>
          <cell r="U448">
            <v>108822</v>
          </cell>
          <cell r="V448">
            <v>110522</v>
          </cell>
          <cell r="W448">
            <v>111522</v>
          </cell>
          <cell r="X448">
            <v>111522</v>
          </cell>
          <cell r="Y448">
            <v>104789</v>
          </cell>
          <cell r="Z448">
            <v>65.677000000000007</v>
          </cell>
          <cell r="AA448">
            <v>104789</v>
          </cell>
          <cell r="AB448">
            <v>53.405000000000001</v>
          </cell>
          <cell r="AC448">
            <v>42460.208333333299</v>
          </cell>
          <cell r="AD448">
            <v>42500.496430474501</v>
          </cell>
          <cell r="AE448" t="str">
            <v>Durante el mes de Abril se avanzo en la revisión de insumos para el proceso de fotocontrol y aerotriangulación, asi mismo se realizo programación de trabajos de campo. Para el cuatrienio 2015 - 2018 se tiene un acumulado de 104.789 has a la fecha.</v>
          </cell>
          <cell r="AF448">
            <v>42490.208333333299</v>
          </cell>
          <cell r="AG448">
            <v>42500.6275753472</v>
          </cell>
          <cell r="AH448" t="str">
            <v>Fernando León Rivera</v>
          </cell>
          <cell r="AI448" t="str">
            <v>fernando.leon@igac.gov.co</v>
          </cell>
          <cell r="AJ448">
            <v>15</v>
          </cell>
          <cell r="AK448">
            <v>42551.208333333299</v>
          </cell>
          <cell r="AL448">
            <v>-58</v>
          </cell>
        </row>
        <row r="449">
          <cell r="A449">
            <v>4309</v>
          </cell>
          <cell r="B449" t="str">
            <v>Todos por un Nuevo País</v>
          </cell>
          <cell r="C449" t="str">
            <v>Transformación del campo</v>
          </cell>
          <cell r="D449" t="str">
            <v>Ordenar el territorio rural buscando un mayor acceso a la tierra por parte de los productores agropecuarios sin tierras o con tierra insuficiente, el uso eficiente del suelo y la seguridad jurídica sobre los derechos de propiedad bajo un enfoque de crecim</v>
          </cell>
          <cell r="E449" t="str">
            <v>Estadísticas</v>
          </cell>
          <cell r="F449" t="str">
            <v>IGAC</v>
          </cell>
          <cell r="G449" t="str">
            <v xml:space="preserve">Levantamiento, calidad y acceso a información cartográfica y catastral. </v>
          </cell>
          <cell r="H449">
            <v>4309</v>
          </cell>
          <cell r="I449" t="str">
            <v>Kilómetros nivelados de la Red Geodésica Vertical Nacional</v>
          </cell>
          <cell r="J449" t="str">
            <v>Producto</v>
          </cell>
          <cell r="K449" t="str">
            <v>Sectorial</v>
          </cell>
          <cell r="L449" t="str">
            <v>SI</v>
          </cell>
          <cell r="M449" t="str">
            <v>SI</v>
          </cell>
          <cell r="N449" t="str">
            <v>NO</v>
          </cell>
          <cell r="O449" t="str">
            <v>SI</v>
          </cell>
          <cell r="P449" t="str">
            <v>Kilometros</v>
          </cell>
          <cell r="Q449" t="str">
            <v>Trimestral</v>
          </cell>
          <cell r="R449" t="str">
            <v>Capacidad</v>
          </cell>
          <cell r="S449">
            <v>4403</v>
          </cell>
          <cell r="T449">
            <v>5003</v>
          </cell>
          <cell r="U449">
            <v>5533</v>
          </cell>
          <cell r="V449">
            <v>5846</v>
          </cell>
          <cell r="W449">
            <v>6062</v>
          </cell>
          <cell r="X449">
            <v>6062</v>
          </cell>
          <cell r="Y449">
            <v>4607.9399999999996</v>
          </cell>
          <cell r="Z449">
            <v>18.135999999999999</v>
          </cell>
          <cell r="AA449">
            <v>4607.9399999999996</v>
          </cell>
          <cell r="AB449">
            <v>12.353</v>
          </cell>
          <cell r="AC449">
            <v>42460.208333333299</v>
          </cell>
          <cell r="AD449">
            <v>42500.495898298599</v>
          </cell>
          <cell r="AE449" t="str">
            <v>Durante el mes de Abril se avanza en la preparación de insumos, así como la programación de los trabajos de campo. Igualmente se realizan verificaciones de funcionamiento de los equipos de campo que se utilizarán. Para el cuatrienio 2015 - 2018 se tiene u</v>
          </cell>
          <cell r="AF449">
            <v>42490.208333333299</v>
          </cell>
          <cell r="AG449">
            <v>42500.625854317099</v>
          </cell>
          <cell r="AH449" t="str">
            <v>Fernando León Rivera</v>
          </cell>
          <cell r="AI449" t="str">
            <v>fernando.leon@igac.gov.co</v>
          </cell>
          <cell r="AJ449">
            <v>20</v>
          </cell>
          <cell r="AK449">
            <v>42551.208333333299</v>
          </cell>
          <cell r="AL449">
            <v>-63</v>
          </cell>
        </row>
        <row r="450">
          <cell r="A450">
            <v>4310</v>
          </cell>
          <cell r="B450" t="str">
            <v>Todos por un Nuevo País</v>
          </cell>
          <cell r="C450" t="str">
            <v>Transformación del campo</v>
          </cell>
          <cell r="D450" t="str">
            <v>Ordenar el territorio rural buscando un mayor acceso a la tierra por parte de los productores agropecuarios sin tierras o con tierra insuficiente, el uso eficiente del suelo y la seguridad jurídica sobre los derechos de propiedad bajo un enfoque de crecim</v>
          </cell>
          <cell r="E450" t="str">
            <v>Estadísticas</v>
          </cell>
          <cell r="F450" t="str">
            <v>IGAC</v>
          </cell>
          <cell r="G450" t="str">
            <v xml:space="preserve">Levantamiento, calidad y acceso a información cartográfica y catastral. </v>
          </cell>
          <cell r="H450">
            <v>4310</v>
          </cell>
          <cell r="I450" t="str">
            <v>Puntos de densificación de la Red Geodésica Nacional</v>
          </cell>
          <cell r="J450" t="str">
            <v>Producto</v>
          </cell>
          <cell r="K450" t="str">
            <v>Sectorial</v>
          </cell>
          <cell r="L450" t="str">
            <v>SI</v>
          </cell>
          <cell r="M450" t="str">
            <v>SI</v>
          </cell>
          <cell r="N450" t="str">
            <v>NO</v>
          </cell>
          <cell r="O450" t="str">
            <v>SI</v>
          </cell>
          <cell r="P450" t="str">
            <v>Otro (Puntos densificados)</v>
          </cell>
          <cell r="Q450" t="str">
            <v>Trimestral</v>
          </cell>
          <cell r="R450" t="str">
            <v>Capacidad</v>
          </cell>
          <cell r="S450">
            <v>1104</v>
          </cell>
          <cell r="T450">
            <v>1254</v>
          </cell>
          <cell r="U450">
            <v>1369</v>
          </cell>
          <cell r="V450">
            <v>1435</v>
          </cell>
          <cell r="W450">
            <v>1482</v>
          </cell>
          <cell r="X450">
            <v>1482</v>
          </cell>
          <cell r="Y450">
            <v>1268</v>
          </cell>
          <cell r="Z450">
            <v>61.887</v>
          </cell>
          <cell r="AA450">
            <v>1268</v>
          </cell>
          <cell r="AB450">
            <v>43.386000000000003</v>
          </cell>
          <cell r="AC450">
            <v>42460.208333333299</v>
          </cell>
          <cell r="AD450">
            <v>42500.496239699103</v>
          </cell>
          <cell r="AE450" t="str">
            <v>Durante el mes de Abril se realizan avances en trabajos de campo, así mismo se generan doce (12) puntos densificados de la Red Geodésica Nacional. Para el cuatrienio 2015 - 2018 se tiene un acumulado de 1.280 puntos densificados a la fecha.</v>
          </cell>
          <cell r="AF450">
            <v>42490.208333333299</v>
          </cell>
          <cell r="AG450">
            <v>42500.625606284702</v>
          </cell>
          <cell r="AH450" t="str">
            <v>Fernando León Rivera</v>
          </cell>
          <cell r="AI450" t="str">
            <v>fernando.leon@igac.gov.co</v>
          </cell>
          <cell r="AJ450">
            <v>20</v>
          </cell>
          <cell r="AK450">
            <v>42551.208333333299</v>
          </cell>
          <cell r="AL450">
            <v>-63</v>
          </cell>
        </row>
        <row r="451">
          <cell r="A451">
            <v>4997</v>
          </cell>
          <cell r="B451" t="str">
            <v>Todos por un Nuevo País</v>
          </cell>
          <cell r="C451" t="str">
            <v>Transformación del campo</v>
          </cell>
          <cell r="D451" t="str">
            <v>Ordenar el territorio rural buscando un mayor acceso a la tierra por parte de los productores agropecuarios sin tierras o con tierra insuficiente, el uso eficiente del suelo y la seguridad jurídica sobre los derechos de propiedad bajo un enfoque de crecim</v>
          </cell>
          <cell r="E451" t="str">
            <v>Estadísticas</v>
          </cell>
          <cell r="F451" t="str">
            <v>IGAC</v>
          </cell>
          <cell r="G451" t="str">
            <v xml:space="preserve">Levantamiento, calidad y acceso a información cartográfica y catastral. </v>
          </cell>
          <cell r="H451">
            <v>4997</v>
          </cell>
          <cell r="I451" t="str">
            <v>Predios rurales actualizados catastralmente - Región Llanos</v>
          </cell>
          <cell r="J451" t="str">
            <v>Resultado</v>
          </cell>
          <cell r="K451" t="str">
            <v>Sectorial</v>
          </cell>
          <cell r="L451" t="str">
            <v>NO</v>
          </cell>
          <cell r="M451" t="str">
            <v>SI</v>
          </cell>
          <cell r="N451" t="str">
            <v>SI</v>
          </cell>
          <cell r="O451" t="str">
            <v>NO</v>
          </cell>
          <cell r="P451" t="str">
            <v>Predios</v>
          </cell>
          <cell r="Q451" t="str">
            <v>Anual</v>
          </cell>
          <cell r="R451" t="str">
            <v>Acumulado</v>
          </cell>
          <cell r="S451">
            <v>49392</v>
          </cell>
          <cell r="T451">
            <v>0</v>
          </cell>
          <cell r="U451">
            <v>0</v>
          </cell>
          <cell r="V451">
            <v>0</v>
          </cell>
          <cell r="W451">
            <v>96000</v>
          </cell>
          <cell r="X451">
            <v>96000</v>
          </cell>
          <cell r="Y451">
            <v>0</v>
          </cell>
          <cell r="Z451">
            <v>0</v>
          </cell>
          <cell r="AA451">
            <v>0</v>
          </cell>
          <cell r="AB451">
            <v>0</v>
          </cell>
          <cell r="AC451">
            <v>0</v>
          </cell>
          <cell r="AD451">
            <v>0</v>
          </cell>
          <cell r="AE451">
            <v>0</v>
          </cell>
          <cell r="AF451">
            <v>0</v>
          </cell>
          <cell r="AG451">
            <v>0</v>
          </cell>
          <cell r="AH451">
            <v>0</v>
          </cell>
          <cell r="AI451">
            <v>0</v>
          </cell>
          <cell r="AJ451">
            <v>10</v>
          </cell>
          <cell r="AK451">
            <v>0</v>
          </cell>
          <cell r="AL451">
            <v>0</v>
          </cell>
        </row>
        <row r="452">
          <cell r="A452">
            <v>4301</v>
          </cell>
          <cell r="B452" t="str">
            <v>Todos por un Nuevo País</v>
          </cell>
          <cell r="C452" t="str">
            <v>Transformación del campo</v>
          </cell>
          <cell r="D452" t="str">
            <v>Ordenar el territorio rural buscando un mayor acceso a la tierra por parte de los productores agropecuarios sin tierras o con tierra insuficiente, el uso eficiente del suelo y la seguridad jurídica sobre los derechos de propiedad bajo un enfoque de crecim</v>
          </cell>
          <cell r="E452" t="str">
            <v>Estadísticas</v>
          </cell>
          <cell r="F452" t="str">
            <v>IGAC</v>
          </cell>
          <cell r="G452" t="str">
            <v xml:space="preserve">Levantamiento, calidad y acceso a información geográfica y agrológica. </v>
          </cell>
          <cell r="H452">
            <v>4301</v>
          </cell>
          <cell r="I452" t="str">
            <v>Hectáreas con capacidad productiva para el ordenamiento social y productivo del territorio con levantamiento de información agrológica a escala 1:25000</v>
          </cell>
          <cell r="J452" t="str">
            <v>Producto</v>
          </cell>
          <cell r="K452" t="str">
            <v>Sectorial</v>
          </cell>
          <cell r="L452" t="str">
            <v>SI</v>
          </cell>
          <cell r="M452" t="str">
            <v>NO</v>
          </cell>
          <cell r="N452" t="str">
            <v>NO</v>
          </cell>
          <cell r="O452" t="str">
            <v>SI</v>
          </cell>
          <cell r="P452" t="str">
            <v>Hectáreas</v>
          </cell>
          <cell r="Q452" t="str">
            <v>Mensual</v>
          </cell>
          <cell r="R452" t="str">
            <v>Capacidad</v>
          </cell>
          <cell r="S452">
            <v>4094367</v>
          </cell>
          <cell r="T452">
            <v>5044367</v>
          </cell>
          <cell r="U452">
            <v>6344367</v>
          </cell>
          <cell r="V452">
            <v>7123367</v>
          </cell>
          <cell r="W452">
            <v>7699367</v>
          </cell>
          <cell r="X452">
            <v>7699367</v>
          </cell>
          <cell r="Y452">
            <v>5009812</v>
          </cell>
          <cell r="Z452">
            <v>40.686</v>
          </cell>
          <cell r="AA452">
            <v>5009812</v>
          </cell>
          <cell r="AB452">
            <v>25.393999999999998</v>
          </cell>
          <cell r="AC452">
            <v>42490.208333333299</v>
          </cell>
          <cell r="AD452">
            <v>42500.630632638902</v>
          </cell>
          <cell r="AE452" t="str">
            <v xml:space="preserve">Avance en zonas priorizadas en cumplimiento de la Ley de Política Integral de Tierras: 1) Revisión de líneas de Geomorfología de acuerdo con el trabajo de campo (dptos. de Cesar y Magdalena). 2) Ajustes de la Base de datos de las observaciones levantadas </v>
          </cell>
          <cell r="AF452">
            <v>42490.208333333299</v>
          </cell>
          <cell r="AG452">
            <v>42500.630632442102</v>
          </cell>
          <cell r="AH452" t="str">
            <v>Germán Darío Álvarez Lucero</v>
          </cell>
          <cell r="AI452" t="str">
            <v>german.alvarez@igac.gov.co</v>
          </cell>
          <cell r="AJ452">
            <v>10</v>
          </cell>
          <cell r="AK452">
            <v>42520.208333333299</v>
          </cell>
          <cell r="AL452">
            <v>-23</v>
          </cell>
        </row>
        <row r="453">
          <cell r="A453">
            <v>5400</v>
          </cell>
          <cell r="B453" t="str">
            <v>Todos por un Nuevo País</v>
          </cell>
          <cell r="C453" t="str">
            <v>Transformación del campo</v>
          </cell>
          <cell r="D453" t="str">
            <v>Ordenar el territorio rural buscando un mayor acceso a la tierra por parte de los productores agropecuarios sin tierras o con tierra insuficiente, el uso eficiente del suelo y la seguridad jurídica sobre los derechos de propiedad bajo un enfoque de crecim</v>
          </cell>
          <cell r="E453" t="str">
            <v>Planeación Nacional</v>
          </cell>
          <cell r="F453" t="str">
            <v>DNP</v>
          </cell>
          <cell r="G453" t="str">
            <v>Planificación del uso y formalización de la propiedad rural</v>
          </cell>
          <cell r="H453">
            <v>5400</v>
          </cell>
          <cell r="I453" t="str">
            <v>Predios intervenidos por la política de ordenamiento social y productivo del territorio</v>
          </cell>
          <cell r="J453" t="str">
            <v>Producto</v>
          </cell>
          <cell r="K453" t="str">
            <v>Sectorial</v>
          </cell>
          <cell r="L453" t="str">
            <v>SI</v>
          </cell>
          <cell r="M453" t="str">
            <v>NO</v>
          </cell>
          <cell r="N453" t="str">
            <v>NO</v>
          </cell>
          <cell r="O453" t="str">
            <v>SI</v>
          </cell>
          <cell r="P453" t="str">
            <v>Predios rurales</v>
          </cell>
          <cell r="Q453" t="str">
            <v>Anual</v>
          </cell>
          <cell r="R453" t="str">
            <v>Reducción</v>
          </cell>
          <cell r="S453">
            <v>1679079</v>
          </cell>
          <cell r="T453">
            <v>1777838</v>
          </cell>
          <cell r="U453">
            <v>1461825</v>
          </cell>
          <cell r="V453">
            <v>1252047</v>
          </cell>
          <cell r="W453">
            <v>706636</v>
          </cell>
          <cell r="X453">
            <v>706636</v>
          </cell>
          <cell r="Y453">
            <v>0</v>
          </cell>
          <cell r="Z453">
            <v>0</v>
          </cell>
          <cell r="AA453">
            <v>0</v>
          </cell>
          <cell r="AB453">
            <v>0</v>
          </cell>
          <cell r="AC453">
            <v>0</v>
          </cell>
          <cell r="AD453">
            <v>0</v>
          </cell>
          <cell r="AE453" t="str">
            <v>El cálculo de este indicador depende del reporte del IGAC y los catastros descentralizados. Así, sólo se contará con información cuantitativa el 31 de enero de 2017, cuando el IGAC haga su reporte.</v>
          </cell>
          <cell r="AF453">
            <v>42490.208333333299</v>
          </cell>
          <cell r="AG453">
            <v>42501.668274919</v>
          </cell>
          <cell r="AH453" t="str">
            <v>Diego Andrés Mora García</v>
          </cell>
          <cell r="AI453" t="str">
            <v>damora@dnp.gov.co</v>
          </cell>
          <cell r="AJ453">
            <v>45</v>
          </cell>
          <cell r="AK453">
            <v>0</v>
          </cell>
          <cell r="AL453">
            <v>0</v>
          </cell>
        </row>
        <row r="454">
          <cell r="A454">
            <v>4476</v>
          </cell>
          <cell r="B454" t="str">
            <v>Todos por un Nuevo País</v>
          </cell>
          <cell r="C454" t="str">
            <v>Transformación del campo</v>
          </cell>
          <cell r="D454" t="str">
            <v>Cerrar las brechas urbano-rurales y sentar las bases para la movilidad social mediante la dotación de bienes públicos y servicios que apoyen el desarrollo humano de los pobladores rurales.</v>
          </cell>
          <cell r="E454" t="str">
            <v>Agropecuario</v>
          </cell>
          <cell r="F454" t="str">
            <v>MINAGRICULTURA</v>
          </cell>
          <cell r="G454" t="str">
            <v>Desarrollo e incentivos de bienes y servicios rurales</v>
          </cell>
          <cell r="H454">
            <v>4476</v>
          </cell>
          <cell r="I454" t="str">
            <v>Soluciones de vivienda rural entregadas</v>
          </cell>
          <cell r="J454" t="str">
            <v>Producto</v>
          </cell>
          <cell r="K454" t="str">
            <v>Sectorial</v>
          </cell>
          <cell r="L454" t="str">
            <v>SI</v>
          </cell>
          <cell r="M454" t="str">
            <v>SI</v>
          </cell>
          <cell r="N454" t="str">
            <v>NO</v>
          </cell>
          <cell r="O454" t="str">
            <v>SI</v>
          </cell>
          <cell r="P454" t="str">
            <v>Soluciones de vivienda rural</v>
          </cell>
          <cell r="Q454" t="str">
            <v>Mensual</v>
          </cell>
          <cell r="R454" t="str">
            <v>Acumulado</v>
          </cell>
          <cell r="S454">
            <v>49910</v>
          </cell>
          <cell r="T454">
            <v>15000</v>
          </cell>
          <cell r="U454">
            <v>18000</v>
          </cell>
          <cell r="V454">
            <v>20000</v>
          </cell>
          <cell r="W454">
            <v>22000</v>
          </cell>
          <cell r="X454">
            <v>75000</v>
          </cell>
          <cell r="Y454">
            <v>4059</v>
          </cell>
          <cell r="Z454">
            <v>22.55</v>
          </cell>
          <cell r="AA454">
            <v>22376</v>
          </cell>
          <cell r="AB454">
            <v>29.835000000000001</v>
          </cell>
          <cell r="AC454">
            <v>42490.208333333299</v>
          </cell>
          <cell r="AD454">
            <v>42501.441978437499</v>
          </cell>
          <cell r="AE454" t="str">
            <v>En lo corrido de 2016, el MADR a través del Banco Agrario, ha logrado entregar un total de 4.059 soluciones de vivienda de interés social rural en la zona rural dispersa de 19 departamentos del país (para población campesina y desplazada), a igual cantida</v>
          </cell>
          <cell r="AF454">
            <v>42490.208333333299</v>
          </cell>
          <cell r="AG454">
            <v>42501.441978275499</v>
          </cell>
          <cell r="AH454" t="str">
            <v>Héctor Julio Álvarez Rivero</v>
          </cell>
          <cell r="AI454" t="str">
            <v>hector.alvarez@minagricultura.gov.co</v>
          </cell>
          <cell r="AJ454">
            <v>12</v>
          </cell>
          <cell r="AK454">
            <v>42520.208333333299</v>
          </cell>
          <cell r="AL454">
            <v>-25</v>
          </cell>
        </row>
        <row r="455">
          <cell r="A455">
            <v>4491</v>
          </cell>
          <cell r="B455" t="str">
            <v>Todos por un Nuevo País</v>
          </cell>
          <cell r="C455" t="str">
            <v>Transformación del campo</v>
          </cell>
          <cell r="D455" t="str">
            <v>Cerrar las brechas urbano-rurales y sentar las bases para la movilidad social mediante la dotación de bienes públicos y servicios que apoyen el desarrollo humano de los pobladores rurales.</v>
          </cell>
          <cell r="E455" t="str">
            <v>Agropecuario</v>
          </cell>
          <cell r="F455" t="str">
            <v>MINAGRICULTURA</v>
          </cell>
          <cell r="G455" t="str">
            <v>Desarrollo e incentivos de bienes y servicios rurales</v>
          </cell>
          <cell r="H455">
            <v>4491</v>
          </cell>
          <cell r="I455" t="str">
            <v>Soluciones de vivienda rural entregadas a hogares víctimas</v>
          </cell>
          <cell r="J455" t="str">
            <v>Producto</v>
          </cell>
          <cell r="K455" t="str">
            <v>Sectorial</v>
          </cell>
          <cell r="L455" t="str">
            <v>SI</v>
          </cell>
          <cell r="M455" t="str">
            <v>SI</v>
          </cell>
          <cell r="N455" t="str">
            <v>NO</v>
          </cell>
          <cell r="O455" t="str">
            <v>SI</v>
          </cell>
          <cell r="P455" t="str">
            <v>Soluciones de vivienda rural</v>
          </cell>
          <cell r="Q455" t="str">
            <v>Mensual</v>
          </cell>
          <cell r="R455" t="str">
            <v>Acumulado</v>
          </cell>
          <cell r="S455">
            <v>5466</v>
          </cell>
          <cell r="T455">
            <v>3750</v>
          </cell>
          <cell r="U455">
            <v>4000</v>
          </cell>
          <cell r="V455">
            <v>4500</v>
          </cell>
          <cell r="W455">
            <v>5000</v>
          </cell>
          <cell r="X455">
            <v>17250</v>
          </cell>
          <cell r="Y455">
            <v>647</v>
          </cell>
          <cell r="Z455">
            <v>16.175000000000001</v>
          </cell>
          <cell r="AA455">
            <v>4853</v>
          </cell>
          <cell r="AB455">
            <v>28.132999999999999</v>
          </cell>
          <cell r="AC455">
            <v>42490.208333333299</v>
          </cell>
          <cell r="AD455">
            <v>42501.441071145797</v>
          </cell>
          <cell r="AE455" t="str">
            <v>En lo corrido de 2016, el MADR a través del Banco Agrario, ha logrado entregar 647 soluciones de vivienda de interés social rural en la zona rural dispersa de 14 departamentos del país, a igual cantidad de familias o hogares Víctimas del desplazamiento fo</v>
          </cell>
          <cell r="AF455">
            <v>42490.208333333299</v>
          </cell>
          <cell r="AG455">
            <v>42501.441070983798</v>
          </cell>
          <cell r="AH455" t="str">
            <v>Héctor Julio Álvarez Rivero</v>
          </cell>
          <cell r="AI455" t="str">
            <v>hector.alvarez@minagricultura.gov.co</v>
          </cell>
          <cell r="AJ455">
            <v>0</v>
          </cell>
          <cell r="AK455">
            <v>42520.208333333299</v>
          </cell>
          <cell r="AL455">
            <v>-13</v>
          </cell>
        </row>
        <row r="456">
          <cell r="A456">
            <v>5154</v>
          </cell>
          <cell r="B456" t="str">
            <v>Todos por un Nuevo País</v>
          </cell>
          <cell r="C456" t="str">
            <v>Transformación del campo</v>
          </cell>
          <cell r="D456" t="str">
            <v>Cerrar las brechas urbano-rurales y sentar las bases para la movilidad social mediante la dotación de bienes públicos y servicios que apoyen el desarrollo humano de los pobladores rurales.</v>
          </cell>
          <cell r="E456" t="str">
            <v>Agropecuario</v>
          </cell>
          <cell r="F456" t="str">
            <v>MINAGRICULTURA</v>
          </cell>
          <cell r="G456" t="str">
            <v>Desarrollo e incentivos de bienes y servicios rurales</v>
          </cell>
          <cell r="H456">
            <v>5154</v>
          </cell>
          <cell r="I456" t="str">
            <v>Jóvenes rurales con acceso a programas de educación superior en ciencias agropecuarias</v>
          </cell>
          <cell r="J456" t="str">
            <v>Producto</v>
          </cell>
          <cell r="K456" t="str">
            <v>Sectorial</v>
          </cell>
          <cell r="L456" t="str">
            <v>NO</v>
          </cell>
          <cell r="M456" t="str">
            <v>NO</v>
          </cell>
          <cell r="N456" t="str">
            <v>NO</v>
          </cell>
          <cell r="O456" t="str">
            <v>SI</v>
          </cell>
          <cell r="P456" t="str">
            <v>Jovenes</v>
          </cell>
          <cell r="Q456" t="str">
            <v>Semestral</v>
          </cell>
          <cell r="R456" t="str">
            <v>Acumulado</v>
          </cell>
          <cell r="S456">
            <v>2742</v>
          </cell>
          <cell r="T456">
            <v>2130</v>
          </cell>
          <cell r="U456">
            <v>2834</v>
          </cell>
          <cell r="V456">
            <v>2490</v>
          </cell>
          <cell r="W456">
            <v>2500</v>
          </cell>
          <cell r="X456">
            <v>9954</v>
          </cell>
          <cell r="Y456">
            <v>0</v>
          </cell>
          <cell r="Z456">
            <v>0</v>
          </cell>
          <cell r="AA456">
            <v>0</v>
          </cell>
          <cell r="AB456">
            <v>0</v>
          </cell>
          <cell r="AC456">
            <v>0</v>
          </cell>
          <cell r="AD456">
            <v>0</v>
          </cell>
          <cell r="AE456" t="str">
            <v>A la fecha de corte la meta se encuentra en cero jóvenes atendidos. Para la actual vigencia, la Estrategia se centra en favorecer a los jóvenes rurales de La Guajira, Cesar y Chocó. Según la naturaleza de la ficha el programa atenderá temas afines al sect</v>
          </cell>
          <cell r="AF456">
            <v>42490.208333333299</v>
          </cell>
          <cell r="AG456">
            <v>42501.440414432902</v>
          </cell>
          <cell r="AH456" t="str">
            <v>Héctor Julio Álvarez Rivero</v>
          </cell>
          <cell r="AI456" t="str">
            <v>hector.alvarez@minagricultura.gov.co</v>
          </cell>
          <cell r="AJ456">
            <v>60</v>
          </cell>
          <cell r="AK456">
            <v>0</v>
          </cell>
          <cell r="AL456">
            <v>0</v>
          </cell>
        </row>
        <row r="457">
          <cell r="A457">
            <v>4547</v>
          </cell>
          <cell r="B457" t="str">
            <v>Todos por un Nuevo País</v>
          </cell>
          <cell r="C457" t="str">
            <v>Transformación del campo</v>
          </cell>
          <cell r="D457" t="str">
            <v>Cerrar las brechas urbano-rurales y sentar las bases para la movilidad social mediante la dotación de bienes públicos y servicios que apoyen el desarrollo humano de los pobladores rurales.</v>
          </cell>
          <cell r="E457" t="str">
            <v>Planeación Nacional</v>
          </cell>
          <cell r="F457" t="str">
            <v>DNP</v>
          </cell>
          <cell r="G457" t="str">
            <v>Gestión de Bienes y Servicios para el Desarrollo Rural</v>
          </cell>
          <cell r="H457">
            <v>4547</v>
          </cell>
          <cell r="I457" t="str">
            <v>Deficit habitacional rural</v>
          </cell>
          <cell r="J457" t="str">
            <v>Resultado</v>
          </cell>
          <cell r="K457" t="str">
            <v>Sectorial</v>
          </cell>
          <cell r="L457" t="str">
            <v>SI</v>
          </cell>
          <cell r="M457" t="str">
            <v>NO</v>
          </cell>
          <cell r="N457" t="str">
            <v>NO</v>
          </cell>
          <cell r="O457" t="str">
            <v>SI</v>
          </cell>
          <cell r="P457" t="str">
            <v>Porcentaje</v>
          </cell>
          <cell r="Q457" t="str">
            <v>Anual</v>
          </cell>
          <cell r="R457" t="str">
            <v>Reducción</v>
          </cell>
          <cell r="S457">
            <v>59</v>
          </cell>
          <cell r="T457">
            <v>58.2</v>
          </cell>
          <cell r="U457">
            <v>57.1</v>
          </cell>
          <cell r="V457">
            <v>56</v>
          </cell>
          <cell r="W457">
            <v>54.9</v>
          </cell>
          <cell r="X457">
            <v>54.9</v>
          </cell>
          <cell r="Y457">
            <v>0</v>
          </cell>
          <cell r="Z457">
            <v>0</v>
          </cell>
          <cell r="AA457">
            <v>0</v>
          </cell>
          <cell r="AB457">
            <v>0</v>
          </cell>
          <cell r="AC457">
            <v>0</v>
          </cell>
          <cell r="AD457">
            <v>0</v>
          </cell>
          <cell r="AE457" t="str">
            <v>El cálculo del déficit habitacional rural se obtiene de la Encuesta Nacional de Calidad de Vida, la cual es publicada en el mes de marzo del siguiente año. Por esta razón, no es posible disponer de avance para el respectivo mes.</v>
          </cell>
          <cell r="AF457">
            <v>42490.208333333299</v>
          </cell>
          <cell r="AG457">
            <v>42502.476255439797</v>
          </cell>
          <cell r="AH457" t="str">
            <v>Diego Andrés Mora García</v>
          </cell>
          <cell r="AI457" t="str">
            <v>damora@dnp.gov.co</v>
          </cell>
          <cell r="AJ457">
            <v>120</v>
          </cell>
          <cell r="AK457">
            <v>0</v>
          </cell>
          <cell r="AL457">
            <v>0</v>
          </cell>
        </row>
        <row r="458">
          <cell r="A458">
            <v>4477</v>
          </cell>
          <cell r="B458" t="str">
            <v>Todos por un Nuevo País</v>
          </cell>
          <cell r="C458" t="str">
            <v>Transformación del campo</v>
          </cell>
          <cell r="D458" t="str">
            <v xml:space="preserve">Acelerar la salida de la pobreza y la ampliación de la clase media rural mediante una apuesta de inclusión productiva de los pobladores rurales. </v>
          </cell>
          <cell r="E458" t="str">
            <v>Agropecuario</v>
          </cell>
          <cell r="F458" t="str">
            <v>MINAGRICULTURA</v>
          </cell>
          <cell r="G458" t="str">
            <v>Fomento a proyectos productivos del sector agrícola</v>
          </cell>
          <cell r="H458">
            <v>4477</v>
          </cell>
          <cell r="I458" t="str">
            <v>Mecanismos de intervención integral en territorios rurales establecidos</v>
          </cell>
          <cell r="J458" t="str">
            <v>Producto</v>
          </cell>
          <cell r="K458" t="str">
            <v>Sectorial</v>
          </cell>
          <cell r="L458" t="str">
            <v>SI</v>
          </cell>
          <cell r="M458" t="str">
            <v>SI</v>
          </cell>
          <cell r="N458" t="str">
            <v>NO</v>
          </cell>
          <cell r="O458" t="str">
            <v>SI</v>
          </cell>
          <cell r="P458" t="str">
            <v>Programas</v>
          </cell>
          <cell r="Q458" t="str">
            <v>Semestral</v>
          </cell>
          <cell r="R458" t="str">
            <v>Acumulado</v>
          </cell>
          <cell r="S458">
            <v>2</v>
          </cell>
          <cell r="T458">
            <v>2</v>
          </cell>
          <cell r="U458">
            <v>1</v>
          </cell>
          <cell r="V458">
            <v>2</v>
          </cell>
          <cell r="W458">
            <v>1</v>
          </cell>
          <cell r="X458">
            <v>6</v>
          </cell>
          <cell r="Y458">
            <v>0</v>
          </cell>
          <cell r="Z458">
            <v>0</v>
          </cell>
          <cell r="AA458">
            <v>0</v>
          </cell>
          <cell r="AB458">
            <v>0</v>
          </cell>
          <cell r="AC458">
            <v>0</v>
          </cell>
          <cell r="AD458">
            <v>0</v>
          </cell>
          <cell r="AE458" t="str">
            <v xml:space="preserve">Se adelantan actividades pertenecientes a la caracterización de los seis (6) territorios, dicha caracterización hace parte de los Programas de Desarrollo Rural Integral con Enfoque Territorial -PDRET- </v>
          </cell>
          <cell r="AF458">
            <v>42490.208333333299</v>
          </cell>
          <cell r="AG458">
            <v>42501.430310219897</v>
          </cell>
          <cell r="AH458" t="str">
            <v>Fernando Puerto Chávez</v>
          </cell>
          <cell r="AI458" t="str">
            <v>fernando.puerto@minagricultura.gov.co</v>
          </cell>
          <cell r="AJ458">
            <v>5</v>
          </cell>
          <cell r="AK458">
            <v>0</v>
          </cell>
          <cell r="AL458">
            <v>0</v>
          </cell>
        </row>
        <row r="459">
          <cell r="A459">
            <v>4478</v>
          </cell>
          <cell r="B459" t="str">
            <v>Todos por un Nuevo País</v>
          </cell>
          <cell r="C459" t="str">
            <v>Transformación del campo</v>
          </cell>
          <cell r="D459" t="str">
            <v xml:space="preserve">Acelerar la salida de la pobreza y la ampliación de la clase media rural mediante una apuesta de inclusión productiva de los pobladores rurales. </v>
          </cell>
          <cell r="E459" t="str">
            <v>Agropecuario</v>
          </cell>
          <cell r="F459" t="str">
            <v>MINAGRICULTURA</v>
          </cell>
          <cell r="G459" t="str">
            <v>Fomento a proyectos productivos del sector agrícola</v>
          </cell>
          <cell r="H459">
            <v>4478</v>
          </cell>
          <cell r="I459" t="str">
            <v>Hogares con planes de negocio</v>
          </cell>
          <cell r="J459" t="str">
            <v>Producto</v>
          </cell>
          <cell r="K459" t="str">
            <v>Sectorial</v>
          </cell>
          <cell r="L459" t="str">
            <v>SI</v>
          </cell>
          <cell r="M459" t="str">
            <v>SI</v>
          </cell>
          <cell r="N459" t="str">
            <v>NO</v>
          </cell>
          <cell r="O459" t="str">
            <v>SI</v>
          </cell>
          <cell r="P459" t="str">
            <v>Hogares</v>
          </cell>
          <cell r="Q459" t="str">
            <v>Mensual</v>
          </cell>
          <cell r="R459" t="str">
            <v>Acumulado</v>
          </cell>
          <cell r="S459">
            <v>53718</v>
          </cell>
          <cell r="T459">
            <v>18000</v>
          </cell>
          <cell r="U459">
            <v>17871</v>
          </cell>
          <cell r="V459">
            <v>18100</v>
          </cell>
          <cell r="W459">
            <v>16029</v>
          </cell>
          <cell r="X459">
            <v>70000</v>
          </cell>
          <cell r="Y459">
            <v>10068</v>
          </cell>
          <cell r="Z459">
            <v>56.337000000000003</v>
          </cell>
          <cell r="AA459">
            <v>33553</v>
          </cell>
          <cell r="AB459">
            <v>47.933</v>
          </cell>
          <cell r="AC459">
            <v>42490.208333333299</v>
          </cell>
          <cell r="AD459">
            <v>42501.4483867245</v>
          </cell>
          <cell r="AE459" t="str">
            <v>En el mes de Abril, el Ministerio de Agricultura y Desarrollo Rural, realizó acciones e inversiones, que permitieron beneficiar 9.060 hogares con planes de negocio, en los departamentos de Amazonas, Atlantico, Bolivar, Cauca, Cordoba, La Guajira, Huila, M</v>
          </cell>
          <cell r="AF459">
            <v>42490.208333333299</v>
          </cell>
          <cell r="AG459">
            <v>42501.448386608798</v>
          </cell>
          <cell r="AH459" t="str">
            <v>Fernando Puerto Chávez</v>
          </cell>
          <cell r="AI459" t="str">
            <v>fernando.puerto@minagricultura.gov.co</v>
          </cell>
          <cell r="AJ459">
            <v>10</v>
          </cell>
          <cell r="AK459">
            <v>42520.208333333299</v>
          </cell>
          <cell r="AL459">
            <v>-23</v>
          </cell>
        </row>
        <row r="460">
          <cell r="A460">
            <v>4479</v>
          </cell>
          <cell r="B460" t="str">
            <v>Todos por un Nuevo País</v>
          </cell>
          <cell r="C460" t="str">
            <v>Transformación del campo</v>
          </cell>
          <cell r="D460" t="str">
            <v xml:space="preserve">Acelerar la salida de la pobreza y la ampliación de la clase media rural mediante una apuesta de inclusión productiva de los pobladores rurales. </v>
          </cell>
          <cell r="E460" t="str">
            <v>Agropecuario</v>
          </cell>
          <cell r="F460" t="str">
            <v>MINAGRICULTURA</v>
          </cell>
          <cell r="G460" t="str">
            <v>Fomento a proyectos productivos del sector agrícola</v>
          </cell>
          <cell r="H460">
            <v>4479</v>
          </cell>
          <cell r="I460" t="str">
            <v>Personas vinculadas a programas de asociatividad y desarrollo empresarial rural</v>
          </cell>
          <cell r="J460" t="str">
            <v>Producto</v>
          </cell>
          <cell r="K460" t="str">
            <v>Sectorial</v>
          </cell>
          <cell r="L460" t="str">
            <v>SI</v>
          </cell>
          <cell r="M460" t="str">
            <v>SI</v>
          </cell>
          <cell r="N460" t="str">
            <v>NO</v>
          </cell>
          <cell r="O460" t="str">
            <v>SI</v>
          </cell>
          <cell r="P460" t="str">
            <v>Personas</v>
          </cell>
          <cell r="Q460" t="str">
            <v>Trimestral</v>
          </cell>
          <cell r="R460" t="str">
            <v>Acumulado</v>
          </cell>
          <cell r="S460">
            <v>38895</v>
          </cell>
          <cell r="T460">
            <v>12117</v>
          </cell>
          <cell r="U460">
            <v>8246</v>
          </cell>
          <cell r="V460">
            <v>5091</v>
          </cell>
          <cell r="W460">
            <v>19546</v>
          </cell>
          <cell r="X460">
            <v>45000</v>
          </cell>
          <cell r="Y460">
            <v>0</v>
          </cell>
          <cell r="Z460">
            <v>0</v>
          </cell>
          <cell r="AA460">
            <v>28096</v>
          </cell>
          <cell r="AB460">
            <v>62.44</v>
          </cell>
          <cell r="AC460">
            <v>42460.208333333299</v>
          </cell>
          <cell r="AD460">
            <v>42468.615711423598</v>
          </cell>
          <cell r="AE460" t="str">
            <v>En el mes de Abril, se culminaron los ajustes a los términos de referencia de la nueva convocatoria a abrirse en el mes de Mayo de 2016 y la cual estará dirigida en los departamentos de Cauca, Nariño, Arauca, Norte de Santander, Cesar, La Guajira, Magdale</v>
          </cell>
          <cell r="AF460">
            <v>42490.208333333299</v>
          </cell>
          <cell r="AG460">
            <v>42501.429618599497</v>
          </cell>
          <cell r="AH460" t="str">
            <v>Fernando Puerto Chávez</v>
          </cell>
          <cell r="AI460" t="str">
            <v>fernando.puerto@minagricultura.gov.co</v>
          </cell>
          <cell r="AJ460">
            <v>15</v>
          </cell>
          <cell r="AK460">
            <v>42551.208333333299</v>
          </cell>
          <cell r="AL460">
            <v>-58</v>
          </cell>
        </row>
        <row r="461">
          <cell r="A461">
            <v>4481</v>
          </cell>
          <cell r="B461" t="str">
            <v>Todos por un Nuevo País</v>
          </cell>
          <cell r="C461" t="str">
            <v>Transformación del campo</v>
          </cell>
          <cell r="D461" t="str">
            <v xml:space="preserve">Impulsar la competitividad rural a través de la provisión de bienes y servicios sectoriales que permitan hacer de las actividades agropecuarias una fuente de riqueza para los productores del campo. </v>
          </cell>
          <cell r="E461" t="str">
            <v>Agropecuario</v>
          </cell>
          <cell r="F461" t="str">
            <v>MINAGRICULTURA</v>
          </cell>
          <cell r="G461" t="str">
            <v>Incentivos agropecuarios</v>
          </cell>
          <cell r="H461">
            <v>4481</v>
          </cell>
          <cell r="I461" t="str">
            <v>Capacidad de carga</v>
          </cell>
          <cell r="J461" t="str">
            <v>Resultado</v>
          </cell>
          <cell r="K461" t="str">
            <v>Sectorial</v>
          </cell>
          <cell r="L461" t="str">
            <v>SI</v>
          </cell>
          <cell r="M461" t="str">
            <v>NO</v>
          </cell>
          <cell r="N461" t="str">
            <v>NO</v>
          </cell>
          <cell r="O461" t="str">
            <v>SI</v>
          </cell>
          <cell r="P461" t="str">
            <v>Tasa</v>
          </cell>
          <cell r="Q461" t="str">
            <v>Anual</v>
          </cell>
          <cell r="R461" t="str">
            <v>Acumulado</v>
          </cell>
          <cell r="S461">
            <v>0.57999999999999996</v>
          </cell>
          <cell r="T461">
            <v>0.57999999999999996</v>
          </cell>
          <cell r="U461">
            <v>0.57999999999999996</v>
          </cell>
          <cell r="V461">
            <v>0.7</v>
          </cell>
          <cell r="W461">
            <v>0.8</v>
          </cell>
          <cell r="X461">
            <v>0.8</v>
          </cell>
          <cell r="Y461">
            <v>0</v>
          </cell>
          <cell r="Z461">
            <v>0</v>
          </cell>
          <cell r="AA461">
            <v>0</v>
          </cell>
          <cell r="AB461">
            <v>0</v>
          </cell>
          <cell r="AC461">
            <v>0</v>
          </cell>
          <cell r="AD461">
            <v>0</v>
          </cell>
          <cell r="AE461" t="str">
            <v>Se presento propuesta de encadenamiento a Presidencia de la República, con esto se busca la conformación de cluster ganaderos en los que trabajen de manera coordinada entre sectores público y privado para satisfacer cuota de exportación y de mercado nacio</v>
          </cell>
          <cell r="AF461">
            <v>42490.208333333299</v>
          </cell>
          <cell r="AG461">
            <v>42496.611283680599</v>
          </cell>
          <cell r="AH461" t="str">
            <v>Luis Humberto Guzman Vergara</v>
          </cell>
          <cell r="AI461" t="str">
            <v>luis.guzman@minagricultura.gov.co</v>
          </cell>
          <cell r="AJ461">
            <v>0</v>
          </cell>
          <cell r="AK461">
            <v>0</v>
          </cell>
          <cell r="AL461">
            <v>0</v>
          </cell>
        </row>
        <row r="462">
          <cell r="A462">
            <v>4554</v>
          </cell>
          <cell r="B462" t="str">
            <v>Todos por un Nuevo País</v>
          </cell>
          <cell r="C462" t="str">
            <v>Seguridad, justicia y democracia para la construcción de paz</v>
          </cell>
          <cell r="D462" t="str">
            <v>Proveer Seguridad y Defensa en el Territorio Nacional</v>
          </cell>
          <cell r="E462" t="str">
            <v>Defensa</v>
          </cell>
          <cell r="F462" t="str">
            <v>MINDEFENSA</v>
          </cell>
          <cell r="G462" t="str">
            <v>Operaciones militares</v>
          </cell>
          <cell r="H462">
            <v>4554</v>
          </cell>
          <cell r="I462" t="str">
            <v>Secuestro total (simple y extorsivo)</v>
          </cell>
          <cell r="J462" t="str">
            <v>Resultado</v>
          </cell>
          <cell r="K462" t="str">
            <v>Sectorial</v>
          </cell>
          <cell r="L462" t="str">
            <v>SI</v>
          </cell>
          <cell r="M462" t="str">
            <v>NO</v>
          </cell>
          <cell r="N462" t="str">
            <v>NO</v>
          </cell>
          <cell r="O462" t="str">
            <v>SI</v>
          </cell>
          <cell r="P462" t="str">
            <v>Casos</v>
          </cell>
          <cell r="Q462" t="str">
            <v>Mensual</v>
          </cell>
          <cell r="R462" t="str">
            <v>Reducción anual</v>
          </cell>
          <cell r="S462">
            <v>288</v>
          </cell>
          <cell r="T462">
            <v>277</v>
          </cell>
          <cell r="U462">
            <v>253</v>
          </cell>
          <cell r="V462">
            <v>207</v>
          </cell>
          <cell r="W462">
            <v>140</v>
          </cell>
          <cell r="X462">
            <v>140</v>
          </cell>
          <cell r="Y462">
            <v>45</v>
          </cell>
          <cell r="Z462">
            <v>100</v>
          </cell>
          <cell r="AA462">
            <v>45</v>
          </cell>
          <cell r="AB462">
            <v>72.97</v>
          </cell>
          <cell r="AC462">
            <v>42460.208333333299</v>
          </cell>
          <cell r="AD462">
            <v>42495.634085451398</v>
          </cell>
          <cell r="AE462" t="str">
            <v>Fuente Ministerio de Defensa Nacional</v>
          </cell>
          <cell r="AF462">
            <v>42460.208333333299</v>
          </cell>
          <cell r="AG462">
            <v>42495.634085300902</v>
          </cell>
          <cell r="AH462" t="str">
            <v>Andrea Milena Tami López</v>
          </cell>
          <cell r="AI462" t="str">
            <v>Andrea.tami@mindefensa.gov.co</v>
          </cell>
          <cell r="AJ462">
            <v>30</v>
          </cell>
          <cell r="AK462">
            <v>42490.208333333299</v>
          </cell>
          <cell r="AL462">
            <v>-13</v>
          </cell>
        </row>
        <row r="463">
          <cell r="A463">
            <v>4555</v>
          </cell>
          <cell r="B463" t="str">
            <v>Todos por un Nuevo País</v>
          </cell>
          <cell r="C463" t="str">
            <v>Seguridad, justicia y democracia para la construcción de paz</v>
          </cell>
          <cell r="D463" t="str">
            <v>Proveer Seguridad y Defensa en el Territorio Nacional</v>
          </cell>
          <cell r="E463" t="str">
            <v>Defensa</v>
          </cell>
          <cell r="F463" t="str">
            <v>MINDEFENSA</v>
          </cell>
          <cell r="G463" t="str">
            <v>Operaciones militares</v>
          </cell>
          <cell r="H463">
            <v>4555</v>
          </cell>
          <cell r="I463" t="str">
            <v>Tasa de extorsión por 100.000 habitantes</v>
          </cell>
          <cell r="J463" t="str">
            <v>Resultado</v>
          </cell>
          <cell r="K463" t="str">
            <v>Sectorial</v>
          </cell>
          <cell r="L463" t="str">
            <v>SI</v>
          </cell>
          <cell r="M463" t="str">
            <v>NO</v>
          </cell>
          <cell r="N463" t="str">
            <v>NO</v>
          </cell>
          <cell r="O463" t="str">
            <v>SI</v>
          </cell>
          <cell r="P463" t="str">
            <v>Tasa</v>
          </cell>
          <cell r="Q463" t="str">
            <v>Mensual</v>
          </cell>
          <cell r="R463" t="str">
            <v>Reducción anual</v>
          </cell>
          <cell r="S463">
            <v>10.3</v>
          </cell>
          <cell r="T463">
            <v>10</v>
          </cell>
          <cell r="U463">
            <v>9.8000000000000007</v>
          </cell>
          <cell r="V463">
            <v>9.6</v>
          </cell>
          <cell r="W463">
            <v>9.4</v>
          </cell>
          <cell r="X463">
            <v>9.4</v>
          </cell>
          <cell r="Y463">
            <v>2.2999999999999998</v>
          </cell>
          <cell r="Z463">
            <v>100</v>
          </cell>
          <cell r="AA463">
            <v>2.2999999999999998</v>
          </cell>
          <cell r="AB463">
            <v>100</v>
          </cell>
          <cell r="AC463">
            <v>42460.208333333299</v>
          </cell>
          <cell r="AD463">
            <v>42495.633129513903</v>
          </cell>
          <cell r="AE463" t="str">
            <v>Fuente Ministerio de Defensa</v>
          </cell>
          <cell r="AF463">
            <v>42460.208333333299</v>
          </cell>
          <cell r="AG463">
            <v>42495.633129363399</v>
          </cell>
          <cell r="AH463" t="str">
            <v>Andrea Milena Tami López</v>
          </cell>
          <cell r="AI463" t="str">
            <v>Andrea.tami@mindefensa.gov.co</v>
          </cell>
          <cell r="AJ463">
            <v>30</v>
          </cell>
          <cell r="AK463">
            <v>42490.208333333299</v>
          </cell>
          <cell r="AL463">
            <v>-13</v>
          </cell>
        </row>
        <row r="464">
          <cell r="A464">
            <v>4558</v>
          </cell>
          <cell r="B464" t="str">
            <v>Todos por un Nuevo País</v>
          </cell>
          <cell r="C464" t="str">
            <v>Seguridad, justicia y democracia para la construcción de paz</v>
          </cell>
          <cell r="D464" t="str">
            <v>Proveer Seguridad y Defensa en el Territorio Nacional</v>
          </cell>
          <cell r="E464" t="str">
            <v>Defensa</v>
          </cell>
          <cell r="F464" t="str">
            <v>MINDEFENSA</v>
          </cell>
          <cell r="G464" t="str">
            <v>Operaciones militares</v>
          </cell>
          <cell r="H464">
            <v>4558</v>
          </cell>
          <cell r="I464" t="str">
            <v>Atentados contra la infraestructura eléctrica</v>
          </cell>
          <cell r="J464" t="str">
            <v>Resultado</v>
          </cell>
          <cell r="K464" t="str">
            <v>Sectorial</v>
          </cell>
          <cell r="L464" t="str">
            <v>SI</v>
          </cell>
          <cell r="M464" t="str">
            <v>NO</v>
          </cell>
          <cell r="N464" t="str">
            <v>NO</v>
          </cell>
          <cell r="O464" t="str">
            <v>SI</v>
          </cell>
          <cell r="P464" t="str">
            <v>Número</v>
          </cell>
          <cell r="Q464" t="str">
            <v>Mensual</v>
          </cell>
          <cell r="R464" t="str">
            <v>Reducción anual</v>
          </cell>
          <cell r="S464">
            <v>40</v>
          </cell>
          <cell r="T464">
            <v>20</v>
          </cell>
          <cell r="U464">
            <v>15</v>
          </cell>
          <cell r="V464">
            <v>10</v>
          </cell>
          <cell r="W464">
            <v>10</v>
          </cell>
          <cell r="X464">
            <v>10</v>
          </cell>
          <cell r="Y464">
            <v>9</v>
          </cell>
          <cell r="Z464">
            <v>16</v>
          </cell>
          <cell r="AA464">
            <v>9</v>
          </cell>
          <cell r="AB464">
            <v>13.33</v>
          </cell>
          <cell r="AC464">
            <v>42460.208333333299</v>
          </cell>
          <cell r="AD464">
            <v>42495.6327886574</v>
          </cell>
          <cell r="AE464" t="str">
            <v>Fuente Ministerio de Defensa</v>
          </cell>
          <cell r="AF464">
            <v>42460.208333333299</v>
          </cell>
          <cell r="AG464">
            <v>42495.632788541698</v>
          </cell>
          <cell r="AH464" t="str">
            <v>Andrea Milena Tami López</v>
          </cell>
          <cell r="AI464" t="str">
            <v>Andrea.tami@mindefensa.gov.co</v>
          </cell>
          <cell r="AJ464">
            <v>30</v>
          </cell>
          <cell r="AK464">
            <v>42490.208333333299</v>
          </cell>
          <cell r="AL464">
            <v>-13</v>
          </cell>
        </row>
        <row r="465">
          <cell r="A465">
            <v>4559</v>
          </cell>
          <cell r="B465" t="str">
            <v>Todos por un Nuevo País</v>
          </cell>
          <cell r="C465" t="str">
            <v>Seguridad, justicia y democracia para la construcción de paz</v>
          </cell>
          <cell r="D465" t="str">
            <v>Proveer Seguridad y Defensa en el Territorio Nacional</v>
          </cell>
          <cell r="E465" t="str">
            <v>Defensa</v>
          </cell>
          <cell r="F465" t="str">
            <v>MINDEFENSA</v>
          </cell>
          <cell r="G465" t="str">
            <v>Operaciones militares</v>
          </cell>
          <cell r="H465">
            <v>4559</v>
          </cell>
          <cell r="I465" t="str">
            <v>Atentados contra oleoductos</v>
          </cell>
          <cell r="J465" t="str">
            <v>Resultado</v>
          </cell>
          <cell r="K465" t="str">
            <v>Sectorial</v>
          </cell>
          <cell r="L465" t="str">
            <v>SI</v>
          </cell>
          <cell r="M465" t="str">
            <v>NO</v>
          </cell>
          <cell r="N465" t="str">
            <v>NO</v>
          </cell>
          <cell r="O465" t="str">
            <v>SI</v>
          </cell>
          <cell r="P465" t="str">
            <v>Número</v>
          </cell>
          <cell r="Q465" t="str">
            <v>Mensual</v>
          </cell>
          <cell r="R465" t="str">
            <v>Reducción anual</v>
          </cell>
          <cell r="S465">
            <v>141</v>
          </cell>
          <cell r="T465">
            <v>76.14</v>
          </cell>
          <cell r="U465">
            <v>41.116</v>
          </cell>
          <cell r="V465">
            <v>22.202000000000002</v>
          </cell>
          <cell r="W465">
            <v>11.989000000000001</v>
          </cell>
          <cell r="X465">
            <v>12</v>
          </cell>
          <cell r="Y465">
            <v>13</v>
          </cell>
          <cell r="Z465">
            <v>89.1</v>
          </cell>
          <cell r="AA465">
            <v>13</v>
          </cell>
          <cell r="AB465">
            <v>68.989999999999995</v>
          </cell>
          <cell r="AC465">
            <v>42460.208333333299</v>
          </cell>
          <cell r="AD465">
            <v>42495.632019791701</v>
          </cell>
          <cell r="AE465" t="str">
            <v>Fuente Ministerio de Defensa.</v>
          </cell>
          <cell r="AF465">
            <v>42460.208333333299</v>
          </cell>
          <cell r="AG465">
            <v>42495.632013113398</v>
          </cell>
          <cell r="AH465" t="str">
            <v>Andrea Milena Tami López</v>
          </cell>
          <cell r="AI465" t="str">
            <v>Andrea.tami@mindefensa.gov.co</v>
          </cell>
          <cell r="AJ465">
            <v>30</v>
          </cell>
          <cell r="AK465">
            <v>42490.208333333299</v>
          </cell>
          <cell r="AL465">
            <v>-13</v>
          </cell>
        </row>
        <row r="466">
          <cell r="A466">
            <v>4560</v>
          </cell>
          <cell r="B466" t="str">
            <v>Todos por un Nuevo País</v>
          </cell>
          <cell r="C466" t="str">
            <v>Seguridad, justicia y democracia para la construcción de paz</v>
          </cell>
          <cell r="D466" t="str">
            <v>Proveer Seguridad y Defensa en el Territorio Nacional</v>
          </cell>
          <cell r="E466" t="str">
            <v>Defensa</v>
          </cell>
          <cell r="F466" t="str">
            <v>MINDEFENSA</v>
          </cell>
          <cell r="G466" t="str">
            <v>Operaciones militares</v>
          </cell>
          <cell r="H466">
            <v>4560</v>
          </cell>
          <cell r="I466" t="str">
            <v>Atentados contra infraestructura vial</v>
          </cell>
          <cell r="J466" t="str">
            <v>Resultado</v>
          </cell>
          <cell r="K466" t="str">
            <v>Sectorial</v>
          </cell>
          <cell r="L466" t="str">
            <v>SI</v>
          </cell>
          <cell r="M466" t="str">
            <v>NO</v>
          </cell>
          <cell r="N466" t="str">
            <v>NO</v>
          </cell>
          <cell r="O466" t="str">
            <v>SI</v>
          </cell>
          <cell r="P466" t="str">
            <v>Número</v>
          </cell>
          <cell r="Q466" t="str">
            <v>Mensual</v>
          </cell>
          <cell r="R466" t="str">
            <v>Reducción anual</v>
          </cell>
          <cell r="S466">
            <v>27</v>
          </cell>
          <cell r="T466">
            <v>24</v>
          </cell>
          <cell r="U466">
            <v>20</v>
          </cell>
          <cell r="V466">
            <v>17</v>
          </cell>
          <cell r="W466">
            <v>15</v>
          </cell>
          <cell r="X466">
            <v>15</v>
          </cell>
          <cell r="Y466">
            <v>3</v>
          </cell>
          <cell r="Z466">
            <v>100</v>
          </cell>
          <cell r="AA466">
            <v>3</v>
          </cell>
          <cell r="AB466">
            <v>100</v>
          </cell>
          <cell r="AC466">
            <v>42460.208333333299</v>
          </cell>
          <cell r="AD466">
            <v>42495.631842905103</v>
          </cell>
          <cell r="AE466" t="str">
            <v>Fuente Policía Nacional</v>
          </cell>
          <cell r="AF466">
            <v>42460.208333333299</v>
          </cell>
          <cell r="AG466">
            <v>42495.631842789298</v>
          </cell>
          <cell r="AH466" t="str">
            <v>Andrea Milena Tami López</v>
          </cell>
          <cell r="AI466" t="str">
            <v>Andrea.tami@mindefensa.gov.co</v>
          </cell>
          <cell r="AJ466">
            <v>30</v>
          </cell>
          <cell r="AK466">
            <v>42490.208333333299</v>
          </cell>
          <cell r="AL466">
            <v>-13</v>
          </cell>
        </row>
        <row r="467">
          <cell r="A467">
            <v>4562</v>
          </cell>
          <cell r="B467" t="str">
            <v>Todos por un Nuevo País</v>
          </cell>
          <cell r="C467" t="str">
            <v>Seguridad, justicia y democracia para la construcción de paz</v>
          </cell>
          <cell r="D467" t="str">
            <v>Proveer Seguridad y Defensa en el Territorio Nacional</v>
          </cell>
          <cell r="E467" t="str">
            <v>Defensa</v>
          </cell>
          <cell r="F467" t="str">
            <v>MINDEFENSA</v>
          </cell>
          <cell r="G467" t="str">
            <v>Operaciones militares</v>
          </cell>
          <cell r="H467">
            <v>4562</v>
          </cell>
          <cell r="I467" t="str">
            <v>Minas intervenidas</v>
          </cell>
          <cell r="J467" t="str">
            <v>Resultado</v>
          </cell>
          <cell r="K467" t="str">
            <v>Sectorial</v>
          </cell>
          <cell r="L467" t="str">
            <v>SI</v>
          </cell>
          <cell r="M467" t="str">
            <v>NO</v>
          </cell>
          <cell r="N467" t="str">
            <v>NO</v>
          </cell>
          <cell r="O467" t="str">
            <v>SI</v>
          </cell>
          <cell r="P467" t="str">
            <v>Número</v>
          </cell>
          <cell r="Q467" t="str">
            <v>Trimestral</v>
          </cell>
          <cell r="R467" t="str">
            <v>Acumulado</v>
          </cell>
          <cell r="S467">
            <v>2181</v>
          </cell>
          <cell r="T467">
            <v>682</v>
          </cell>
          <cell r="U467">
            <v>703</v>
          </cell>
          <cell r="V467">
            <v>717</v>
          </cell>
          <cell r="W467">
            <v>724</v>
          </cell>
          <cell r="X467">
            <v>2826</v>
          </cell>
          <cell r="Y467">
            <v>901</v>
          </cell>
          <cell r="Z467">
            <v>100</v>
          </cell>
          <cell r="AA467">
            <v>2832</v>
          </cell>
          <cell r="AB467">
            <v>100</v>
          </cell>
          <cell r="AC467">
            <v>42460.208333333299</v>
          </cell>
          <cell r="AD467">
            <v>42495.631604317103</v>
          </cell>
          <cell r="AE467" t="str">
            <v>Fuente Policía Nacional</v>
          </cell>
          <cell r="AF467">
            <v>42460.208333333299</v>
          </cell>
          <cell r="AG467">
            <v>42495.6316042014</v>
          </cell>
          <cell r="AH467" t="str">
            <v>Andrea Milena Tami López</v>
          </cell>
          <cell r="AI467" t="str">
            <v>Andrea.tami@mindefensa.gov.co</v>
          </cell>
          <cell r="AJ467">
            <v>30</v>
          </cell>
          <cell r="AK467">
            <v>42551.208333333299</v>
          </cell>
          <cell r="AL467">
            <v>-73</v>
          </cell>
        </row>
        <row r="468">
          <cell r="A468">
            <v>4569</v>
          </cell>
          <cell r="B468" t="str">
            <v>Todos por un Nuevo País</v>
          </cell>
          <cell r="C468" t="str">
            <v>Seguridad, justicia y democracia para la construcción de paz</v>
          </cell>
          <cell r="D468" t="str">
            <v>Proveer Seguridad y Defensa en el Territorio Nacional</v>
          </cell>
          <cell r="E468" t="str">
            <v>Defensa</v>
          </cell>
          <cell r="F468" t="str">
            <v>MINDEFENSA</v>
          </cell>
          <cell r="G468" t="str">
            <v>Operaciones militares</v>
          </cell>
          <cell r="H468">
            <v>4569</v>
          </cell>
          <cell r="I468" t="str">
            <v>Hectáreas de cultivos de coca existente</v>
          </cell>
          <cell r="J468" t="str">
            <v>Resultado</v>
          </cell>
          <cell r="K468" t="str">
            <v>Sectorial</v>
          </cell>
          <cell r="L468" t="str">
            <v>SI</v>
          </cell>
          <cell r="M468" t="str">
            <v>NO</v>
          </cell>
          <cell r="N468" t="str">
            <v>NO</v>
          </cell>
          <cell r="O468" t="str">
            <v>SI</v>
          </cell>
          <cell r="P468" t="str">
            <v>Hectáreas</v>
          </cell>
          <cell r="Q468" t="str">
            <v>Anual</v>
          </cell>
          <cell r="R468" t="str">
            <v>Reducción anual</v>
          </cell>
          <cell r="S468">
            <v>69000</v>
          </cell>
          <cell r="T468">
            <v>55000</v>
          </cell>
          <cell r="U468">
            <v>45000</v>
          </cell>
          <cell r="V468">
            <v>35000</v>
          </cell>
          <cell r="W468">
            <v>25000</v>
          </cell>
          <cell r="X468">
            <v>25000</v>
          </cell>
          <cell r="Y468">
            <v>0</v>
          </cell>
          <cell r="Z468">
            <v>0</v>
          </cell>
          <cell r="AA468">
            <v>0</v>
          </cell>
          <cell r="AB468">
            <v>0</v>
          </cell>
          <cell r="AC468">
            <v>0</v>
          </cell>
          <cell r="AD468">
            <v>0</v>
          </cell>
          <cell r="AE468" t="str">
            <v>Fuente: SIMCI. el Monitoreo de Cultivo de Coca se publica anualmente y presenta un rezago de 6 meses, por lo tanto el dato de hlas hectáreas de cultivos de coca existentes se reportará una vez el SIMCI publique el reporte correspondiente al cierre de la v</v>
          </cell>
          <cell r="AF468">
            <v>42460.208333333299</v>
          </cell>
          <cell r="AG468">
            <v>42495.630732291698</v>
          </cell>
          <cell r="AH468" t="str">
            <v>Andrea Milena Tami López</v>
          </cell>
          <cell r="AI468" t="str">
            <v>Andrea.tami@mindefensa.gov.co</v>
          </cell>
          <cell r="AJ468">
            <v>180</v>
          </cell>
          <cell r="AK468">
            <v>0</v>
          </cell>
          <cell r="AL468">
            <v>0</v>
          </cell>
        </row>
        <row r="469">
          <cell r="A469">
            <v>4550</v>
          </cell>
          <cell r="B469" t="str">
            <v>Todos por un Nuevo País</v>
          </cell>
          <cell r="C469" t="str">
            <v>Seguridad, justicia y democracia para la construcción de paz</v>
          </cell>
          <cell r="D469" t="str">
            <v>Proveer Seguridad y Defensa en el Territorio Nacional</v>
          </cell>
          <cell r="E469" t="str">
            <v>Defensa</v>
          </cell>
          <cell r="F469" t="str">
            <v>MINDEFENSA</v>
          </cell>
          <cell r="G469" t="str">
            <v>Operaciones policiales</v>
          </cell>
          <cell r="H469">
            <v>4550</v>
          </cell>
          <cell r="I469" t="str">
            <v>Tasa de hurto a personas por 100 mil habitantes</v>
          </cell>
          <cell r="J469" t="str">
            <v>Resultado</v>
          </cell>
          <cell r="K469" t="str">
            <v>Sectorial</v>
          </cell>
          <cell r="L469" t="str">
            <v>SI</v>
          </cell>
          <cell r="M469" t="str">
            <v>NO</v>
          </cell>
          <cell r="N469" t="str">
            <v>NO</v>
          </cell>
          <cell r="O469" t="str">
            <v>SI</v>
          </cell>
          <cell r="P469" t="str">
            <v>Tasa</v>
          </cell>
          <cell r="Q469" t="str">
            <v>Mensual</v>
          </cell>
          <cell r="R469" t="str">
            <v>Reducción anual</v>
          </cell>
          <cell r="S469">
            <v>196</v>
          </cell>
          <cell r="T469">
            <v>193</v>
          </cell>
          <cell r="U469">
            <v>146</v>
          </cell>
          <cell r="V469">
            <v>110</v>
          </cell>
          <cell r="W469">
            <v>83</v>
          </cell>
          <cell r="X469">
            <v>83</v>
          </cell>
          <cell r="Y469">
            <v>49.6</v>
          </cell>
          <cell r="Z469">
            <v>0</v>
          </cell>
          <cell r="AA469">
            <v>49.6</v>
          </cell>
          <cell r="AB469">
            <v>0</v>
          </cell>
          <cell r="AC469">
            <v>42460.208333333299</v>
          </cell>
          <cell r="AD469">
            <v>42495.629174768503</v>
          </cell>
          <cell r="AE469" t="str">
            <v>Fuente Policía Nacional</v>
          </cell>
          <cell r="AF469">
            <v>42460.208333333299</v>
          </cell>
          <cell r="AG469">
            <v>42495.629174618101</v>
          </cell>
          <cell r="AH469" t="str">
            <v>Andrea Milena Tami López</v>
          </cell>
          <cell r="AI469" t="str">
            <v>Andrea.tami@mindefensa.gov.co</v>
          </cell>
          <cell r="AJ469">
            <v>30</v>
          </cell>
          <cell r="AK469">
            <v>42490.208333333299</v>
          </cell>
          <cell r="AL469">
            <v>-13</v>
          </cell>
        </row>
        <row r="470">
          <cell r="A470">
            <v>4551</v>
          </cell>
          <cell r="B470" t="str">
            <v>Todos por un Nuevo País</v>
          </cell>
          <cell r="C470" t="str">
            <v>Seguridad, justicia y democracia para la construcción de paz</v>
          </cell>
          <cell r="D470" t="str">
            <v>Proveer Seguridad y Defensa en el Territorio Nacional</v>
          </cell>
          <cell r="E470" t="str">
            <v>Defensa</v>
          </cell>
          <cell r="F470" t="str">
            <v>MINDEFENSA</v>
          </cell>
          <cell r="G470" t="str">
            <v>Operaciones policiales</v>
          </cell>
          <cell r="H470">
            <v>4551</v>
          </cell>
          <cell r="I470" t="str">
            <v>Hurto a residencias</v>
          </cell>
          <cell r="J470" t="str">
            <v>Resultado</v>
          </cell>
          <cell r="K470" t="str">
            <v>Sectorial</v>
          </cell>
          <cell r="L470" t="str">
            <v>SI</v>
          </cell>
          <cell r="M470" t="str">
            <v>NO</v>
          </cell>
          <cell r="N470" t="str">
            <v>NO</v>
          </cell>
          <cell r="O470" t="str">
            <v>SI</v>
          </cell>
          <cell r="P470" t="str">
            <v>Casos</v>
          </cell>
          <cell r="Q470" t="str">
            <v>Mensual</v>
          </cell>
          <cell r="R470" t="str">
            <v>Reducción anual</v>
          </cell>
          <cell r="S470">
            <v>20265</v>
          </cell>
          <cell r="T470">
            <v>19252</v>
          </cell>
          <cell r="U470">
            <v>17635</v>
          </cell>
          <cell r="V470">
            <v>16154</v>
          </cell>
          <cell r="W470">
            <v>14802</v>
          </cell>
          <cell r="X470">
            <v>14802</v>
          </cell>
          <cell r="Y470">
            <v>5018</v>
          </cell>
          <cell r="Z470">
            <v>7.34</v>
          </cell>
          <cell r="AA470">
            <v>5018</v>
          </cell>
          <cell r="AB470">
            <v>3.53</v>
          </cell>
          <cell r="AC470">
            <v>42460.208333333299</v>
          </cell>
          <cell r="AD470">
            <v>42495.629016701401</v>
          </cell>
          <cell r="AE470" t="str">
            <v>Fuente Policía Nacional</v>
          </cell>
          <cell r="AF470">
            <v>42460.208333333299</v>
          </cell>
          <cell r="AG470">
            <v>42495.629016550898</v>
          </cell>
          <cell r="AH470" t="str">
            <v>Andrea Milena Tami López</v>
          </cell>
          <cell r="AI470" t="str">
            <v>Andrea.tami@mindefensa.gov.co</v>
          </cell>
          <cell r="AJ470">
            <v>30</v>
          </cell>
          <cell r="AK470">
            <v>42490.208333333299</v>
          </cell>
          <cell r="AL470">
            <v>-13</v>
          </cell>
        </row>
        <row r="471">
          <cell r="A471">
            <v>4552</v>
          </cell>
          <cell r="B471" t="str">
            <v>Todos por un Nuevo País</v>
          </cell>
          <cell r="C471" t="str">
            <v>Seguridad, justicia y democracia para la construcción de paz</v>
          </cell>
          <cell r="D471" t="str">
            <v>Proveer Seguridad y Defensa en el Territorio Nacional</v>
          </cell>
          <cell r="E471" t="str">
            <v>Defensa</v>
          </cell>
          <cell r="F471" t="str">
            <v>MINDEFENSA</v>
          </cell>
          <cell r="G471" t="str">
            <v>Operaciones policiales</v>
          </cell>
          <cell r="H471">
            <v>4552</v>
          </cell>
          <cell r="I471" t="str">
            <v>Hurto a comercio</v>
          </cell>
          <cell r="J471" t="str">
            <v>Resultado</v>
          </cell>
          <cell r="K471" t="str">
            <v>Sectorial</v>
          </cell>
          <cell r="L471" t="str">
            <v>SI</v>
          </cell>
          <cell r="M471" t="str">
            <v>NO</v>
          </cell>
          <cell r="N471" t="str">
            <v>NO</v>
          </cell>
          <cell r="O471" t="str">
            <v>SI</v>
          </cell>
          <cell r="P471" t="str">
            <v>Casos</v>
          </cell>
          <cell r="Q471" t="str">
            <v>Mensual</v>
          </cell>
          <cell r="R471" t="str">
            <v>Reducción anual</v>
          </cell>
          <cell r="S471">
            <v>21279</v>
          </cell>
          <cell r="T471">
            <v>21066</v>
          </cell>
          <cell r="U471">
            <v>17969</v>
          </cell>
          <cell r="V471">
            <v>15328</v>
          </cell>
          <cell r="W471">
            <v>13097</v>
          </cell>
          <cell r="X471">
            <v>13097</v>
          </cell>
          <cell r="Y471">
            <v>4882</v>
          </cell>
          <cell r="Z471">
            <v>52.9</v>
          </cell>
          <cell r="AA471">
            <v>4882</v>
          </cell>
          <cell r="AB471">
            <v>21.4</v>
          </cell>
          <cell r="AC471">
            <v>42460.208333333299</v>
          </cell>
          <cell r="AD471">
            <v>42495.628862500002</v>
          </cell>
          <cell r="AE471" t="str">
            <v>Fuente Policía Nacional</v>
          </cell>
          <cell r="AF471">
            <v>42460.208333333299</v>
          </cell>
          <cell r="AG471">
            <v>42495.628857025498</v>
          </cell>
          <cell r="AH471" t="str">
            <v>Andrea Milena Tami López</v>
          </cell>
          <cell r="AI471" t="str">
            <v>Andrea.tami@mindefensa.gov.co</v>
          </cell>
          <cell r="AJ471">
            <v>30</v>
          </cell>
          <cell r="AK471">
            <v>42490.208333333299</v>
          </cell>
          <cell r="AL471">
            <v>-13</v>
          </cell>
        </row>
        <row r="472">
          <cell r="A472">
            <v>4553</v>
          </cell>
          <cell r="B472" t="str">
            <v>Todos por un Nuevo País</v>
          </cell>
          <cell r="C472" t="str">
            <v>Seguridad, justicia y democracia para la construcción de paz</v>
          </cell>
          <cell r="D472" t="str">
            <v>Proveer Seguridad y Defensa en el Territorio Nacional</v>
          </cell>
          <cell r="E472" t="str">
            <v>Defensa</v>
          </cell>
          <cell r="F472" t="str">
            <v>MINDEFENSA</v>
          </cell>
          <cell r="G472" t="str">
            <v>Operaciones policiales</v>
          </cell>
          <cell r="H472">
            <v>4553</v>
          </cell>
          <cell r="I472" t="str">
            <v>Hurto a entidades financieras</v>
          </cell>
          <cell r="J472" t="str">
            <v>Resultado</v>
          </cell>
          <cell r="K472" t="str">
            <v>Sectorial</v>
          </cell>
          <cell r="L472" t="str">
            <v>SI</v>
          </cell>
          <cell r="M472" t="str">
            <v>NO</v>
          </cell>
          <cell r="N472" t="str">
            <v>NO</v>
          </cell>
          <cell r="O472" t="str">
            <v>SI</v>
          </cell>
          <cell r="P472" t="str">
            <v>Casos</v>
          </cell>
          <cell r="Q472" t="str">
            <v>Mensual</v>
          </cell>
          <cell r="R472" t="str">
            <v>Reducción anual</v>
          </cell>
          <cell r="S472">
            <v>106</v>
          </cell>
          <cell r="T472">
            <v>104</v>
          </cell>
          <cell r="U472">
            <v>91</v>
          </cell>
          <cell r="V472">
            <v>80</v>
          </cell>
          <cell r="W472">
            <v>70</v>
          </cell>
          <cell r="X472">
            <v>70</v>
          </cell>
          <cell r="Y472">
            <v>33</v>
          </cell>
          <cell r="Z472">
            <v>0</v>
          </cell>
          <cell r="AA472">
            <v>33</v>
          </cell>
          <cell r="AB472">
            <v>0</v>
          </cell>
          <cell r="AC472">
            <v>42460.208333333299</v>
          </cell>
          <cell r="AD472">
            <v>42495.624082488401</v>
          </cell>
          <cell r="AE472" t="str">
            <v>Fuente Policía Nacional</v>
          </cell>
          <cell r="AF472">
            <v>42460.208333333299</v>
          </cell>
          <cell r="AG472">
            <v>42495.624082372698</v>
          </cell>
          <cell r="AH472" t="str">
            <v>Andrea Milena Tami López</v>
          </cell>
          <cell r="AI472" t="str">
            <v>Andrea.tami@mindefensa.gov.co</v>
          </cell>
          <cell r="AJ472">
            <v>30</v>
          </cell>
          <cell r="AK472">
            <v>42490.208333333299</v>
          </cell>
          <cell r="AL472">
            <v>-13</v>
          </cell>
        </row>
        <row r="473">
          <cell r="A473">
            <v>4556</v>
          </cell>
          <cell r="B473" t="str">
            <v>Todos por un Nuevo País</v>
          </cell>
          <cell r="C473" t="str">
            <v>Seguridad, justicia y democracia para la construcción de paz</v>
          </cell>
          <cell r="D473" t="str">
            <v>Proveer Seguridad y Defensa en el Territorio Nacional</v>
          </cell>
          <cell r="E473" t="str">
            <v>Defensa</v>
          </cell>
          <cell r="F473" t="str">
            <v>MINDEFENSA</v>
          </cell>
          <cell r="G473" t="str">
            <v>Operaciones policiales</v>
          </cell>
          <cell r="H473">
            <v>4556</v>
          </cell>
          <cell r="I473" t="str">
            <v>Nuevas Metropolitanas</v>
          </cell>
          <cell r="J473" t="str">
            <v>Producto</v>
          </cell>
          <cell r="K473" t="str">
            <v>Sectorial</v>
          </cell>
          <cell r="L473" t="str">
            <v>SI</v>
          </cell>
          <cell r="M473" t="str">
            <v>NO</v>
          </cell>
          <cell r="N473" t="str">
            <v>NO</v>
          </cell>
          <cell r="O473" t="str">
            <v>SI</v>
          </cell>
          <cell r="P473" t="str">
            <v>Número</v>
          </cell>
          <cell r="Q473" t="str">
            <v>Anual</v>
          </cell>
          <cell r="R473" t="str">
            <v>Acumulado</v>
          </cell>
          <cell r="S473">
            <v>9</v>
          </cell>
          <cell r="T473">
            <v>1</v>
          </cell>
          <cell r="U473">
            <v>2</v>
          </cell>
          <cell r="V473">
            <v>2</v>
          </cell>
          <cell r="W473">
            <v>2</v>
          </cell>
          <cell r="X473">
            <v>7</v>
          </cell>
          <cell r="Y473">
            <v>0</v>
          </cell>
          <cell r="Z473">
            <v>0</v>
          </cell>
          <cell r="AA473">
            <v>0</v>
          </cell>
          <cell r="AB473">
            <v>0</v>
          </cell>
          <cell r="AC473">
            <v>0</v>
          </cell>
          <cell r="AD473">
            <v>0</v>
          </cell>
          <cell r="AE473" t="str">
            <v>Indicador sujeto a disponibilidad presupuestal y decisión de gobierno nacional. Es de anotar que en la actualidad se encaminan las actividades en el fortalecimiento de las Metropolitanas ya creadas.</v>
          </cell>
          <cell r="AF473">
            <v>42460.208333333299</v>
          </cell>
          <cell r="AG473">
            <v>42471.397385300901</v>
          </cell>
          <cell r="AH473" t="str">
            <v>Andrea Milena Tami López</v>
          </cell>
          <cell r="AI473" t="str">
            <v>Andrea.tami@mindefensa.gov.co</v>
          </cell>
          <cell r="AJ473">
            <v>0</v>
          </cell>
          <cell r="AK473">
            <v>0</v>
          </cell>
          <cell r="AL473">
            <v>0</v>
          </cell>
        </row>
        <row r="474">
          <cell r="A474">
            <v>4557</v>
          </cell>
          <cell r="B474" t="str">
            <v>Todos por un Nuevo País</v>
          </cell>
          <cell r="C474" t="str">
            <v>Seguridad, justicia y democracia para la construcción de paz</v>
          </cell>
          <cell r="D474" t="str">
            <v>Proveer Seguridad y Defensa en el Territorio Nacional</v>
          </cell>
          <cell r="E474" t="str">
            <v>Defensa</v>
          </cell>
          <cell r="F474" t="str">
            <v>MINDEFENSA</v>
          </cell>
          <cell r="G474" t="str">
            <v>Operaciones policiales</v>
          </cell>
          <cell r="H474">
            <v>4557</v>
          </cell>
          <cell r="I474" t="str">
            <v>Estaciones de policía construidas y/o adecuadas</v>
          </cell>
          <cell r="J474" t="str">
            <v>Producto</v>
          </cell>
          <cell r="K474" t="str">
            <v>Sectorial</v>
          </cell>
          <cell r="L474" t="str">
            <v>SI</v>
          </cell>
          <cell r="M474" t="str">
            <v>NO</v>
          </cell>
          <cell r="N474" t="str">
            <v>NO</v>
          </cell>
          <cell r="O474" t="str">
            <v>SI</v>
          </cell>
          <cell r="P474" t="str">
            <v>Número</v>
          </cell>
          <cell r="Q474" t="str">
            <v>Anual</v>
          </cell>
          <cell r="R474" t="str">
            <v>Acumulado</v>
          </cell>
          <cell r="S474">
            <v>61</v>
          </cell>
          <cell r="T474">
            <v>11</v>
          </cell>
          <cell r="U474">
            <v>16</v>
          </cell>
          <cell r="V474">
            <v>13</v>
          </cell>
          <cell r="W474">
            <v>12</v>
          </cell>
          <cell r="X474">
            <v>52</v>
          </cell>
          <cell r="Y474">
            <v>0</v>
          </cell>
          <cell r="Z474">
            <v>0</v>
          </cell>
          <cell r="AA474">
            <v>0</v>
          </cell>
          <cell r="AB474">
            <v>0</v>
          </cell>
          <cell r="AC474">
            <v>0</v>
          </cell>
          <cell r="AD474">
            <v>0</v>
          </cell>
          <cell r="AE474" t="str">
            <v xml:space="preserve">Con base en la programación y ejecución presupuestal, en el presente trimestre fué construida la Estación de Policía La Tola en el departamento de Nariño </v>
          </cell>
          <cell r="AF474">
            <v>42460.208333333299</v>
          </cell>
          <cell r="AG474">
            <v>42471.397127627301</v>
          </cell>
          <cell r="AH474" t="str">
            <v>Luis Eduardo Diaz Rave</v>
          </cell>
          <cell r="AI474" t="str">
            <v>luis.diaz4022@correo.policia.gov.co</v>
          </cell>
          <cell r="AJ474">
            <v>0</v>
          </cell>
          <cell r="AK474">
            <v>0</v>
          </cell>
          <cell r="AL474">
            <v>0</v>
          </cell>
        </row>
        <row r="475">
          <cell r="A475">
            <v>5337</v>
          </cell>
          <cell r="B475" t="str">
            <v>Todos por un Nuevo País</v>
          </cell>
          <cell r="C475" t="str">
            <v>Seguridad, justicia y democracia para la construcción de paz</v>
          </cell>
          <cell r="D475" t="str">
            <v>Proveer Seguridad y Defensa en el Territorio Nacional</v>
          </cell>
          <cell r="E475" t="str">
            <v>Defensa</v>
          </cell>
          <cell r="F475" t="str">
            <v>MINDEFENSA</v>
          </cell>
          <cell r="G475" t="str">
            <v>Operaciones policiales</v>
          </cell>
          <cell r="H475">
            <v>5337</v>
          </cell>
          <cell r="I475" t="str">
            <v>Celulares reportados como hurtados en las ciudades de mayor afectación</v>
          </cell>
          <cell r="J475" t="str">
            <v>Producto</v>
          </cell>
          <cell r="K475" t="str">
            <v>Sectorial</v>
          </cell>
          <cell r="L475" t="str">
            <v>NO</v>
          </cell>
          <cell r="M475" t="str">
            <v>NO</v>
          </cell>
          <cell r="N475" t="str">
            <v>SI</v>
          </cell>
          <cell r="O475" t="str">
            <v>SI</v>
          </cell>
          <cell r="P475" t="str">
            <v>Celulares</v>
          </cell>
          <cell r="Q475" t="str">
            <v>Mensual</v>
          </cell>
          <cell r="R475" t="str">
            <v>Reducción anual</v>
          </cell>
          <cell r="S475">
            <v>724931</v>
          </cell>
          <cell r="T475">
            <v>634315</v>
          </cell>
          <cell r="U475">
            <v>543698</v>
          </cell>
          <cell r="V475">
            <v>453082</v>
          </cell>
          <cell r="W475">
            <v>362466</v>
          </cell>
          <cell r="X475">
            <v>362466</v>
          </cell>
          <cell r="Y475">
            <v>156785</v>
          </cell>
          <cell r="Z475">
            <v>53.96</v>
          </cell>
          <cell r="AA475">
            <v>156785</v>
          </cell>
          <cell r="AB475">
            <v>26.98</v>
          </cell>
          <cell r="AC475">
            <v>42460.208333333299</v>
          </cell>
          <cell r="AD475">
            <v>42473.743394641198</v>
          </cell>
          <cell r="AE475" t="str">
            <v xml:space="preserve">Base de datos centralizada a partir de la creación de ésta en el art. 105 de la Ley 1453 de 2011. </v>
          </cell>
          <cell r="AF475">
            <v>42460.208333333299</v>
          </cell>
          <cell r="AG475">
            <v>42473.743394479199</v>
          </cell>
          <cell r="AH475" t="str">
            <v>Sinergia Defensa</v>
          </cell>
          <cell r="AI475" t="str">
            <v>jthowinson@dnp.gov.co</v>
          </cell>
          <cell r="AJ475">
            <v>0</v>
          </cell>
          <cell r="AK475">
            <v>42490.208333333299</v>
          </cell>
          <cell r="AL475">
            <v>17</v>
          </cell>
        </row>
        <row r="476">
          <cell r="A476">
            <v>4561</v>
          </cell>
          <cell r="B476" t="str">
            <v>Todos por un Nuevo País</v>
          </cell>
          <cell r="C476" t="str">
            <v>Seguridad, justicia y democracia para la construcción de paz</v>
          </cell>
          <cell r="D476" t="str">
            <v>Proveer Seguridad y Defensa en el Territorio Nacional</v>
          </cell>
          <cell r="E476" t="str">
            <v>Defensa</v>
          </cell>
          <cell r="F476" t="str">
            <v>MINDEFENSA</v>
          </cell>
          <cell r="G476" t="str">
            <v>Fortalecimiento de los sistemas de Mando y Control y Tecnología del Sector Defensa</v>
          </cell>
          <cell r="H476">
            <v>4561</v>
          </cell>
          <cell r="I476" t="str">
            <v>Incidentes cibernéticos atendidos</v>
          </cell>
          <cell r="J476" t="str">
            <v>Gestión</v>
          </cell>
          <cell r="K476" t="str">
            <v>Sectorial</v>
          </cell>
          <cell r="L476" t="str">
            <v>SI</v>
          </cell>
          <cell r="M476" t="str">
            <v>NO</v>
          </cell>
          <cell r="N476" t="str">
            <v>NO</v>
          </cell>
          <cell r="O476" t="str">
            <v>SI</v>
          </cell>
          <cell r="P476" t="str">
            <v>Número</v>
          </cell>
          <cell r="Q476" t="str">
            <v>Trimestral</v>
          </cell>
          <cell r="R476" t="str">
            <v>Capacidad</v>
          </cell>
          <cell r="S476">
            <v>2941</v>
          </cell>
          <cell r="T476">
            <v>4117</v>
          </cell>
          <cell r="U476">
            <v>5764</v>
          </cell>
          <cell r="V476">
            <v>8070</v>
          </cell>
          <cell r="W476">
            <v>11298</v>
          </cell>
          <cell r="X476">
            <v>32191</v>
          </cell>
          <cell r="Y476">
            <v>1901</v>
          </cell>
          <cell r="Z476">
            <v>0</v>
          </cell>
          <cell r="AA476">
            <v>1901</v>
          </cell>
          <cell r="AB476">
            <v>0</v>
          </cell>
          <cell r="AC476">
            <v>42460.208333333299</v>
          </cell>
          <cell r="AD476">
            <v>42471.400048645803</v>
          </cell>
          <cell r="AE476" t="str">
            <v xml:space="preserve">De acuerdo con las actividades reportadas por el Centro Cibernético Policial se atendieron los siguientes incidentes: ENERO: 860 FEBRERO: 357 MARZO: 684 </v>
          </cell>
          <cell r="AF476">
            <v>42460.208333333299</v>
          </cell>
          <cell r="AG476">
            <v>42471.400048495401</v>
          </cell>
          <cell r="AH476" t="str">
            <v>Andrea Milena Tami López</v>
          </cell>
          <cell r="AI476" t="str">
            <v>Andrea.tami@mindefensa.gov.co</v>
          </cell>
          <cell r="AJ476">
            <v>0</v>
          </cell>
          <cell r="AK476">
            <v>42551.208333333299</v>
          </cell>
          <cell r="AL476">
            <v>-43</v>
          </cell>
        </row>
        <row r="477">
          <cell r="A477">
            <v>4563</v>
          </cell>
          <cell r="B477" t="str">
            <v>Todos por un Nuevo País</v>
          </cell>
          <cell r="C477" t="str">
            <v>Seguridad, justicia y democracia para la construcción de paz</v>
          </cell>
          <cell r="D477" t="str">
            <v>Proveer Seguridad y Defensa en el Territorio Nacional</v>
          </cell>
          <cell r="E477" t="str">
            <v>Defensa</v>
          </cell>
          <cell r="F477" t="str">
            <v>MINDEFENSA</v>
          </cell>
          <cell r="G477" t="str">
            <v>Maquinaria amarilla destruida</v>
          </cell>
          <cell r="H477">
            <v>4563</v>
          </cell>
          <cell r="I477" t="str">
            <v>Maquinaria amarilla destruida</v>
          </cell>
          <cell r="J477" t="str">
            <v>Resultado</v>
          </cell>
          <cell r="K477" t="str">
            <v>Sectorial</v>
          </cell>
          <cell r="L477" t="str">
            <v>SI</v>
          </cell>
          <cell r="M477" t="str">
            <v>NO</v>
          </cell>
          <cell r="N477" t="str">
            <v>NO</v>
          </cell>
          <cell r="O477" t="str">
            <v>SI</v>
          </cell>
          <cell r="P477" t="str">
            <v>Número</v>
          </cell>
          <cell r="Q477" t="str">
            <v>Trimestral</v>
          </cell>
          <cell r="R477" t="str">
            <v>Acumulado</v>
          </cell>
          <cell r="S477">
            <v>0</v>
          </cell>
          <cell r="T477">
            <v>113</v>
          </cell>
          <cell r="U477">
            <v>117</v>
          </cell>
          <cell r="V477">
            <v>119</v>
          </cell>
          <cell r="W477">
            <v>120</v>
          </cell>
          <cell r="X477">
            <v>469</v>
          </cell>
          <cell r="Y477">
            <v>19</v>
          </cell>
          <cell r="Z477">
            <v>16.239999999999998</v>
          </cell>
          <cell r="AA477">
            <v>163</v>
          </cell>
          <cell r="AB477">
            <v>34.76</v>
          </cell>
          <cell r="AC477">
            <v>42460.208333333299</v>
          </cell>
          <cell r="AD477">
            <v>42471.399882326397</v>
          </cell>
          <cell r="AE477" t="str">
            <v>De acuerdo con lo reportado por la Dirección de Carabineros y Seguridad Rural se realizó la destrucción de maquinaria pesada así: Enero: 5 Febrero: 5 Marzo: 9</v>
          </cell>
          <cell r="AF477">
            <v>42460.208333333299</v>
          </cell>
          <cell r="AG477">
            <v>42471.399882210702</v>
          </cell>
          <cell r="AH477" t="str">
            <v>Andrea Milena Tami López</v>
          </cell>
          <cell r="AI477" t="str">
            <v>Andrea.tami@mindefensa.gov.co</v>
          </cell>
          <cell r="AJ477">
            <v>0</v>
          </cell>
          <cell r="AK477">
            <v>42551.208333333299</v>
          </cell>
          <cell r="AL477">
            <v>-43</v>
          </cell>
        </row>
        <row r="478">
          <cell r="A478">
            <v>4564</v>
          </cell>
          <cell r="B478" t="str">
            <v>Todos por un Nuevo País</v>
          </cell>
          <cell r="C478" t="str">
            <v>Seguridad, justicia y democracia para la construcción de paz</v>
          </cell>
          <cell r="D478" t="str">
            <v>Proveer Seguridad y Defensa en el Territorio Nacional</v>
          </cell>
          <cell r="E478" t="str">
            <v>Defensa</v>
          </cell>
          <cell r="F478" t="str">
            <v>MINDEFENSA</v>
          </cell>
          <cell r="G478" t="str">
            <v>Bienestar para la Fuerza Pública</v>
          </cell>
          <cell r="H478">
            <v>4564</v>
          </cell>
          <cell r="I478" t="str">
            <v>Soluciones de vivienda para el cuatrienio CAJA HONOR</v>
          </cell>
          <cell r="J478" t="str">
            <v>Producto</v>
          </cell>
          <cell r="K478" t="str">
            <v>Sectorial</v>
          </cell>
          <cell r="L478" t="str">
            <v>SI</v>
          </cell>
          <cell r="M478" t="str">
            <v>NO</v>
          </cell>
          <cell r="N478" t="str">
            <v>NO</v>
          </cell>
          <cell r="O478" t="str">
            <v>SI</v>
          </cell>
          <cell r="P478" t="str">
            <v>Viviendas</v>
          </cell>
          <cell r="Q478" t="str">
            <v>Trimestral</v>
          </cell>
          <cell r="R478" t="str">
            <v>Acumulado</v>
          </cell>
          <cell r="S478">
            <v>48495</v>
          </cell>
          <cell r="T478">
            <v>12650</v>
          </cell>
          <cell r="U478">
            <v>15100</v>
          </cell>
          <cell r="V478">
            <v>18370</v>
          </cell>
          <cell r="W478">
            <v>17100</v>
          </cell>
          <cell r="X478">
            <v>63220</v>
          </cell>
          <cell r="Y478">
            <v>3190</v>
          </cell>
          <cell r="Z478">
            <v>21.13</v>
          </cell>
          <cell r="AA478">
            <v>18099</v>
          </cell>
          <cell r="AB478">
            <v>28.63</v>
          </cell>
          <cell r="AC478">
            <v>42460.208333333299</v>
          </cell>
          <cell r="AD478">
            <v>42468.638668402797</v>
          </cell>
          <cell r="AE478" t="str">
            <v>Caja Honor, formuló su MEGA para el periodo 2015-2018, orientada a promover y desarrollar efectivamente los modelos de atención, para que al 2018 se entreguen más de 60.000 soluciones de vivienda a sus afiliados. Para el año 2016, se tiene previsto entreg</v>
          </cell>
          <cell r="AF478">
            <v>42490.208333333299</v>
          </cell>
          <cell r="AG478">
            <v>42494.7070481134</v>
          </cell>
          <cell r="AH478" t="str">
            <v>Shirly Mary Ceballos Villa</v>
          </cell>
          <cell r="AI478" t="str">
            <v>shirly.ceballos@mindefensa.gov.co</v>
          </cell>
          <cell r="AJ478">
            <v>0</v>
          </cell>
          <cell r="AK478">
            <v>42551.208333333299</v>
          </cell>
          <cell r="AL478">
            <v>-43</v>
          </cell>
        </row>
        <row r="479">
          <cell r="A479">
            <v>4565</v>
          </cell>
          <cell r="B479" t="str">
            <v>Todos por un Nuevo País</v>
          </cell>
          <cell r="C479" t="str">
            <v>Seguridad, justicia y democracia para la construcción de paz</v>
          </cell>
          <cell r="D479" t="str">
            <v>Proveer Seguridad y Defensa en el Territorio Nacional</v>
          </cell>
          <cell r="E479" t="str">
            <v>Defensa</v>
          </cell>
          <cell r="F479" t="str">
            <v>MINDEFENSA</v>
          </cell>
          <cell r="G479" t="str">
            <v>Bienestar para la Fuerza Pública</v>
          </cell>
          <cell r="H479">
            <v>4565</v>
          </cell>
          <cell r="I479" t="str">
            <v>Usuarios atendidos en el Centro de rehabilitación Integral</v>
          </cell>
          <cell r="J479" t="str">
            <v>Producto</v>
          </cell>
          <cell r="K479" t="str">
            <v>Sectorial</v>
          </cell>
          <cell r="L479" t="str">
            <v>SI</v>
          </cell>
          <cell r="M479" t="str">
            <v>NO</v>
          </cell>
          <cell r="N479" t="str">
            <v>NO</v>
          </cell>
          <cell r="O479" t="str">
            <v>SI</v>
          </cell>
          <cell r="P479" t="str">
            <v>Usuarios</v>
          </cell>
          <cell r="Q479" t="str">
            <v>Semestral</v>
          </cell>
          <cell r="R479" t="str">
            <v>Acumulado</v>
          </cell>
          <cell r="S479">
            <v>0</v>
          </cell>
          <cell r="T479">
            <v>400</v>
          </cell>
          <cell r="U479">
            <v>1000</v>
          </cell>
          <cell r="V479">
            <v>1000</v>
          </cell>
          <cell r="W479">
            <v>1000</v>
          </cell>
          <cell r="X479">
            <v>3400</v>
          </cell>
          <cell r="Y479">
            <v>0</v>
          </cell>
          <cell r="Z479">
            <v>0</v>
          </cell>
          <cell r="AA479">
            <v>0</v>
          </cell>
          <cell r="AB479">
            <v>0</v>
          </cell>
          <cell r="AC479">
            <v>0</v>
          </cell>
          <cell r="AD479">
            <v>0</v>
          </cell>
          <cell r="AE479" t="str">
            <v>El Centro de Rehabilitación Integral se proyecta como el espacio físico donde adelantará la fase de rehabilitación inclusiva para hombres y mujeres de la Fuerza Pública que en cumplimiento de la misión adquirieron una discapacidad, de conformidad a la Ley</v>
          </cell>
          <cell r="AF479">
            <v>42490.208333333299</v>
          </cell>
          <cell r="AG479">
            <v>42494.7065198727</v>
          </cell>
          <cell r="AH479" t="str">
            <v>Shirly Mary Ceballos Villa</v>
          </cell>
          <cell r="AI479" t="str">
            <v>shirly.ceballos@mindefensa.gov.co</v>
          </cell>
          <cell r="AJ479">
            <v>0</v>
          </cell>
          <cell r="AK479">
            <v>0</v>
          </cell>
          <cell r="AL479">
            <v>0</v>
          </cell>
        </row>
        <row r="480">
          <cell r="A480">
            <v>4567</v>
          </cell>
          <cell r="B480" t="str">
            <v>Todos por un Nuevo País</v>
          </cell>
          <cell r="C480" t="str">
            <v>Seguridad, justicia y democracia para la construcción de paz</v>
          </cell>
          <cell r="D480" t="str">
            <v>Proveer Seguridad y Defensa en el Territorio Nacional</v>
          </cell>
          <cell r="E480" t="str">
            <v>Defensa</v>
          </cell>
          <cell r="F480" t="str">
            <v>MINDEFENSA</v>
          </cell>
          <cell r="G480" t="str">
            <v>Bienestar para la Fuerza Pública</v>
          </cell>
          <cell r="H480">
            <v>4567</v>
          </cell>
          <cell r="I480" t="str">
            <v>Personal uniformado de la Fuerza Pública graduado en programas de formación avanzada.</v>
          </cell>
          <cell r="J480" t="str">
            <v>Producto</v>
          </cell>
          <cell r="K480" t="str">
            <v>Sectorial</v>
          </cell>
          <cell r="L480" t="str">
            <v>SI</v>
          </cell>
          <cell r="M480" t="str">
            <v>NO</v>
          </cell>
          <cell r="N480" t="str">
            <v>NO</v>
          </cell>
          <cell r="O480" t="str">
            <v>SI</v>
          </cell>
          <cell r="P480" t="str">
            <v>Graduados</v>
          </cell>
          <cell r="Q480" t="str">
            <v>Semestral</v>
          </cell>
          <cell r="R480" t="str">
            <v>Acumulado</v>
          </cell>
          <cell r="S480">
            <v>0</v>
          </cell>
          <cell r="T480">
            <v>700</v>
          </cell>
          <cell r="U480">
            <v>770</v>
          </cell>
          <cell r="V480">
            <v>847</v>
          </cell>
          <cell r="W480">
            <v>931.7</v>
          </cell>
          <cell r="X480">
            <v>3248.7</v>
          </cell>
          <cell r="Y480">
            <v>0</v>
          </cell>
          <cell r="Z480">
            <v>0</v>
          </cell>
          <cell r="AA480">
            <v>0</v>
          </cell>
          <cell r="AB480">
            <v>0</v>
          </cell>
          <cell r="AC480">
            <v>0</v>
          </cell>
          <cell r="AD480">
            <v>0</v>
          </cell>
          <cell r="AE480"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0">
            <v>42490.208333333299</v>
          </cell>
          <cell r="AG480">
            <v>42492.695548344898</v>
          </cell>
          <cell r="AH480" t="str">
            <v>Andrea Milena Tami López</v>
          </cell>
          <cell r="AI480" t="str">
            <v>Andrea.tami@mindefensa.gov.co</v>
          </cell>
          <cell r="AJ480">
            <v>0</v>
          </cell>
          <cell r="AK480">
            <v>0</v>
          </cell>
          <cell r="AL480">
            <v>0</v>
          </cell>
        </row>
        <row r="481">
          <cell r="A481">
            <v>4568</v>
          </cell>
          <cell r="B481" t="str">
            <v>Todos por un Nuevo País</v>
          </cell>
          <cell r="C481" t="str">
            <v>Seguridad, justicia y democracia para la construcción de paz</v>
          </cell>
          <cell r="D481" t="str">
            <v>Proveer Seguridad y Defensa en el Territorio Nacional</v>
          </cell>
          <cell r="E481" t="str">
            <v>Defensa</v>
          </cell>
          <cell r="F481" t="str">
            <v>MINDEFENSA</v>
          </cell>
          <cell r="G481" t="str">
            <v>Bienestar para la Fuerza Pública</v>
          </cell>
          <cell r="H481">
            <v>4568</v>
          </cell>
          <cell r="I481" t="str">
            <v>Personal graduado de las escuelas de formación en inglés (niveles A2 y B1)</v>
          </cell>
          <cell r="J481" t="str">
            <v>Producto</v>
          </cell>
          <cell r="K481" t="str">
            <v>Sectorial</v>
          </cell>
          <cell r="L481" t="str">
            <v>SI</v>
          </cell>
          <cell r="M481" t="str">
            <v>NO</v>
          </cell>
          <cell r="N481" t="str">
            <v>NO</v>
          </cell>
          <cell r="O481" t="str">
            <v>SI</v>
          </cell>
          <cell r="P481" t="str">
            <v>Graduados</v>
          </cell>
          <cell r="Q481" t="str">
            <v>Semestral</v>
          </cell>
          <cell r="R481" t="str">
            <v>Acumulado</v>
          </cell>
          <cell r="S481">
            <v>0</v>
          </cell>
          <cell r="T481">
            <v>600</v>
          </cell>
          <cell r="U481">
            <v>660</v>
          </cell>
          <cell r="V481">
            <v>726</v>
          </cell>
          <cell r="W481">
            <v>798.6</v>
          </cell>
          <cell r="X481">
            <v>2785</v>
          </cell>
          <cell r="Y481">
            <v>0</v>
          </cell>
          <cell r="Z481">
            <v>0</v>
          </cell>
          <cell r="AA481">
            <v>0</v>
          </cell>
          <cell r="AB481">
            <v>0</v>
          </cell>
          <cell r="AC481">
            <v>0</v>
          </cell>
          <cell r="AD481">
            <v>0</v>
          </cell>
          <cell r="AE481" t="str">
            <v>Se realizaron acercamientos con el personal que reporta la información cuantitativa para alimentar el indicador, esto con el ánimo de escuchar cómo se ha venido desarrollando el programa en las Fuerzas y realizar las coordinaciones para garantizar la vera</v>
          </cell>
          <cell r="AF481">
            <v>42490.208333333299</v>
          </cell>
          <cell r="AG481">
            <v>42492.6953482639</v>
          </cell>
          <cell r="AH481" t="str">
            <v>Andrea Milena Tami López</v>
          </cell>
          <cell r="AI481" t="str">
            <v>Andrea.tami@mindefensa.gov.co</v>
          </cell>
          <cell r="AJ481">
            <v>0</v>
          </cell>
          <cell r="AK481">
            <v>0</v>
          </cell>
          <cell r="AL481">
            <v>0</v>
          </cell>
        </row>
        <row r="482">
          <cell r="A482">
            <v>4566</v>
          </cell>
          <cell r="B482" t="str">
            <v>Todos por un Nuevo País</v>
          </cell>
          <cell r="C482" t="str">
            <v>Seguridad, justicia y democracia para la construcción de paz</v>
          </cell>
          <cell r="D482" t="str">
            <v>Proveer Seguridad y Defensa en el Territorio Nacional</v>
          </cell>
          <cell r="E482" t="str">
            <v>Defensa</v>
          </cell>
          <cell r="F482" t="str">
            <v>MINDEFENSA</v>
          </cell>
          <cell r="G482" t="str">
            <v>Seguridad jurídica</v>
          </cell>
          <cell r="H482">
            <v>4566</v>
          </cell>
          <cell r="I482" t="str">
            <v>Beneficiarios atendidos por FONDETEC</v>
          </cell>
          <cell r="J482" t="str">
            <v>Producto</v>
          </cell>
          <cell r="K482" t="str">
            <v>Sectorial</v>
          </cell>
          <cell r="L482" t="str">
            <v>SI</v>
          </cell>
          <cell r="M482" t="str">
            <v>NO</v>
          </cell>
          <cell r="N482" t="str">
            <v>NO</v>
          </cell>
          <cell r="O482" t="str">
            <v>SI</v>
          </cell>
          <cell r="P482" t="str">
            <v>Beneficiarios</v>
          </cell>
          <cell r="Q482" t="str">
            <v>Semestral</v>
          </cell>
          <cell r="R482" t="str">
            <v>Capacidad</v>
          </cell>
          <cell r="S482">
            <v>0</v>
          </cell>
          <cell r="T482">
            <v>500</v>
          </cell>
          <cell r="U482">
            <v>850</v>
          </cell>
          <cell r="V482">
            <v>1200</v>
          </cell>
          <cell r="W482">
            <v>1500</v>
          </cell>
          <cell r="X482">
            <v>1500</v>
          </cell>
          <cell r="Y482">
            <v>0</v>
          </cell>
          <cell r="Z482">
            <v>0</v>
          </cell>
          <cell r="AA482">
            <v>0</v>
          </cell>
          <cell r="AB482">
            <v>0</v>
          </cell>
          <cell r="AC482">
            <v>0</v>
          </cell>
          <cell r="AD482">
            <v>0</v>
          </cell>
          <cell r="AE482" t="str">
            <v xml:space="preserve">El número de beneficiarios con solicitud de Defensa Técnica Activa que cumplen con los requisitos definidos por la Ley 1698 del 26 de diciembre de 2013 en el Fondo de Defensa Técnica y Especializada de los Miembros de la Fuerza Pública - FONDETEC durante </v>
          </cell>
          <cell r="AF482">
            <v>42490.208333333299</v>
          </cell>
          <cell r="AG482">
            <v>42500.623187384299</v>
          </cell>
          <cell r="AH482" t="str">
            <v>Andrea Milena Tami López</v>
          </cell>
          <cell r="AI482" t="str">
            <v>Andrea.tami@mindefensa.gov.co</v>
          </cell>
          <cell r="AJ482">
            <v>30</v>
          </cell>
          <cell r="AK482">
            <v>0</v>
          </cell>
          <cell r="AL482">
            <v>0</v>
          </cell>
        </row>
        <row r="483">
          <cell r="A483">
            <v>4409</v>
          </cell>
          <cell r="B483" t="str">
            <v>Todos por un Nuevo País</v>
          </cell>
          <cell r="C483" t="str">
            <v>Seguridad, justicia y democracia para la construcción de paz</v>
          </cell>
          <cell r="D483" t="str">
            <v>Proveer Seguridad y Defensa en el Territorio Nacional</v>
          </cell>
          <cell r="E483" t="str">
            <v>Hacienda</v>
          </cell>
          <cell r="F483" t="str">
            <v>DIAN</v>
          </cell>
          <cell r="G483" t="str">
            <v>Inspección, Control y Vigilancia Sector Hacienda</v>
          </cell>
          <cell r="H483">
            <v>4409</v>
          </cell>
          <cell r="I483" t="str">
            <v>Puertos que cuentan con equipos de inspección no intrusiva</v>
          </cell>
          <cell r="J483" t="str">
            <v>Producto</v>
          </cell>
          <cell r="K483" t="str">
            <v>Sectorial</v>
          </cell>
          <cell r="L483" t="str">
            <v>SI</v>
          </cell>
          <cell r="M483" t="str">
            <v>NO</v>
          </cell>
          <cell r="N483" t="str">
            <v>NO</v>
          </cell>
          <cell r="O483" t="str">
            <v>SI</v>
          </cell>
          <cell r="P483" t="str">
            <v>Equipos</v>
          </cell>
          <cell r="Q483" t="str">
            <v>Bimestral</v>
          </cell>
          <cell r="R483" t="str">
            <v>Flujo</v>
          </cell>
          <cell r="S483">
            <v>0</v>
          </cell>
          <cell r="T483">
            <v>0</v>
          </cell>
          <cell r="U483">
            <v>9</v>
          </cell>
          <cell r="V483">
            <v>11</v>
          </cell>
          <cell r="W483">
            <v>11</v>
          </cell>
          <cell r="X483">
            <v>11</v>
          </cell>
          <cell r="Y483">
            <v>0</v>
          </cell>
          <cell r="Z483">
            <v>0</v>
          </cell>
          <cell r="AA483">
            <v>0</v>
          </cell>
          <cell r="AB483">
            <v>0</v>
          </cell>
          <cell r="AC483">
            <v>0</v>
          </cell>
          <cell r="AD483">
            <v>0</v>
          </cell>
          <cell r="AE483">
            <v>0</v>
          </cell>
          <cell r="AF483">
            <v>0</v>
          </cell>
          <cell r="AG483">
            <v>0</v>
          </cell>
          <cell r="AH483" t="str">
            <v>Claudia María Gaviria Vásquez</v>
          </cell>
          <cell r="AI483" t="str">
            <v>cgaviriav@dian.gov.co</v>
          </cell>
          <cell r="AJ483">
            <v>10</v>
          </cell>
          <cell r="AK483">
            <v>0</v>
          </cell>
          <cell r="AL483">
            <v>0</v>
          </cell>
        </row>
        <row r="484">
          <cell r="A484">
            <v>4410</v>
          </cell>
          <cell r="B484" t="str">
            <v>Todos por un Nuevo País</v>
          </cell>
          <cell r="C484" t="str">
            <v>Seguridad, justicia y democracia para la construcción de paz</v>
          </cell>
          <cell r="D484" t="str">
            <v>Proveer Seguridad y Defensa en el Territorio Nacional</v>
          </cell>
          <cell r="E484" t="str">
            <v>Hacienda</v>
          </cell>
          <cell r="F484" t="str">
            <v>UIAF</v>
          </cell>
          <cell r="G484" t="str">
            <v>Inspección, Control y Vigilancia Sector Hacienda</v>
          </cell>
          <cell r="H484">
            <v>4410</v>
          </cell>
          <cell r="I484" t="str">
            <v>Redes criminales detectadas</v>
          </cell>
          <cell r="J484" t="str">
            <v>Resultado</v>
          </cell>
          <cell r="K484" t="str">
            <v>Sectorial</v>
          </cell>
          <cell r="L484" t="str">
            <v>SI</v>
          </cell>
          <cell r="M484" t="str">
            <v>NO</v>
          </cell>
          <cell r="N484" t="str">
            <v>NO</v>
          </cell>
          <cell r="O484" t="str">
            <v>SI</v>
          </cell>
          <cell r="P484" t="str">
            <v>Redes</v>
          </cell>
          <cell r="Q484" t="str">
            <v>Anual</v>
          </cell>
          <cell r="R484" t="str">
            <v>Acumulado</v>
          </cell>
          <cell r="S484">
            <v>50</v>
          </cell>
          <cell r="T484">
            <v>50</v>
          </cell>
          <cell r="U484">
            <v>50</v>
          </cell>
          <cell r="V484">
            <v>50</v>
          </cell>
          <cell r="W484">
            <v>50</v>
          </cell>
          <cell r="X484">
            <v>200</v>
          </cell>
          <cell r="Y484">
            <v>0</v>
          </cell>
          <cell r="Z484">
            <v>0</v>
          </cell>
          <cell r="AA484">
            <v>0</v>
          </cell>
          <cell r="AB484">
            <v>0</v>
          </cell>
          <cell r="AC484">
            <v>0</v>
          </cell>
          <cell r="AD484">
            <v>0</v>
          </cell>
          <cell r="AE484" t="str">
            <v>Durante el mes de enero, la UIAF continúo con el proceso de análisis de información para la detección de redes criminales.</v>
          </cell>
          <cell r="AF484">
            <v>42400.208333333299</v>
          </cell>
          <cell r="AG484">
            <v>42409.430606944399</v>
          </cell>
          <cell r="AH484" t="str">
            <v>Edsson Edmundo Arturo Aristizabal</v>
          </cell>
          <cell r="AI484" t="str">
            <v>earturo@uiaf.gov.co</v>
          </cell>
          <cell r="AJ484">
            <v>15</v>
          </cell>
          <cell r="AK484">
            <v>0</v>
          </cell>
          <cell r="AL484">
            <v>0</v>
          </cell>
        </row>
        <row r="485">
          <cell r="A485">
            <v>4411</v>
          </cell>
          <cell r="B485" t="str">
            <v>Todos por un Nuevo País</v>
          </cell>
          <cell r="C485" t="str">
            <v>Seguridad, justicia y democracia para la construcción de paz</v>
          </cell>
          <cell r="D485" t="str">
            <v>Proveer Seguridad y Defensa en el Territorio Nacional</v>
          </cell>
          <cell r="E485" t="str">
            <v>Hacienda</v>
          </cell>
          <cell r="F485" t="str">
            <v>UIAF</v>
          </cell>
          <cell r="G485" t="str">
            <v>Inspección, Control y Vigilancia Sector Hacienda</v>
          </cell>
          <cell r="H485">
            <v>4411</v>
          </cell>
          <cell r="I485" t="str">
            <v>Sistema de Información ALA y CFT en funcionamiento</v>
          </cell>
          <cell r="J485" t="str">
            <v>Producto</v>
          </cell>
          <cell r="K485" t="str">
            <v>Sectorial</v>
          </cell>
          <cell r="L485" t="str">
            <v>SI</v>
          </cell>
          <cell r="M485" t="str">
            <v>NO</v>
          </cell>
          <cell r="N485" t="str">
            <v>NO</v>
          </cell>
          <cell r="O485" t="str">
            <v>SI</v>
          </cell>
          <cell r="P485" t="str">
            <v>Pendiente</v>
          </cell>
          <cell r="Q485" t="str">
            <v>Anual</v>
          </cell>
          <cell r="R485" t="str">
            <v>Capacidad</v>
          </cell>
          <cell r="S485">
            <v>70</v>
          </cell>
          <cell r="T485">
            <v>75</v>
          </cell>
          <cell r="U485">
            <v>80</v>
          </cell>
          <cell r="V485">
            <v>90</v>
          </cell>
          <cell r="W485">
            <v>100</v>
          </cell>
          <cell r="X485">
            <v>100</v>
          </cell>
          <cell r="Y485">
            <v>0</v>
          </cell>
          <cell r="Z485">
            <v>0</v>
          </cell>
          <cell r="AA485">
            <v>0</v>
          </cell>
          <cell r="AB485">
            <v>0</v>
          </cell>
          <cell r="AC485">
            <v>0</v>
          </cell>
          <cell r="AD485">
            <v>0</v>
          </cell>
          <cell r="AE485" t="str">
            <v>Se esta reevaluando la meta para 2016, la cual esta directamente relacionada al proyecto de inversión, del cual fue aprobado únicamente el 40% de lo requerido para la vigencia 2016, y lo cual dificulta el cumplimiento de la meta.</v>
          </cell>
          <cell r="AF485">
            <v>42400.208333333299</v>
          </cell>
          <cell r="AG485">
            <v>42405.620800925899</v>
          </cell>
          <cell r="AH485" t="str">
            <v>Edsson Edmundo Arturo Aristizabal</v>
          </cell>
          <cell r="AI485" t="str">
            <v>earturo@uiaf.gov.co</v>
          </cell>
          <cell r="AJ485">
            <v>15</v>
          </cell>
          <cell r="AK485">
            <v>0</v>
          </cell>
          <cell r="AL485">
            <v>0</v>
          </cell>
        </row>
        <row r="486">
          <cell r="A486">
            <v>4412</v>
          </cell>
          <cell r="B486" t="str">
            <v>Todos por un Nuevo País</v>
          </cell>
          <cell r="C486" t="str">
            <v>Seguridad, justicia y democracia para la construcción de paz</v>
          </cell>
          <cell r="D486" t="str">
            <v>Proveer Seguridad y Defensa en el Territorio Nacional</v>
          </cell>
          <cell r="E486" t="str">
            <v>Hacienda</v>
          </cell>
          <cell r="F486" t="str">
            <v>UIAF</v>
          </cell>
          <cell r="G486" t="str">
            <v>Inspección, Control y Vigilancia Sector Hacienda</v>
          </cell>
          <cell r="H486">
            <v>4412</v>
          </cell>
          <cell r="I486" t="str">
            <v>Entidades que suministran información al sistema ALA y CFT</v>
          </cell>
          <cell r="J486" t="str">
            <v>Producto</v>
          </cell>
          <cell r="K486" t="str">
            <v>Sectorial</v>
          </cell>
          <cell r="L486" t="str">
            <v>SI</v>
          </cell>
          <cell r="M486" t="str">
            <v>NO</v>
          </cell>
          <cell r="N486" t="str">
            <v>NO</v>
          </cell>
          <cell r="O486" t="str">
            <v>SI</v>
          </cell>
          <cell r="P486" t="str">
            <v>Porcentaje</v>
          </cell>
          <cell r="Q486" t="str">
            <v>Anual</v>
          </cell>
          <cell r="R486" t="str">
            <v>Capacidad</v>
          </cell>
          <cell r="S486">
            <v>21243</v>
          </cell>
          <cell r="T486">
            <v>21432</v>
          </cell>
          <cell r="U486">
            <v>21621</v>
          </cell>
          <cell r="V486">
            <v>21810</v>
          </cell>
          <cell r="W486">
            <v>22000</v>
          </cell>
          <cell r="X486">
            <v>22000</v>
          </cell>
          <cell r="Y486">
            <v>0</v>
          </cell>
          <cell r="Z486">
            <v>0</v>
          </cell>
          <cell r="AA486">
            <v>0</v>
          </cell>
          <cell r="AB486">
            <v>0</v>
          </cell>
          <cell r="AC486">
            <v>0</v>
          </cell>
          <cell r="AD486">
            <v>0</v>
          </cell>
          <cell r="AE486" t="str">
            <v>En el mes de enero se definieron los planes de acción, en los cuales se vincula la necesidad de incrementar la base de reportantes que permitan alcanzar la meta para la vigencia 2016.</v>
          </cell>
          <cell r="AF486">
            <v>42400.208333333299</v>
          </cell>
          <cell r="AG486">
            <v>42405.619542939799</v>
          </cell>
          <cell r="AH486" t="str">
            <v>Edsson Edmundo Arturo Aristizabal</v>
          </cell>
          <cell r="AI486" t="str">
            <v>earturo@uiaf.gov.co</v>
          </cell>
          <cell r="AJ486">
            <v>15</v>
          </cell>
          <cell r="AK486">
            <v>0</v>
          </cell>
          <cell r="AL486">
            <v>0</v>
          </cell>
        </row>
        <row r="487">
          <cell r="A487">
            <v>4413</v>
          </cell>
          <cell r="B487" t="str">
            <v>Todos por un Nuevo País</v>
          </cell>
          <cell r="C487" t="str">
            <v>Seguridad, justicia y democracia para la construcción de paz</v>
          </cell>
          <cell r="D487" t="str">
            <v>Proveer Seguridad y Defensa en el Territorio Nacional</v>
          </cell>
          <cell r="E487" t="str">
            <v>Hacienda</v>
          </cell>
          <cell r="F487" t="str">
            <v>UIAF</v>
          </cell>
          <cell r="G487" t="str">
            <v>Inspección, Control y Vigilancia Sector Hacienda</v>
          </cell>
          <cell r="H487">
            <v>4413</v>
          </cell>
          <cell r="I487" t="str">
            <v>Informes regionales de riesgo de lavado de activos</v>
          </cell>
          <cell r="J487" t="str">
            <v>Producto</v>
          </cell>
          <cell r="K487" t="str">
            <v>Sectorial</v>
          </cell>
          <cell r="L487" t="str">
            <v>SI</v>
          </cell>
          <cell r="M487" t="str">
            <v>NO</v>
          </cell>
          <cell r="N487" t="str">
            <v>NO</v>
          </cell>
          <cell r="O487" t="str">
            <v>SI</v>
          </cell>
          <cell r="P487" t="str">
            <v>Informes</v>
          </cell>
          <cell r="Q487" t="str">
            <v>Anual</v>
          </cell>
          <cell r="R487" t="str">
            <v>Acumulado</v>
          </cell>
          <cell r="S487">
            <v>0</v>
          </cell>
          <cell r="T487">
            <v>1</v>
          </cell>
          <cell r="U487">
            <v>3</v>
          </cell>
          <cell r="V487">
            <v>2</v>
          </cell>
          <cell r="W487">
            <v>0</v>
          </cell>
          <cell r="X487">
            <v>6</v>
          </cell>
          <cell r="Y487">
            <v>0</v>
          </cell>
          <cell r="Z487">
            <v>0</v>
          </cell>
          <cell r="AA487">
            <v>0</v>
          </cell>
          <cell r="AB487">
            <v>0</v>
          </cell>
          <cell r="AC487">
            <v>0</v>
          </cell>
          <cell r="AD487">
            <v>0</v>
          </cell>
          <cell r="AE487" t="str">
            <v>Durante el mes de enero se definieron los planes operativos anuales para la vigencia 2016, en los cuales se vincula la elaboración de dos Evaluaciones Regionales de Riesgo.</v>
          </cell>
          <cell r="AF487">
            <v>42400.208333333299</v>
          </cell>
          <cell r="AG487">
            <v>42405.620232986097</v>
          </cell>
          <cell r="AH487" t="str">
            <v>Edsson Edmundo Arturo Aristizabal</v>
          </cell>
          <cell r="AI487" t="str">
            <v>earturo@uiaf.gov.co</v>
          </cell>
          <cell r="AJ487">
            <v>0</v>
          </cell>
          <cell r="AK487">
            <v>0</v>
          </cell>
          <cell r="AL487">
            <v>0</v>
          </cell>
        </row>
        <row r="488">
          <cell r="A488">
            <v>4596</v>
          </cell>
          <cell r="B488" t="str">
            <v>Todos por un Nuevo País</v>
          </cell>
          <cell r="C488" t="str">
            <v>Seguridad, justicia y democracia para la construcción de paz</v>
          </cell>
          <cell r="D488" t="str">
            <v>Proveer Seguridad y Defensa en el Territorio Nacional</v>
          </cell>
          <cell r="E488" t="str">
            <v>Inteligencia estratégica y contrainteligencia</v>
          </cell>
          <cell r="F488" t="str">
            <v>Dirección Nacional de Inteligencia</v>
          </cell>
          <cell r="G488" t="str">
            <v>Desarrollo de actividades de inteligencia y contrainteligencia</v>
          </cell>
          <cell r="H488">
            <v>4596</v>
          </cell>
          <cell r="I488" t="str">
            <v>Implementación del Sistema de Información Integrado para la Inteligencia estratégica y la contrainteligencia de Estado - fase II</v>
          </cell>
          <cell r="J488" t="str">
            <v>Producto</v>
          </cell>
          <cell r="K488" t="str">
            <v>Sectorial</v>
          </cell>
          <cell r="L488" t="str">
            <v>SI</v>
          </cell>
          <cell r="M488" t="str">
            <v>NO</v>
          </cell>
          <cell r="N488" t="str">
            <v>SI</v>
          </cell>
          <cell r="O488" t="str">
            <v>SI</v>
          </cell>
          <cell r="P488" t="str">
            <v>Porcentaje</v>
          </cell>
          <cell r="Q488" t="str">
            <v>Trimestral</v>
          </cell>
          <cell r="R488" t="str">
            <v>Capacidad</v>
          </cell>
          <cell r="S488">
            <v>20</v>
          </cell>
          <cell r="T488">
            <v>40</v>
          </cell>
          <cell r="U488">
            <v>60</v>
          </cell>
          <cell r="V488">
            <v>80</v>
          </cell>
          <cell r="W488">
            <v>100</v>
          </cell>
          <cell r="X488">
            <v>100</v>
          </cell>
          <cell r="Y488">
            <v>49</v>
          </cell>
          <cell r="Z488">
            <v>72.5</v>
          </cell>
          <cell r="AA488">
            <v>49</v>
          </cell>
          <cell r="AB488">
            <v>36.25</v>
          </cell>
          <cell r="AC488">
            <v>42460.208333333299</v>
          </cell>
          <cell r="AD488">
            <v>42468.638473182902</v>
          </cell>
          <cell r="AE488" t="str">
            <v xml:space="preserve">Se vienen realizando ajustes a los módulos del sistema con usuarios funcionales. Con corte a abril se han ejecutado 682 horas. </v>
          </cell>
          <cell r="AF488">
            <v>42490.208333333299</v>
          </cell>
          <cell r="AG488">
            <v>42500.628825925902</v>
          </cell>
          <cell r="AH488" t="str">
            <v>Luz Angela Rojas La Rotta</v>
          </cell>
          <cell r="AI488" t="str">
            <v>lrojasl@dni.gov.co</v>
          </cell>
          <cell r="AJ488">
            <v>0</v>
          </cell>
          <cell r="AK488">
            <v>42551.208333333299</v>
          </cell>
          <cell r="AL488">
            <v>-43</v>
          </cell>
        </row>
        <row r="489">
          <cell r="A489">
            <v>5342</v>
          </cell>
          <cell r="B489" t="str">
            <v>Todos por un Nuevo País</v>
          </cell>
          <cell r="C489" t="str">
            <v>Seguridad, justicia y democracia para la construcción de paz</v>
          </cell>
          <cell r="D489" t="str">
            <v>Proveer Seguridad y Defensa en el Territorio Nacional</v>
          </cell>
          <cell r="E489" t="str">
            <v>Inteligencia estratégica y contrainteligencia</v>
          </cell>
          <cell r="F489" t="str">
            <v>Dirección Nacional de Inteligencia</v>
          </cell>
          <cell r="G489" t="str">
            <v>Desarrollo de actividades de inteligencia y contrainteligencia</v>
          </cell>
          <cell r="H489">
            <v>5342</v>
          </cell>
          <cell r="I489" t="str">
            <v>'Sectores cubiertos con los productos de Inteligencia Estratégica y Contrainteligencia de Estado.</v>
          </cell>
          <cell r="J489" t="str">
            <v>Producto</v>
          </cell>
          <cell r="K489" t="str">
            <v>Sectorial</v>
          </cell>
          <cell r="L489" t="str">
            <v>NO</v>
          </cell>
          <cell r="M489" t="str">
            <v>NO</v>
          </cell>
          <cell r="N489" t="str">
            <v>SI</v>
          </cell>
          <cell r="O489" t="str">
            <v>SI</v>
          </cell>
          <cell r="P489" t="str">
            <v>Número</v>
          </cell>
          <cell r="Q489" t="str">
            <v>Semestral</v>
          </cell>
          <cell r="R489" t="str">
            <v>Flujo</v>
          </cell>
          <cell r="S489">
            <v>0</v>
          </cell>
          <cell r="T489">
            <v>6</v>
          </cell>
          <cell r="U489">
            <v>8</v>
          </cell>
          <cell r="V489">
            <v>10</v>
          </cell>
          <cell r="W489">
            <v>12</v>
          </cell>
          <cell r="X489">
            <v>12</v>
          </cell>
          <cell r="Y489">
            <v>0</v>
          </cell>
          <cell r="Z489">
            <v>0</v>
          </cell>
          <cell r="AA489">
            <v>0</v>
          </cell>
          <cell r="AB489">
            <v>0</v>
          </cell>
          <cell r="AC489">
            <v>0</v>
          </cell>
          <cell r="AD489">
            <v>0</v>
          </cell>
          <cell r="AE489" t="str">
            <v>Los productos de inteligencia estratégica y contrainteligencia de Estado del mes permitieron darle cubrimiento a 6 sectores registrados en periodos anteriores.</v>
          </cell>
          <cell r="AF489">
            <v>42490.208333333299</v>
          </cell>
          <cell r="AG489">
            <v>42500.629966400498</v>
          </cell>
          <cell r="AH489" t="str">
            <v>Luz Angela Rojas La Rotta</v>
          </cell>
          <cell r="AI489" t="str">
            <v>lrojasl@dni.gov.co</v>
          </cell>
          <cell r="AJ489">
            <v>0</v>
          </cell>
          <cell r="AK489">
            <v>0</v>
          </cell>
          <cell r="AL489">
            <v>0</v>
          </cell>
        </row>
        <row r="490">
          <cell r="A490">
            <v>4597</v>
          </cell>
          <cell r="B490" t="str">
            <v>Todos por un Nuevo País</v>
          </cell>
          <cell r="C490" t="str">
            <v>Seguridad, justicia y democracia para la construcción de paz</v>
          </cell>
          <cell r="D490" t="str">
            <v>Proveer Seguridad y Defensa en el Territorio Nacional</v>
          </cell>
          <cell r="E490" t="str">
            <v>Interior</v>
          </cell>
          <cell r="F490" t="str">
            <v>MinInterior</v>
          </cell>
          <cell r="G490" t="str">
            <v>Promoción de la seguridad y convivencia ciudadana</v>
          </cell>
          <cell r="H490">
            <v>4597</v>
          </cell>
          <cell r="I490" t="str">
            <v>Proyectos de infraestructura para las ciudades y municipios en materia de integración para la convivencia implementados</v>
          </cell>
          <cell r="J490" t="str">
            <v>Producto</v>
          </cell>
          <cell r="K490" t="str">
            <v>Sectorial</v>
          </cell>
          <cell r="L490" t="str">
            <v>SI</v>
          </cell>
          <cell r="M490" t="str">
            <v>SI</v>
          </cell>
          <cell r="N490" t="str">
            <v>NO</v>
          </cell>
          <cell r="O490" t="str">
            <v>SI</v>
          </cell>
          <cell r="P490" t="str">
            <v>Centros de Integración Ciudadana</v>
          </cell>
          <cell r="Q490" t="str">
            <v>Mensual</v>
          </cell>
          <cell r="R490" t="str">
            <v>Capacidad</v>
          </cell>
          <cell r="S490">
            <v>152</v>
          </cell>
          <cell r="T490">
            <v>292</v>
          </cell>
          <cell r="U490">
            <v>432</v>
          </cell>
          <cell r="V490">
            <v>582</v>
          </cell>
          <cell r="W490">
            <v>740</v>
          </cell>
          <cell r="X490">
            <v>740</v>
          </cell>
          <cell r="Y490">
            <v>263</v>
          </cell>
          <cell r="Z490">
            <v>39.64</v>
          </cell>
          <cell r="AA490">
            <v>263</v>
          </cell>
          <cell r="AB490">
            <v>18.88</v>
          </cell>
          <cell r="AC490">
            <v>42460.208333333299</v>
          </cell>
          <cell r="AD490">
            <v>42468.706698182898</v>
          </cell>
          <cell r="AE490" t="str">
            <v xml:space="preserve">El valor acumulado de avance hasta el mes anterior es 262 proyectos. Durante el mes de Marzo de 2016, se entregó un (1) proyecto de infraestructura para las ciudades y municipios en materia de integración para la convivencia implementados en el municipio </v>
          </cell>
          <cell r="AF490">
            <v>42460.208333333299</v>
          </cell>
          <cell r="AG490">
            <v>42468.706697800902</v>
          </cell>
          <cell r="AH490" t="str">
            <v>Ramon Essau Cruz</v>
          </cell>
          <cell r="AI490" t="str">
            <v>ramon.cruz@mininterior.gov.co</v>
          </cell>
          <cell r="AJ490">
            <v>0</v>
          </cell>
          <cell r="AK490">
            <v>42490.208333333299</v>
          </cell>
          <cell r="AL490">
            <v>17</v>
          </cell>
        </row>
        <row r="491">
          <cell r="A491">
            <v>4598</v>
          </cell>
          <cell r="B491" t="str">
            <v>Todos por un Nuevo País</v>
          </cell>
          <cell r="C491" t="str">
            <v>Seguridad, justicia y democracia para la construcción de paz</v>
          </cell>
          <cell r="D491" t="str">
            <v>Proveer Seguridad y Defensa en el Territorio Nacional</v>
          </cell>
          <cell r="E491" t="str">
            <v>Interior</v>
          </cell>
          <cell r="F491" t="str">
            <v>MinInterior</v>
          </cell>
          <cell r="G491" t="str">
            <v>Promoción de la seguridad y convivencia ciudadana</v>
          </cell>
          <cell r="H491">
            <v>4598</v>
          </cell>
          <cell r="I491" t="str">
            <v>Cámaras instaladas e integradas al sistema de video-vigilancia (SIES)</v>
          </cell>
          <cell r="J491" t="str">
            <v>Producto</v>
          </cell>
          <cell r="K491" t="str">
            <v>Sectorial</v>
          </cell>
          <cell r="L491" t="str">
            <v>SI</v>
          </cell>
          <cell r="M491" t="str">
            <v>SI</v>
          </cell>
          <cell r="N491" t="str">
            <v>NO</v>
          </cell>
          <cell r="O491" t="str">
            <v>SI</v>
          </cell>
          <cell r="P491" t="str">
            <v>Camaras de Video Vigilancia</v>
          </cell>
          <cell r="Q491" t="str">
            <v>Mensual</v>
          </cell>
          <cell r="R491" t="str">
            <v>Acumulado</v>
          </cell>
          <cell r="S491">
            <v>4564</v>
          </cell>
          <cell r="T491">
            <v>2000</v>
          </cell>
          <cell r="U491">
            <v>1400</v>
          </cell>
          <cell r="V491">
            <v>1400</v>
          </cell>
          <cell r="W491">
            <v>1300</v>
          </cell>
          <cell r="X491">
            <v>6100</v>
          </cell>
          <cell r="Y491">
            <v>1539</v>
          </cell>
          <cell r="Z491">
            <v>100</v>
          </cell>
          <cell r="AA491">
            <v>3980</v>
          </cell>
          <cell r="AB491">
            <v>65.245999999999995</v>
          </cell>
          <cell r="AC491">
            <v>42490.208333333299</v>
          </cell>
          <cell r="AD491">
            <v>42501.790763773097</v>
          </cell>
          <cell r="AE491" t="str">
            <v>El acumulado al mes anterior es de 663 cámaras. Durante el mes de Abril de 2016, se entregaron un total de 876 cámaras discriminadas de la siguiente manera: Medellín-Antioquia (97), Pto Tejada-Cauca (77), Cartagena-Bolívar (154), Chipaque-C/marca (35), Ri</v>
          </cell>
          <cell r="AF491">
            <v>42490.208333333299</v>
          </cell>
          <cell r="AG491">
            <v>42501.790763622703</v>
          </cell>
          <cell r="AH491" t="str">
            <v>Maria Fernanda Álvarez Carreño</v>
          </cell>
          <cell r="AI491" t="str">
            <v>maria.alvarez@mininterior.gov.co</v>
          </cell>
          <cell r="AJ491">
            <v>0</v>
          </cell>
          <cell r="AK491">
            <v>42520.208333333299</v>
          </cell>
          <cell r="AL491">
            <v>-13</v>
          </cell>
        </row>
        <row r="492">
          <cell r="A492">
            <v>4599</v>
          </cell>
          <cell r="B492" t="str">
            <v>Todos por un Nuevo País</v>
          </cell>
          <cell r="C492" t="str">
            <v>Seguridad, justicia y democracia para la construcción de paz</v>
          </cell>
          <cell r="D492" t="str">
            <v>Proveer Seguridad y Defensa en el Territorio Nacional</v>
          </cell>
          <cell r="E492" t="str">
            <v>Interior</v>
          </cell>
          <cell r="F492" t="str">
            <v>MinInterior</v>
          </cell>
          <cell r="G492" t="str">
            <v>Promoción de la seguridad y convivencia ciudadana</v>
          </cell>
          <cell r="H492">
            <v>4599</v>
          </cell>
          <cell r="I492" t="str">
            <v>Entidades territoriales asistidas en la implementación de planes de seguridad y convivencia ciudadana bajo lineamientos estandarizados de seguimiento y evaluación</v>
          </cell>
          <cell r="J492" t="str">
            <v>Producto</v>
          </cell>
          <cell r="K492" t="str">
            <v>Sectorial</v>
          </cell>
          <cell r="L492" t="str">
            <v>SI</v>
          </cell>
          <cell r="M492" t="str">
            <v>SI</v>
          </cell>
          <cell r="N492" t="str">
            <v>NO</v>
          </cell>
          <cell r="O492" t="str">
            <v>SI</v>
          </cell>
          <cell r="P492" t="str">
            <v>Entidades territoriales</v>
          </cell>
          <cell r="Q492" t="str">
            <v>Mensual</v>
          </cell>
          <cell r="R492" t="str">
            <v>Stock</v>
          </cell>
          <cell r="S492">
            <v>16</v>
          </cell>
          <cell r="T492">
            <v>32</v>
          </cell>
          <cell r="U492">
            <v>32</v>
          </cell>
          <cell r="V492">
            <v>32</v>
          </cell>
          <cell r="W492">
            <v>32</v>
          </cell>
          <cell r="X492">
            <v>32</v>
          </cell>
          <cell r="Y492">
            <v>53</v>
          </cell>
          <cell r="Z492">
            <v>100</v>
          </cell>
          <cell r="AA492">
            <v>53</v>
          </cell>
          <cell r="AB492">
            <v>100</v>
          </cell>
          <cell r="AC492">
            <v>42490.208333333299</v>
          </cell>
          <cell r="AD492">
            <v>42496.7691150463</v>
          </cell>
          <cell r="AE492" t="str">
            <v>Asistencia técnica en la formulación e implementación de los Planes Integrales de Seguridad y Convivencia Ciudadana a las siguientes 9 entidades territoriales, en el mes de abril: 1. Departamento de Caquetá y municipio de Milan (2) 2. Departamento Antioqu</v>
          </cell>
          <cell r="AF492">
            <v>42490.208333333299</v>
          </cell>
          <cell r="AG492">
            <v>42496.769114895797</v>
          </cell>
          <cell r="AH492" t="str">
            <v>Sandra Patricia Devia Ruiz</v>
          </cell>
          <cell r="AI492" t="str">
            <v>sdevia@mininterior.gov.co</v>
          </cell>
          <cell r="AJ492">
            <v>0</v>
          </cell>
          <cell r="AK492">
            <v>42520.208333333299</v>
          </cell>
          <cell r="AL492">
            <v>-13</v>
          </cell>
        </row>
        <row r="493">
          <cell r="A493">
            <v>4606</v>
          </cell>
          <cell r="B493" t="str">
            <v>Todos por un Nuevo País</v>
          </cell>
          <cell r="C493" t="str">
            <v>Seguridad, justicia y democracia para la construcción de paz</v>
          </cell>
          <cell r="D493" t="str">
            <v>Proveer Seguridad y Defensa en el Territorio Nacional</v>
          </cell>
          <cell r="E493" t="str">
            <v>Interior</v>
          </cell>
          <cell r="F493" t="str">
            <v>MinInterior</v>
          </cell>
          <cell r="G493" t="str">
            <v>Promoción de la seguridad y convivencia ciudadana</v>
          </cell>
          <cell r="H493">
            <v>4606</v>
          </cell>
          <cell r="I493" t="str">
            <v>Autoridades territoriales asistidas en diálogo social, prevención de conflictividades y construcción de acuerdos comunitarios</v>
          </cell>
          <cell r="J493" t="str">
            <v>Gestión</v>
          </cell>
          <cell r="K493" t="str">
            <v>Sectorial</v>
          </cell>
          <cell r="L493" t="str">
            <v>SI</v>
          </cell>
          <cell r="M493" t="str">
            <v>SI</v>
          </cell>
          <cell r="N493" t="str">
            <v>NO</v>
          </cell>
          <cell r="O493" t="str">
            <v>SI</v>
          </cell>
          <cell r="P493" t="str">
            <v>Entidades territoriales</v>
          </cell>
          <cell r="Q493" t="str">
            <v>Mensual</v>
          </cell>
          <cell r="R493" t="str">
            <v>Stock</v>
          </cell>
          <cell r="S493">
            <v>14</v>
          </cell>
          <cell r="T493">
            <v>32</v>
          </cell>
          <cell r="U493">
            <v>32</v>
          </cell>
          <cell r="V493">
            <v>32</v>
          </cell>
          <cell r="W493">
            <v>32</v>
          </cell>
          <cell r="X493">
            <v>32</v>
          </cell>
          <cell r="Y493">
            <v>0</v>
          </cell>
          <cell r="Z493">
            <v>0</v>
          </cell>
          <cell r="AA493">
            <v>0</v>
          </cell>
          <cell r="AB493">
            <v>0</v>
          </cell>
          <cell r="AC493">
            <v>0</v>
          </cell>
          <cell r="AD493">
            <v>0</v>
          </cell>
          <cell r="AE493">
            <v>0</v>
          </cell>
          <cell r="AF493">
            <v>0</v>
          </cell>
          <cell r="AG493">
            <v>0</v>
          </cell>
          <cell r="AH493" t="str">
            <v>Sandra Patricia Devia Ruiz</v>
          </cell>
          <cell r="AI493" t="str">
            <v>sdevia@mininterior.gov.co</v>
          </cell>
          <cell r="AJ493">
            <v>0</v>
          </cell>
          <cell r="AK493">
            <v>0</v>
          </cell>
          <cell r="AL493">
            <v>0</v>
          </cell>
        </row>
        <row r="494">
          <cell r="A494">
            <v>5310</v>
          </cell>
          <cell r="B494" t="str">
            <v>Todos por un Nuevo País</v>
          </cell>
          <cell r="C494" t="str">
            <v>Seguridad, justicia y democracia para la construcción de paz</v>
          </cell>
          <cell r="D494" t="str">
            <v>Proveer Seguridad y Defensa en el Territorio Nacional</v>
          </cell>
          <cell r="E494" t="str">
            <v>Interior</v>
          </cell>
          <cell r="F494" t="str">
            <v>MinInterior</v>
          </cell>
          <cell r="G494" t="str">
            <v>Promoción de la seguridad y convivencia ciudadana</v>
          </cell>
          <cell r="H494">
            <v>5310</v>
          </cell>
          <cell r="I494" t="str">
            <v>Municipios de postconflicto con Centros Ciudadanos para Convivencia y Diálogo Social</v>
          </cell>
          <cell r="J494" t="str">
            <v>Gestión</v>
          </cell>
          <cell r="K494" t="str">
            <v>Sectorial</v>
          </cell>
          <cell r="L494" t="str">
            <v>NO</v>
          </cell>
          <cell r="M494" t="str">
            <v>SI</v>
          </cell>
          <cell r="N494" t="str">
            <v>NO</v>
          </cell>
          <cell r="O494" t="str">
            <v>SI</v>
          </cell>
          <cell r="P494" t="str">
            <v>Municipios</v>
          </cell>
          <cell r="Q494" t="str">
            <v>Mensual</v>
          </cell>
          <cell r="R494" t="str">
            <v>Acumulado</v>
          </cell>
          <cell r="S494">
            <v>29</v>
          </cell>
          <cell r="T494">
            <v>20</v>
          </cell>
          <cell r="U494">
            <v>65</v>
          </cell>
          <cell r="V494">
            <v>75</v>
          </cell>
          <cell r="W494">
            <v>92</v>
          </cell>
          <cell r="X494">
            <v>252</v>
          </cell>
          <cell r="Y494">
            <v>0</v>
          </cell>
          <cell r="Z494">
            <v>0</v>
          </cell>
          <cell r="AA494">
            <v>20</v>
          </cell>
          <cell r="AB494">
            <v>7.94</v>
          </cell>
          <cell r="AC494">
            <v>42460.208333333299</v>
          </cell>
          <cell r="AD494">
            <v>42468.707164699103</v>
          </cell>
          <cell r="AE494" t="str">
            <v xml:space="preserve">No se reportan municipios de postconflicto con Centros de Integración ciudadana para este mes. Durante el mes de Marzo se realizaron visitas de seguimiento y control en los departamentos de: Huila, Nariño, Cauca, Bolívar, La Guajira, Norte de Santander. </v>
          </cell>
          <cell r="AF494">
            <v>42460.208333333299</v>
          </cell>
          <cell r="AG494">
            <v>42468.707164548599</v>
          </cell>
          <cell r="AH494" t="str">
            <v>Maria Fernanda Álvarez Carreño</v>
          </cell>
          <cell r="AI494" t="str">
            <v>maria.alvarez@mininterior.gov.co</v>
          </cell>
          <cell r="AJ494">
            <v>0</v>
          </cell>
          <cell r="AK494">
            <v>42490.208333333299</v>
          </cell>
          <cell r="AL494">
            <v>17</v>
          </cell>
        </row>
        <row r="495">
          <cell r="A495">
            <v>4853</v>
          </cell>
          <cell r="B495" t="str">
            <v>Todos por un Nuevo País</v>
          </cell>
          <cell r="C495" t="str">
            <v>Seguridad, justicia y democracia para la construcción de paz</v>
          </cell>
          <cell r="D495" t="str">
            <v>Proveer Seguridad y Defensa en el Territorio Nacional</v>
          </cell>
          <cell r="E495" t="str">
            <v>TIC</v>
          </cell>
          <cell r="F495" t="str">
            <v>MINTIC</v>
          </cell>
          <cell r="G495" t="str">
            <v>Promocion del desarrollo de los Servicios TIC bajo un marco normativo, institucional y regulatorio convergente.</v>
          </cell>
          <cell r="H495">
            <v>4853</v>
          </cell>
          <cell r="I495" t="str">
            <v>Trámites y servicios de impacto social disponibles en línea</v>
          </cell>
          <cell r="J495" t="str">
            <v>Producto</v>
          </cell>
          <cell r="K495" t="str">
            <v>Sectorial</v>
          </cell>
          <cell r="L495" t="str">
            <v>SI</v>
          </cell>
          <cell r="M495" t="str">
            <v>NO</v>
          </cell>
          <cell r="N495" t="str">
            <v>NO</v>
          </cell>
          <cell r="O495" t="str">
            <v>SI</v>
          </cell>
          <cell r="P495" t="str">
            <v>Tramites y servicios</v>
          </cell>
          <cell r="Q495" t="str">
            <v>Anual</v>
          </cell>
          <cell r="R495" t="str">
            <v>Acumulado</v>
          </cell>
          <cell r="S495">
            <v>0</v>
          </cell>
          <cell r="T495">
            <v>0</v>
          </cell>
          <cell r="U495">
            <v>4</v>
          </cell>
          <cell r="V495">
            <v>8</v>
          </cell>
          <cell r="W495">
            <v>5</v>
          </cell>
          <cell r="X495">
            <v>17</v>
          </cell>
          <cell r="Y495">
            <v>0</v>
          </cell>
          <cell r="Z495">
            <v>0</v>
          </cell>
          <cell r="AA495">
            <v>0</v>
          </cell>
          <cell r="AB495">
            <v>0</v>
          </cell>
          <cell r="AC495">
            <v>0</v>
          </cell>
          <cell r="AD495">
            <v>0</v>
          </cell>
          <cell r="AE495" t="str">
            <v>LOGROS: * Con base en el plan establecido por las entidades líderes, se iniciaron las mesas de trabajo para el desarrollo de los proyectos con la Registraduría Nacional, el Ministerio de Justicia, la DIAN y el Ministerio de Comercio. Adicionalmente, se co</v>
          </cell>
          <cell r="AF495">
            <v>42490.208333333299</v>
          </cell>
          <cell r="AG495">
            <v>42500.394507638899</v>
          </cell>
          <cell r="AH495" t="str">
            <v>Francy Johanna Pimiento Quintero</v>
          </cell>
          <cell r="AI495" t="str">
            <v>johanna.pimiento@gobiernoenlinea.gov.co</v>
          </cell>
          <cell r="AJ495">
            <v>30</v>
          </cell>
          <cell r="AK495">
            <v>0</v>
          </cell>
          <cell r="AL495">
            <v>0</v>
          </cell>
        </row>
        <row r="496">
          <cell r="A496">
            <v>4854</v>
          </cell>
          <cell r="B496" t="str">
            <v>Todos por un Nuevo País</v>
          </cell>
          <cell r="C496" t="str">
            <v>Seguridad, justicia y democracia para la construcción de paz</v>
          </cell>
          <cell r="D496" t="str">
            <v>Proveer Seguridad y Defensa en el Territorio Nacional</v>
          </cell>
          <cell r="E496" t="str">
            <v>TIC</v>
          </cell>
          <cell r="F496" t="str">
            <v>MINTIC</v>
          </cell>
          <cell r="G496" t="str">
            <v>Promocion del desarrollo de los Servicios TIC bajo un marco normativo, institucional y regulatorio convergente.</v>
          </cell>
          <cell r="H496">
            <v>4854</v>
          </cell>
          <cell r="I496" t="str">
            <v>Trámites, servicios y productos certificados en Gobierno en línea</v>
          </cell>
          <cell r="J496" t="str">
            <v>Producto</v>
          </cell>
          <cell r="K496" t="str">
            <v>Sectorial</v>
          </cell>
          <cell r="L496" t="str">
            <v>SI</v>
          </cell>
          <cell r="M496" t="str">
            <v>NO</v>
          </cell>
          <cell r="N496" t="str">
            <v>NO</v>
          </cell>
          <cell r="O496" t="str">
            <v>SI</v>
          </cell>
          <cell r="P496" t="str">
            <v>Trámites, servicios y productos</v>
          </cell>
          <cell r="Q496" t="str">
            <v>Anual</v>
          </cell>
          <cell r="R496" t="str">
            <v>Acumulado</v>
          </cell>
          <cell r="S496">
            <v>0</v>
          </cell>
          <cell r="T496">
            <v>0</v>
          </cell>
          <cell r="U496">
            <v>100</v>
          </cell>
          <cell r="V496">
            <v>300</v>
          </cell>
          <cell r="W496">
            <v>310</v>
          </cell>
          <cell r="X496">
            <v>710</v>
          </cell>
          <cell r="Y496">
            <v>0</v>
          </cell>
          <cell r="Z496">
            <v>0</v>
          </cell>
          <cell r="AA496">
            <v>0</v>
          </cell>
          <cell r="AB496">
            <v>0</v>
          </cell>
          <cell r="AC496">
            <v>0</v>
          </cell>
          <cell r="AD496">
            <v>0</v>
          </cell>
          <cell r="AE496" t="str">
            <v>LOGROS: * Análisis, funcionalidad y operatividad de la plataforma y comunidad virtual del Sello. * Se llevó a cabo la discusión de acciones estratégicas de apropiación del sello. * Se adelantó la definición de requisitos funcionales y no funcionales de la</v>
          </cell>
          <cell r="AF496">
            <v>42490.208333333299</v>
          </cell>
          <cell r="AG496">
            <v>42500.3949599884</v>
          </cell>
          <cell r="AH496" t="str">
            <v>Francy Johanna Pimiento Quintero</v>
          </cell>
          <cell r="AI496" t="str">
            <v>johanna.pimiento@gobiernoenlinea.gov.co</v>
          </cell>
          <cell r="AJ496">
            <v>30</v>
          </cell>
          <cell r="AK496">
            <v>0</v>
          </cell>
          <cell r="AL496">
            <v>0</v>
          </cell>
        </row>
        <row r="497">
          <cell r="A497">
            <v>4849</v>
          </cell>
          <cell r="B497" t="str">
            <v>Todos por un Nuevo País</v>
          </cell>
          <cell r="C497" t="str">
            <v>Seguridad, justicia y democracia para la construcción de paz</v>
          </cell>
          <cell r="D497" t="str">
            <v>Proveer Seguridad y Defensa en el Territorio Nacional</v>
          </cell>
          <cell r="E497" t="str">
            <v>TIC</v>
          </cell>
          <cell r="F497" t="str">
            <v>MINTIC</v>
          </cell>
          <cell r="G497" t="str">
            <v>Promocion del desarrollo de los Servicios TIC bajo un marco normativo, institucional y regulatorio convergente.</v>
          </cell>
          <cell r="H497">
            <v>4849</v>
          </cell>
          <cell r="I497" t="str">
            <v>Sectores de la administración pública que adoptan el modelo de seguridad y privacidad de la información en el Estado</v>
          </cell>
          <cell r="J497" t="str">
            <v>Producto</v>
          </cell>
          <cell r="K497" t="str">
            <v>Sectorial</v>
          </cell>
          <cell r="L497" t="str">
            <v>SI</v>
          </cell>
          <cell r="M497" t="str">
            <v>NO</v>
          </cell>
          <cell r="N497" t="str">
            <v>NO</v>
          </cell>
          <cell r="O497" t="str">
            <v>SI</v>
          </cell>
          <cell r="P497" t="str">
            <v>Sectores</v>
          </cell>
          <cell r="Q497" t="str">
            <v>Semestral</v>
          </cell>
          <cell r="R497" t="str">
            <v>Capacidad</v>
          </cell>
          <cell r="S497">
            <v>0</v>
          </cell>
          <cell r="T497">
            <v>4</v>
          </cell>
          <cell r="U497">
            <v>8</v>
          </cell>
          <cell r="V497">
            <v>16</v>
          </cell>
          <cell r="W497">
            <v>24</v>
          </cell>
          <cell r="X497">
            <v>24</v>
          </cell>
          <cell r="Y497">
            <v>0</v>
          </cell>
          <cell r="Z497">
            <v>0</v>
          </cell>
          <cell r="AA497">
            <v>0</v>
          </cell>
          <cell r="AB497">
            <v>0</v>
          </cell>
          <cell r="AC497">
            <v>0</v>
          </cell>
          <cell r="AD497">
            <v>0</v>
          </cell>
          <cell r="AE497" t="str">
            <v xml:space="preserve">Se definió los 4 Sectores que recibirán acompañamiento prioritario en la adopción del Modelo de Seguridad y Privacidad de TI, así: Agro, Transporte, Vivienda y Trabajo, teniendo en cuenta el mapa de ruta y el interés demostrado por estos Sectores para la </v>
          </cell>
          <cell r="AF497">
            <v>42490.208333333299</v>
          </cell>
          <cell r="AG497">
            <v>42500.408881631898</v>
          </cell>
          <cell r="AH497" t="str">
            <v>Jorge Fernando Bejarano Lobo</v>
          </cell>
          <cell r="AI497" t="str">
            <v>jbejarano@mintic.gov.co</v>
          </cell>
          <cell r="AJ497">
            <v>10</v>
          </cell>
          <cell r="AK497">
            <v>0</v>
          </cell>
          <cell r="AL497">
            <v>0</v>
          </cell>
        </row>
        <row r="498">
          <cell r="A498">
            <v>4850</v>
          </cell>
          <cell r="B498" t="str">
            <v>Todos por un Nuevo País</v>
          </cell>
          <cell r="C498" t="str">
            <v>Seguridad, justicia y democracia para la construcción de paz</v>
          </cell>
          <cell r="D498" t="str">
            <v>Proveer Seguridad y Defensa en el Territorio Nacional</v>
          </cell>
          <cell r="E498" t="str">
            <v>TIC</v>
          </cell>
          <cell r="F498" t="str">
            <v>MINTIC</v>
          </cell>
          <cell r="G498" t="str">
            <v>Promocion del desarrollo de los Servicios TIC bajo un marco normativo, institucional y regulatorio convergente.</v>
          </cell>
          <cell r="H498">
            <v>4850</v>
          </cell>
          <cell r="I498" t="str">
            <v>Ciudadanos que interactúan en línea con entidades de gobierno</v>
          </cell>
          <cell r="J498" t="str">
            <v>Producto</v>
          </cell>
          <cell r="K498" t="str">
            <v>Sectorial</v>
          </cell>
          <cell r="L498" t="str">
            <v>SI</v>
          </cell>
          <cell r="M498" t="str">
            <v>NO</v>
          </cell>
          <cell r="N498" t="str">
            <v>NO</v>
          </cell>
          <cell r="O498" t="str">
            <v>SI</v>
          </cell>
          <cell r="P498" t="str">
            <v>Porcentaje</v>
          </cell>
          <cell r="Q498" t="str">
            <v>Anual</v>
          </cell>
          <cell r="R498" t="str">
            <v>Capacidad</v>
          </cell>
          <cell r="S498">
            <v>65.099999999999994</v>
          </cell>
          <cell r="T498">
            <v>72</v>
          </cell>
          <cell r="U498">
            <v>74</v>
          </cell>
          <cell r="V498">
            <v>76</v>
          </cell>
          <cell r="W498">
            <v>78</v>
          </cell>
          <cell r="X498">
            <v>78</v>
          </cell>
          <cell r="Y498">
            <v>0</v>
          </cell>
          <cell r="Z498">
            <v>0</v>
          </cell>
          <cell r="AA498">
            <v>0</v>
          </cell>
          <cell r="AB498">
            <v>0</v>
          </cell>
          <cell r="AC498">
            <v>0</v>
          </cell>
          <cell r="AD498">
            <v>0</v>
          </cell>
          <cell r="AE498" t="str">
            <v>Sí Virtual LOGROS * Integración 25 trámites transaccionales * 93.544 accesos a trámites * Actividades de comunicación y nuevas para twitter SiVirtualCO. * Propuesta de nueva visión del portal RETOS: * Piloto consulta puntaje del Sisben * Piloto de PQRS Au</v>
          </cell>
          <cell r="AF498">
            <v>42490.208333333299</v>
          </cell>
          <cell r="AG498">
            <v>42500.397225000001</v>
          </cell>
          <cell r="AH498" t="str">
            <v>Francy Johanna Pimiento Quintero</v>
          </cell>
          <cell r="AI498" t="str">
            <v>johanna.pimiento@gobiernoenlinea.gov.co</v>
          </cell>
          <cell r="AJ498">
            <v>30</v>
          </cell>
          <cell r="AK498">
            <v>0</v>
          </cell>
          <cell r="AL498">
            <v>0</v>
          </cell>
        </row>
        <row r="499">
          <cell r="A499">
            <v>4851</v>
          </cell>
          <cell r="B499" t="str">
            <v>Todos por un Nuevo País</v>
          </cell>
          <cell r="C499" t="str">
            <v>Seguridad, justicia y democracia para la construcción de paz</v>
          </cell>
          <cell r="D499" t="str">
            <v>Proveer Seguridad y Defensa en el Territorio Nacional</v>
          </cell>
          <cell r="E499" t="str">
            <v>TIC</v>
          </cell>
          <cell r="F499" t="str">
            <v>MINTIC</v>
          </cell>
          <cell r="G499" t="str">
            <v>Promocion del desarrollo de los Servicios TIC bajo un marco normativo, institucional y regulatorio convergente.</v>
          </cell>
          <cell r="H499">
            <v>4851</v>
          </cell>
          <cell r="I499" t="str">
            <v>Empresarios que interactúan en línea con entidades de gobierno</v>
          </cell>
          <cell r="J499" t="str">
            <v>Producto</v>
          </cell>
          <cell r="K499" t="str">
            <v>Sectorial</v>
          </cell>
          <cell r="L499" t="str">
            <v>SI</v>
          </cell>
          <cell r="M499" t="str">
            <v>NO</v>
          </cell>
          <cell r="N499" t="str">
            <v>NO</v>
          </cell>
          <cell r="O499" t="str">
            <v>SI</v>
          </cell>
          <cell r="P499" t="str">
            <v>Porcentaje</v>
          </cell>
          <cell r="Q499" t="str">
            <v>Anual</v>
          </cell>
          <cell r="R499" t="str">
            <v>Capacidad</v>
          </cell>
          <cell r="S499">
            <v>81</v>
          </cell>
          <cell r="T499">
            <v>82</v>
          </cell>
          <cell r="U499">
            <v>84</v>
          </cell>
          <cell r="V499">
            <v>86</v>
          </cell>
          <cell r="W499">
            <v>88</v>
          </cell>
          <cell r="X499">
            <v>88</v>
          </cell>
          <cell r="Y499">
            <v>0</v>
          </cell>
          <cell r="Z499">
            <v>0</v>
          </cell>
          <cell r="AA499">
            <v>0</v>
          </cell>
          <cell r="AB499">
            <v>0</v>
          </cell>
          <cell r="AC499">
            <v>0</v>
          </cell>
          <cell r="AD499">
            <v>0</v>
          </cell>
          <cell r="AE499" t="str">
            <v>Sí Virtual LOGROS * Integración 25 trámites transaccionales * 93.544 accesos a trámites * Actividades de comunicación y nuevas para twitter SiVirtualCO. * Propuesta de nueva visión del portal RETOS: * Piloto consulta puntaje del Sisben * Piloto de PQRS Au</v>
          </cell>
          <cell r="AF499">
            <v>42490.208333333299</v>
          </cell>
          <cell r="AG499">
            <v>42500.397645057899</v>
          </cell>
          <cell r="AH499" t="str">
            <v>Francy Johanna Pimiento Quintero</v>
          </cell>
          <cell r="AI499" t="str">
            <v>johanna.pimiento@gobiernoenlinea.gov.co</v>
          </cell>
          <cell r="AJ499">
            <v>30</v>
          </cell>
          <cell r="AK499">
            <v>0</v>
          </cell>
          <cell r="AL499">
            <v>0</v>
          </cell>
        </row>
        <row r="500">
          <cell r="A500">
            <v>4852</v>
          </cell>
          <cell r="B500" t="str">
            <v>Todos por un Nuevo País</v>
          </cell>
          <cell r="C500" t="str">
            <v>Seguridad, justicia y democracia para la construcción de paz</v>
          </cell>
          <cell r="D500" t="str">
            <v>Proveer Seguridad y Defensa en el Territorio Nacional</v>
          </cell>
          <cell r="E500" t="str">
            <v>TIC</v>
          </cell>
          <cell r="F500" t="str">
            <v>MINTIC</v>
          </cell>
          <cell r="G500" t="str">
            <v>Promocion del desarrollo de los Servicios TIC bajo un marco normativo, institucional y regulatorio convergente.</v>
          </cell>
          <cell r="H500">
            <v>4852</v>
          </cell>
          <cell r="I500" t="str">
            <v>Ciudadanos que participan en el Estado por medios electrónicos</v>
          </cell>
          <cell r="J500" t="str">
            <v>Producto</v>
          </cell>
          <cell r="K500" t="str">
            <v>Sectorial</v>
          </cell>
          <cell r="L500" t="str">
            <v>SI</v>
          </cell>
          <cell r="M500" t="str">
            <v>NO</v>
          </cell>
          <cell r="N500" t="str">
            <v>NO</v>
          </cell>
          <cell r="O500" t="str">
            <v>SI</v>
          </cell>
          <cell r="P500" t="str">
            <v>Porcentaje</v>
          </cell>
          <cell r="Q500" t="str">
            <v>Anual</v>
          </cell>
          <cell r="R500" t="str">
            <v>Capacidad</v>
          </cell>
          <cell r="S500">
            <v>11</v>
          </cell>
          <cell r="T500">
            <v>18</v>
          </cell>
          <cell r="U500">
            <v>20</v>
          </cell>
          <cell r="V500">
            <v>22</v>
          </cell>
          <cell r="W500">
            <v>24</v>
          </cell>
          <cell r="X500">
            <v>24</v>
          </cell>
          <cell r="Y500">
            <v>0</v>
          </cell>
          <cell r="Z500">
            <v>0</v>
          </cell>
          <cell r="AA500">
            <v>0</v>
          </cell>
          <cell r="AB500">
            <v>0</v>
          </cell>
          <cell r="AC500">
            <v>0</v>
          </cell>
          <cell r="AD500">
            <v>0</v>
          </cell>
          <cell r="AE500" t="str">
            <v>Participación Ciudadana: LOGROS: * Campaña: cambio climático, día de las víctimas #RestituirEsPaz y consulta para mejorar los índices de lectura en el país. RETOS: * Relacionamiento territorial y actualización de base de datos de redes sociales de territo</v>
          </cell>
          <cell r="AF500">
            <v>42490.208333333299</v>
          </cell>
          <cell r="AG500">
            <v>42500.39615</v>
          </cell>
          <cell r="AH500" t="str">
            <v>Francy Johanna Pimiento Quintero</v>
          </cell>
          <cell r="AI500" t="str">
            <v>johanna.pimiento@gobiernoenlinea.gov.co</v>
          </cell>
          <cell r="AJ500">
            <v>30</v>
          </cell>
          <cell r="AK500">
            <v>0</v>
          </cell>
          <cell r="AL500">
            <v>0</v>
          </cell>
        </row>
        <row r="501">
          <cell r="A501">
            <v>4418</v>
          </cell>
          <cell r="B501" t="str">
            <v>Todos por un Nuevo País</v>
          </cell>
          <cell r="C501" t="str">
            <v>Seguridad, justicia y democracia para la construcción de paz</v>
          </cell>
          <cell r="D501" t="str">
            <v>Promover la prestación, administración y acceso a los servicios de justicia con un enfoque sistémico y territorial.</v>
          </cell>
          <cell r="E501" t="str">
            <v>Justicia</v>
          </cell>
          <cell r="F501" t="str">
            <v>MinJusticia</v>
          </cell>
          <cell r="G501" t="str">
            <v>Mejora del acceso a la justicia formal y jurisdiccional desde el Sector Justicia</v>
          </cell>
          <cell r="H501">
            <v>4418</v>
          </cell>
          <cell r="I501" t="str">
            <v>Nuevas Casas de Justicia y nuevos Centros de Convivencia Ciudadana construidos y con nuevo modelo de atención integral</v>
          </cell>
          <cell r="J501" t="str">
            <v>Producto</v>
          </cell>
          <cell r="K501" t="str">
            <v>Sectorial</v>
          </cell>
          <cell r="L501" t="str">
            <v>SI</v>
          </cell>
          <cell r="M501" t="str">
            <v>NO</v>
          </cell>
          <cell r="N501" t="str">
            <v>NO</v>
          </cell>
          <cell r="O501" t="str">
            <v>SI</v>
          </cell>
          <cell r="P501" t="str">
            <v>Casas de Justicia y Centros de Convivencia Ciudadana</v>
          </cell>
          <cell r="Q501" t="str">
            <v>Anual</v>
          </cell>
          <cell r="R501" t="str">
            <v>Acumulado</v>
          </cell>
          <cell r="S501">
            <v>0</v>
          </cell>
          <cell r="T501">
            <v>2</v>
          </cell>
          <cell r="U501">
            <v>2</v>
          </cell>
          <cell r="V501">
            <v>4</v>
          </cell>
          <cell r="W501">
            <v>12</v>
          </cell>
          <cell r="X501">
            <v>20</v>
          </cell>
          <cell r="Y501">
            <v>0</v>
          </cell>
          <cell r="Z501">
            <v>0</v>
          </cell>
          <cell r="AA501">
            <v>0</v>
          </cell>
          <cell r="AB501">
            <v>0</v>
          </cell>
          <cell r="AC501">
            <v>0</v>
          </cell>
          <cell r="AD501">
            <v>0</v>
          </cell>
          <cell r="AE501" t="str">
            <v>El 4 de marzo se inauguró la tercera Casas de justicia en Cali (Valle del Cauca); sin embargo, está pendiente la puesta en operación del nuevo modelo de atención integral. Está pendiente la puesta en operación de los Centros de Convivencia Ciudadana de Fo</v>
          </cell>
          <cell r="AF501">
            <v>42429.208333333299</v>
          </cell>
          <cell r="AG501">
            <v>42500.666697766203</v>
          </cell>
          <cell r="AH501" t="str">
            <v>Adela del Pilar Parra González</v>
          </cell>
          <cell r="AI501" t="str">
            <v>aparra@dnp.gov.co</v>
          </cell>
          <cell r="AJ501">
            <v>30</v>
          </cell>
          <cell r="AK501">
            <v>0</v>
          </cell>
          <cell r="AL501">
            <v>0</v>
          </cell>
        </row>
        <row r="502">
          <cell r="A502">
            <v>4419</v>
          </cell>
          <cell r="B502" t="str">
            <v>Todos por un Nuevo País</v>
          </cell>
          <cell r="C502" t="str">
            <v>Seguridad, justicia y democracia para la construcción de paz</v>
          </cell>
          <cell r="D502" t="str">
            <v>Promover la prestación, administración y acceso a los servicios de justicia con un enfoque sistémico y territorial.</v>
          </cell>
          <cell r="E502" t="str">
            <v>Justicia</v>
          </cell>
          <cell r="F502" t="str">
            <v>MinJusticia</v>
          </cell>
          <cell r="G502" t="str">
            <v>Mejora del acceso a la justicia formal y jurisdiccional desde el Sector Justicia</v>
          </cell>
          <cell r="H502">
            <v>4419</v>
          </cell>
          <cell r="I502" t="str">
            <v> Casas de Justicia y Centro de Convivencia Ciudadana incorporadas al sistema de información central</v>
          </cell>
          <cell r="J502" t="str">
            <v>Producto</v>
          </cell>
          <cell r="K502" t="str">
            <v>Sectorial</v>
          </cell>
          <cell r="L502" t="str">
            <v>SI</v>
          </cell>
          <cell r="M502" t="str">
            <v>NO</v>
          </cell>
          <cell r="N502" t="str">
            <v>NO</v>
          </cell>
          <cell r="O502" t="str">
            <v>SI</v>
          </cell>
          <cell r="P502" t="str">
            <v>Casas de Justicia y Centros de Convivencia Ciudadana</v>
          </cell>
          <cell r="Q502" t="str">
            <v>Trimestral</v>
          </cell>
          <cell r="R502" t="str">
            <v>Acumulado</v>
          </cell>
          <cell r="S502">
            <v>20</v>
          </cell>
          <cell r="T502">
            <v>15</v>
          </cell>
          <cell r="U502">
            <v>15</v>
          </cell>
          <cell r="V502">
            <v>15</v>
          </cell>
          <cell r="W502">
            <v>15</v>
          </cell>
          <cell r="X502">
            <v>60</v>
          </cell>
          <cell r="Y502">
            <v>0</v>
          </cell>
          <cell r="Z502">
            <v>0</v>
          </cell>
          <cell r="AA502">
            <v>0</v>
          </cell>
          <cell r="AB502">
            <v>0</v>
          </cell>
          <cell r="AC502">
            <v>0</v>
          </cell>
          <cell r="AD502">
            <v>0</v>
          </cell>
          <cell r="AE502" t="str">
            <v>Con corte a febrero 29 de 2016, se está organizando el cronograma de capacitación para gestionar el ingreso de las Casas y Centros al Sistema. Datos tomados del Programa Nacional de Casas de Justicia y Convivencia Ciudadana; reporte realizado el 10 de mar</v>
          </cell>
          <cell r="AF502">
            <v>42429.208333333299</v>
          </cell>
          <cell r="AG502">
            <v>42500.670430821803</v>
          </cell>
          <cell r="AH502" t="str">
            <v>Adela del Pilar Parra González</v>
          </cell>
          <cell r="AI502" t="str">
            <v>aparra@dnp.gov.co</v>
          </cell>
          <cell r="AJ502">
            <v>30</v>
          </cell>
          <cell r="AK502">
            <v>0</v>
          </cell>
          <cell r="AL502">
            <v>0</v>
          </cell>
        </row>
        <row r="503">
          <cell r="A503">
            <v>4421</v>
          </cell>
          <cell r="B503" t="str">
            <v>Todos por un Nuevo País</v>
          </cell>
          <cell r="C503" t="str">
            <v>Seguridad, justicia y democracia para la construcción de paz</v>
          </cell>
          <cell r="D503" t="str">
            <v>Promover la prestación, administración y acceso a los servicios de justicia con un enfoque sistémico y territorial.</v>
          </cell>
          <cell r="E503" t="str">
            <v>Justicia</v>
          </cell>
          <cell r="F503" t="str">
            <v>MinJusticia</v>
          </cell>
          <cell r="G503" t="str">
            <v>Mejora del acceso a la justicia formal y jurisdiccional desde el Sector Justicia</v>
          </cell>
          <cell r="H503">
            <v>4421</v>
          </cell>
          <cell r="I503" t="str">
            <v>Ciudadanos orientados en el acceso a la justicia a través de Casas de Justicia y Centros de Convivencia Ciudadana</v>
          </cell>
          <cell r="J503" t="str">
            <v>Producto</v>
          </cell>
          <cell r="K503" t="str">
            <v>Sectorial</v>
          </cell>
          <cell r="L503" t="str">
            <v>SI</v>
          </cell>
          <cell r="M503" t="str">
            <v>NO</v>
          </cell>
          <cell r="N503" t="str">
            <v>NO</v>
          </cell>
          <cell r="O503" t="str">
            <v>SI</v>
          </cell>
          <cell r="P503" t="str">
            <v>Ciudadanos</v>
          </cell>
          <cell r="Q503" t="str">
            <v>Trimestral</v>
          </cell>
          <cell r="R503" t="str">
            <v>Flujo</v>
          </cell>
          <cell r="S503">
            <v>399253</v>
          </cell>
          <cell r="T503">
            <v>360000</v>
          </cell>
          <cell r="U503">
            <v>370000</v>
          </cell>
          <cell r="V503">
            <v>377000</v>
          </cell>
          <cell r="W503">
            <v>540000</v>
          </cell>
          <cell r="X503">
            <v>540000</v>
          </cell>
          <cell r="Y503">
            <v>0</v>
          </cell>
          <cell r="Z503">
            <v>0</v>
          </cell>
          <cell r="AA503">
            <v>0</v>
          </cell>
          <cell r="AB503">
            <v>0</v>
          </cell>
          <cell r="AC503">
            <v>0</v>
          </cell>
          <cell r="AD503">
            <v>0</v>
          </cell>
          <cell r="AE503" t="str">
            <v>La información de ciudadanos orientados en Casas se obtiene del Sistema de Información de Casas de Justicia (Reportan 52 de las 105 Casas en operación). Éste reporte es dinámico; en algunas Casas no hay acceso a internet, se continúa usando formulario Exc</v>
          </cell>
          <cell r="AF503">
            <v>42429.208333333299</v>
          </cell>
          <cell r="AG503">
            <v>42501.788650000002</v>
          </cell>
          <cell r="AH503" t="str">
            <v>Adela del Pilar Parra González</v>
          </cell>
          <cell r="AI503" t="str">
            <v>aparra@dnp.gov.co</v>
          </cell>
          <cell r="AJ503">
            <v>30</v>
          </cell>
          <cell r="AK503">
            <v>0</v>
          </cell>
          <cell r="AL503">
            <v>0</v>
          </cell>
        </row>
        <row r="504">
          <cell r="A504">
            <v>5370</v>
          </cell>
          <cell r="B504" t="str">
            <v>Todos por un Nuevo País</v>
          </cell>
          <cell r="C504" t="str">
            <v>Seguridad, justicia y democracia para la construcción de paz</v>
          </cell>
          <cell r="D504" t="str">
            <v>Promover la prestación, administración y acceso a los servicios de justicia con un enfoque sistémico y territorial.</v>
          </cell>
          <cell r="E504" t="str">
            <v>Justicia</v>
          </cell>
          <cell r="F504" t="str">
            <v>MinJusticia</v>
          </cell>
          <cell r="G504" t="str">
            <v>Mejora del acceso a la justicia formal y jurisdiccional desde el Sector Justicia</v>
          </cell>
          <cell r="H504">
            <v>5370</v>
          </cell>
          <cell r="I504" t="str">
            <v>Porcentaje de Sentencias con Tiempo Procesal menor o igual a 6 meses</v>
          </cell>
          <cell r="J504" t="str">
            <v>Gestión</v>
          </cell>
          <cell r="K504" t="str">
            <v>Sectorial</v>
          </cell>
          <cell r="L504" t="str">
            <v>NO</v>
          </cell>
          <cell r="M504" t="str">
            <v>NO</v>
          </cell>
          <cell r="N504" t="str">
            <v>NO</v>
          </cell>
          <cell r="O504" t="str">
            <v>NO</v>
          </cell>
          <cell r="P504" t="str">
            <v>Porcentaje</v>
          </cell>
          <cell r="Q504" t="str">
            <v>Trimestral</v>
          </cell>
          <cell r="R504" t="str">
            <v>Flujo</v>
          </cell>
          <cell r="S504">
            <v>2014</v>
          </cell>
          <cell r="T504">
            <v>53</v>
          </cell>
          <cell r="U504">
            <v>55</v>
          </cell>
          <cell r="V504">
            <v>63</v>
          </cell>
          <cell r="W504">
            <v>72</v>
          </cell>
          <cell r="X504">
            <v>72</v>
          </cell>
          <cell r="Y504">
            <v>0</v>
          </cell>
          <cell r="Z504">
            <v>0</v>
          </cell>
          <cell r="AA504">
            <v>0</v>
          </cell>
          <cell r="AB504">
            <v>0</v>
          </cell>
          <cell r="AC504">
            <v>0</v>
          </cell>
          <cell r="AD504">
            <v>0</v>
          </cell>
          <cell r="AE504">
            <v>0</v>
          </cell>
          <cell r="AF504">
            <v>0</v>
          </cell>
          <cell r="AG504">
            <v>0</v>
          </cell>
          <cell r="AH504" t="str">
            <v>Claudia Mallely Vela Díaz</v>
          </cell>
          <cell r="AI504" t="str">
            <v>claudia.vela@minjusticia.gov.co</v>
          </cell>
          <cell r="AJ504">
            <v>30</v>
          </cell>
          <cell r="AK504">
            <v>0</v>
          </cell>
          <cell r="AL504">
            <v>0</v>
          </cell>
        </row>
        <row r="505">
          <cell r="A505">
            <v>4420</v>
          </cell>
          <cell r="B505" t="str">
            <v>Todos por un Nuevo País</v>
          </cell>
          <cell r="C505" t="str">
            <v>Seguridad, justicia y democracia para la construcción de paz</v>
          </cell>
          <cell r="D505" t="str">
            <v>Promover la prestación, administración y acceso a los servicios de justicia con un enfoque sistémico y territorial.</v>
          </cell>
          <cell r="E505" t="str">
            <v>Justicia</v>
          </cell>
          <cell r="F505" t="str">
            <v>MinJusticia</v>
          </cell>
          <cell r="G505" t="str">
            <v>Fortalecimiento y Promoción de los Mecanismos Alternativos de Solución de Conflictos</v>
          </cell>
          <cell r="H505">
            <v>4420</v>
          </cell>
          <cell r="I505" t="str">
            <v>Casos tramitados por los ciudadanos ante conciliadores en derecho y en equidad</v>
          </cell>
          <cell r="J505" t="str">
            <v>Producto</v>
          </cell>
          <cell r="K505" t="str">
            <v>Sectorial</v>
          </cell>
          <cell r="L505" t="str">
            <v>SI</v>
          </cell>
          <cell r="M505" t="str">
            <v>NO</v>
          </cell>
          <cell r="N505" t="str">
            <v>NO</v>
          </cell>
          <cell r="O505" t="str">
            <v>SI</v>
          </cell>
          <cell r="P505" t="str">
            <v>Casos</v>
          </cell>
          <cell r="Q505" t="str">
            <v>Bimestral</v>
          </cell>
          <cell r="R505" t="str">
            <v>Flujo</v>
          </cell>
          <cell r="S505">
            <v>107398</v>
          </cell>
          <cell r="T505">
            <v>128000</v>
          </cell>
          <cell r="U505">
            <v>131000</v>
          </cell>
          <cell r="V505">
            <v>134000</v>
          </cell>
          <cell r="W505">
            <v>137000</v>
          </cell>
          <cell r="X505">
            <v>137000</v>
          </cell>
          <cell r="Y505">
            <v>16964</v>
          </cell>
          <cell r="Z505">
            <v>12.95</v>
          </cell>
          <cell r="AA505">
            <v>170664</v>
          </cell>
          <cell r="AB505">
            <v>100</v>
          </cell>
          <cell r="AC505">
            <v>42429.208333333299</v>
          </cell>
          <cell r="AD505">
            <v>42500.6640815625</v>
          </cell>
          <cell r="AE505" t="str">
            <v>Desde el 2016, el reporte de casos tramitados ante conciliadores en derecho se realiza desde el Sistema de Información de la Conciliación, el Arbitraje y la Amigable Composición, adoptado mediante la Resolución 0018 de enero 18 de 2016. Para su implementa</v>
          </cell>
          <cell r="AF505">
            <v>42460.208333333299</v>
          </cell>
          <cell r="AG505">
            <v>42500.810880208301</v>
          </cell>
          <cell r="AH505" t="str">
            <v>Adela del Pilar Parra González</v>
          </cell>
          <cell r="AI505" t="str">
            <v>aparra@dnp.gov.co</v>
          </cell>
          <cell r="AJ505">
            <v>30</v>
          </cell>
          <cell r="AK505">
            <v>42489.208333333299</v>
          </cell>
          <cell r="AL505">
            <v>-12</v>
          </cell>
        </row>
        <row r="506">
          <cell r="A506">
            <v>4422</v>
          </cell>
          <cell r="B506" t="str">
            <v>Todos por un Nuevo País</v>
          </cell>
          <cell r="C506" t="str">
            <v>Seguridad, justicia y democracia para la construcción de paz</v>
          </cell>
          <cell r="D506" t="str">
            <v>Promover la prestación, administración y acceso a los servicios de justicia con un enfoque sistémico y territorial.</v>
          </cell>
          <cell r="E506" t="str">
            <v>Justicia</v>
          </cell>
          <cell r="F506" t="str">
            <v>MinJusticia</v>
          </cell>
          <cell r="G506" t="str">
            <v>Fortalecimiento y Promoción de los Mecanismos Alternativos de Solución de Conflictos</v>
          </cell>
          <cell r="H506">
            <v>4422</v>
          </cell>
          <cell r="I506" t="str">
            <v>Municipios fortalecidos con conciliadores en equidad</v>
          </cell>
          <cell r="J506" t="str">
            <v>Producto</v>
          </cell>
          <cell r="K506" t="str">
            <v>Sectorial</v>
          </cell>
          <cell r="L506" t="str">
            <v>SI</v>
          </cell>
          <cell r="M506" t="str">
            <v>NO</v>
          </cell>
          <cell r="N506" t="str">
            <v>NO</v>
          </cell>
          <cell r="O506" t="str">
            <v>SI</v>
          </cell>
          <cell r="P506" t="str">
            <v>Municipios</v>
          </cell>
          <cell r="Q506" t="str">
            <v>Anual</v>
          </cell>
          <cell r="R506" t="str">
            <v>Acumulado</v>
          </cell>
          <cell r="S506">
            <v>24</v>
          </cell>
          <cell r="T506">
            <v>10</v>
          </cell>
          <cell r="U506">
            <v>10</v>
          </cell>
          <cell r="V506">
            <v>10</v>
          </cell>
          <cell r="W506">
            <v>10</v>
          </cell>
          <cell r="X506">
            <v>40</v>
          </cell>
          <cell r="Y506">
            <v>0</v>
          </cell>
          <cell r="Z506">
            <v>0</v>
          </cell>
          <cell r="AA506">
            <v>0</v>
          </cell>
          <cell r="AB506">
            <v>0</v>
          </cell>
          <cell r="AC506">
            <v>0</v>
          </cell>
          <cell r="AD506">
            <v>0</v>
          </cell>
          <cell r="AE506" t="str">
            <v>Para la vigencia 2016, se programó el fortalecimiento de municipios con Conciliadores en Equidad a través de dos actividades: 1. Capacitación a Conciliadores en Equidad y 2. Implementación de Procesos MICE. Está en proceso la revisión documental de los po</v>
          </cell>
          <cell r="AF506">
            <v>42460.208333333299</v>
          </cell>
          <cell r="AG506">
            <v>42501.794590474499</v>
          </cell>
          <cell r="AH506" t="str">
            <v>Adela del Pilar Parra González</v>
          </cell>
          <cell r="AI506" t="str">
            <v>aparra@dnp.gov.co</v>
          </cell>
          <cell r="AJ506">
            <v>1</v>
          </cell>
          <cell r="AK506">
            <v>0</v>
          </cell>
          <cell r="AL506">
            <v>0</v>
          </cell>
        </row>
        <row r="507">
          <cell r="A507">
            <v>5364</v>
          </cell>
          <cell r="B507" t="str">
            <v>Todos por un Nuevo País</v>
          </cell>
          <cell r="C507" t="str">
            <v>Seguridad, justicia y democracia para la construcción de paz</v>
          </cell>
          <cell r="D507" t="str">
            <v>Promover la prestación, administración y acceso a los servicios de justicia con un enfoque sistémico y territorial.</v>
          </cell>
          <cell r="E507" t="str">
            <v>Justicia</v>
          </cell>
          <cell r="F507" t="str">
            <v>MinJusticia</v>
          </cell>
          <cell r="G507" t="str">
            <v>Fortalecimiento y Promoción de los Mecanismos Alternativos de Solución de Conflictos</v>
          </cell>
          <cell r="H507">
            <v>5364</v>
          </cell>
          <cell r="I507" t="str">
            <v>Fases para el fortalecimiento de los sistemas de justicia propios de los pueblos indígenas y la generación de escenarios y acciones efectivos de coordinación con el Sistema Judicial Nacional</v>
          </cell>
          <cell r="J507" t="str">
            <v>Producto</v>
          </cell>
          <cell r="K507" t="str">
            <v>Sectorial</v>
          </cell>
          <cell r="L507" t="str">
            <v>SI</v>
          </cell>
          <cell r="M507" t="str">
            <v>NO</v>
          </cell>
          <cell r="N507" t="str">
            <v>NO</v>
          </cell>
          <cell r="O507" t="str">
            <v>SI</v>
          </cell>
          <cell r="P507" t="str">
            <v>Porcentaje</v>
          </cell>
          <cell r="Q507" t="str">
            <v>Anual</v>
          </cell>
          <cell r="R507" t="str">
            <v>Acumulado</v>
          </cell>
          <cell r="S507">
            <v>0</v>
          </cell>
          <cell r="T507">
            <v>18</v>
          </cell>
          <cell r="U507">
            <v>38</v>
          </cell>
          <cell r="V507">
            <v>32</v>
          </cell>
          <cell r="W507">
            <v>12</v>
          </cell>
          <cell r="X507">
            <v>100</v>
          </cell>
          <cell r="Y507">
            <v>0</v>
          </cell>
          <cell r="Z507">
            <v>0</v>
          </cell>
          <cell r="AA507">
            <v>0</v>
          </cell>
          <cell r="AB507">
            <v>0</v>
          </cell>
          <cell r="AC507">
            <v>0</v>
          </cell>
          <cell r="AD507">
            <v>0</v>
          </cell>
          <cell r="AE507" t="str">
            <v>Para la meta relacionada con los indígenas privados de la libertad, se continúa con la consolidación del proyecto de inversión para gestionar las apropiaciones presupuestales correspondientes. En el comité de contratación realizado el 25 de abril de 2016,</v>
          </cell>
          <cell r="AF507">
            <v>42490.208333333299</v>
          </cell>
          <cell r="AG507">
            <v>42496.786661886603</v>
          </cell>
          <cell r="AH507" t="str">
            <v>Fernando Arévalo Carrascal</v>
          </cell>
          <cell r="AI507" t="str">
            <v>fernando.arevalo@minjusticia.gov.co</v>
          </cell>
          <cell r="AJ507">
            <v>30</v>
          </cell>
          <cell r="AK507">
            <v>0</v>
          </cell>
          <cell r="AL507">
            <v>0</v>
          </cell>
        </row>
        <row r="508">
          <cell r="A508">
            <v>4423</v>
          </cell>
          <cell r="B508" t="str">
            <v>Todos por un Nuevo País</v>
          </cell>
          <cell r="C508" t="str">
            <v>Seguridad, justicia y democracia para la construcción de paz</v>
          </cell>
          <cell r="D508" t="str">
            <v>Promover la prestación, administración y acceso a los servicios de justicia con un enfoque sistémico y territorial.</v>
          </cell>
          <cell r="E508" t="str">
            <v>Justicia</v>
          </cell>
          <cell r="F508" t="str">
            <v>MinJusticia</v>
          </cell>
          <cell r="G508" t="str">
            <v>Racionalización normativa y legal realizada desde el Sector Justicia</v>
          </cell>
          <cell r="H508">
            <v>4423</v>
          </cell>
          <cell r="I508" t="str">
            <v>Normas de carácter general y abstracto con análisis de vigencia y afectación jurisprudencial disponibles en el Sistema Único de Información Normativa SUIN- JURISCOL.</v>
          </cell>
          <cell r="J508" t="str">
            <v>Producto</v>
          </cell>
          <cell r="K508" t="str">
            <v>Sectorial</v>
          </cell>
          <cell r="L508" t="str">
            <v>SI</v>
          </cell>
          <cell r="M508" t="str">
            <v>NO</v>
          </cell>
          <cell r="N508" t="str">
            <v>NO</v>
          </cell>
          <cell r="O508" t="str">
            <v>SI</v>
          </cell>
          <cell r="P508" t="str">
            <v>Decretos</v>
          </cell>
          <cell r="Q508" t="str">
            <v>Mensual</v>
          </cell>
          <cell r="R508" t="str">
            <v>Acumulado</v>
          </cell>
          <cell r="S508">
            <v>0</v>
          </cell>
          <cell r="T508">
            <v>40000</v>
          </cell>
          <cell r="U508">
            <v>8000</v>
          </cell>
          <cell r="V508">
            <v>3000</v>
          </cell>
          <cell r="W508">
            <v>2000</v>
          </cell>
          <cell r="X508">
            <v>53000</v>
          </cell>
          <cell r="Y508">
            <v>159</v>
          </cell>
          <cell r="Z508">
            <v>1.988</v>
          </cell>
          <cell r="AA508">
            <v>44073</v>
          </cell>
          <cell r="AB508">
            <v>83.156999999999996</v>
          </cell>
          <cell r="AC508">
            <v>42490.208333333299</v>
          </cell>
          <cell r="AD508">
            <v>42496.778607835702</v>
          </cell>
          <cell r="AE508" t="str">
            <v>Se están verificando los diarios oficiales para la elaboración de la lista de las 8.000 normas de carácter general y abstracto para registrar y cargar en el sistema. Es importante señalar, que todos estos registros se encuentran cargados en el ambiente de</v>
          </cell>
          <cell r="AF508">
            <v>42490.208333333299</v>
          </cell>
          <cell r="AG508">
            <v>42496.778607673601</v>
          </cell>
          <cell r="AH508" t="str">
            <v>Fernando Arévalo Carrascal</v>
          </cell>
          <cell r="AI508" t="str">
            <v>fernando.arevalo@minjusticia.gov.co</v>
          </cell>
          <cell r="AJ508">
            <v>1</v>
          </cell>
          <cell r="AK508">
            <v>42520.208333333299</v>
          </cell>
          <cell r="AL508">
            <v>-14</v>
          </cell>
        </row>
        <row r="509">
          <cell r="A509">
            <v>5231</v>
          </cell>
          <cell r="B509" t="str">
            <v>Todos por un Nuevo País</v>
          </cell>
          <cell r="C509" t="str">
            <v>Seguridad, justicia y democracia para la construcción de paz</v>
          </cell>
          <cell r="D509" t="str">
            <v>Promover la prestación, administración y acceso a los servicios de justicia con un enfoque sistémico y territorial.</v>
          </cell>
          <cell r="E509" t="str">
            <v>Justicia</v>
          </cell>
          <cell r="F509" t="str">
            <v>MinJusticia</v>
          </cell>
          <cell r="G509" t="str">
            <v>Grupos Étnicos - Justicia</v>
          </cell>
          <cell r="H509">
            <v>5231</v>
          </cell>
          <cell r="I509" t="str">
            <v>Encuentros realizados para el fortalecimiento de la justicia propia del pueblo Rrom</v>
          </cell>
          <cell r="J509" t="str">
            <v>Producto</v>
          </cell>
          <cell r="K509" t="str">
            <v>Transversal</v>
          </cell>
          <cell r="L509" t="str">
            <v>NO</v>
          </cell>
          <cell r="M509" t="str">
            <v>NO</v>
          </cell>
          <cell r="N509" t="str">
            <v>NO</v>
          </cell>
          <cell r="O509" t="str">
            <v>NO</v>
          </cell>
          <cell r="P509" t="str">
            <v>Encuentros</v>
          </cell>
          <cell r="Q509" t="str">
            <v>Anual</v>
          </cell>
          <cell r="R509" t="str">
            <v>Acumulado</v>
          </cell>
          <cell r="S509">
            <v>0</v>
          </cell>
          <cell r="T509">
            <v>0</v>
          </cell>
          <cell r="U509">
            <v>1</v>
          </cell>
          <cell r="V509">
            <v>0</v>
          </cell>
          <cell r="W509">
            <v>1</v>
          </cell>
          <cell r="X509">
            <v>2</v>
          </cell>
          <cell r="Y509">
            <v>0</v>
          </cell>
          <cell r="Z509">
            <v>0</v>
          </cell>
          <cell r="AA509">
            <v>0</v>
          </cell>
          <cell r="AB509">
            <v>0</v>
          </cell>
          <cell r="AC509">
            <v>0</v>
          </cell>
          <cell r="AD509">
            <v>0</v>
          </cell>
          <cell r="AE509" t="str">
            <v>Inclusión en el Plan Anual de Adquisiciones 2016 del MJD: Desarrollar de manera conjunta con el Ministerio del Interior, el diseño de la guia para acercar las prácticas de la justicia Rom y Justicia Ordinaria, y apoyar la realización de un encuentro nacio</v>
          </cell>
          <cell r="AF509">
            <v>42490.208333333299</v>
          </cell>
          <cell r="AG509">
            <v>42496.768761539402</v>
          </cell>
          <cell r="AH509" t="str">
            <v>Fernando Arévalo Carrascal</v>
          </cell>
          <cell r="AI509" t="str">
            <v>fernando.arevalo@minjusticia.gov.co</v>
          </cell>
          <cell r="AJ509">
            <v>7</v>
          </cell>
          <cell r="AK509">
            <v>0</v>
          </cell>
          <cell r="AL509">
            <v>0</v>
          </cell>
        </row>
        <row r="510">
          <cell r="A510">
            <v>5232</v>
          </cell>
          <cell r="B510" t="str">
            <v>Todos por un Nuevo País</v>
          </cell>
          <cell r="C510" t="str">
            <v>Seguridad, justicia y democracia para la construcción de paz</v>
          </cell>
          <cell r="D510" t="str">
            <v>Promover la prestación, administración y acceso a los servicios de justicia con un enfoque sistémico y territorial.</v>
          </cell>
          <cell r="E510" t="str">
            <v>Justicia</v>
          </cell>
          <cell r="F510" t="str">
            <v>MinJusticia</v>
          </cell>
          <cell r="G510" t="str">
            <v>Grupos Étnicos - Justicia</v>
          </cell>
          <cell r="H510">
            <v>5232</v>
          </cell>
          <cell r="I510" t="str">
            <v>Protocolo elaborado y firmado por la Kriss Romani</v>
          </cell>
          <cell r="J510" t="str">
            <v>Producto</v>
          </cell>
          <cell r="K510" t="str">
            <v>Transversal</v>
          </cell>
          <cell r="L510" t="str">
            <v>NO</v>
          </cell>
          <cell r="M510" t="str">
            <v>NO</v>
          </cell>
          <cell r="N510" t="str">
            <v>NO</v>
          </cell>
          <cell r="O510" t="str">
            <v>NO</v>
          </cell>
          <cell r="P510" t="str">
            <v>Documento protocolo</v>
          </cell>
          <cell r="Q510" t="str">
            <v>Anual</v>
          </cell>
          <cell r="R510" t="str">
            <v>Acumulado</v>
          </cell>
          <cell r="S510">
            <v>0</v>
          </cell>
          <cell r="T510">
            <v>0</v>
          </cell>
          <cell r="U510">
            <v>1</v>
          </cell>
          <cell r="V510">
            <v>0</v>
          </cell>
          <cell r="W510">
            <v>0</v>
          </cell>
          <cell r="X510">
            <v>1</v>
          </cell>
          <cell r="Y510">
            <v>0</v>
          </cell>
          <cell r="Z510">
            <v>0</v>
          </cell>
          <cell r="AA510">
            <v>0</v>
          </cell>
          <cell r="AB510">
            <v>0</v>
          </cell>
          <cell r="AC510">
            <v>0</v>
          </cell>
          <cell r="AD510">
            <v>0</v>
          </cell>
          <cell r="AE510" t="str">
            <v xml:space="preserve">Inclusión en el Plan Anual de Adquisiciones 2016 del MJD: Elaborar un protocolo a través de los Seré Rromani de Kumpania del Pueblo Rom, a fin de fortalecer su Kriss Romani por $49.500.000.00 </v>
          </cell>
          <cell r="AF510">
            <v>42490.208333333299</v>
          </cell>
          <cell r="AG510">
            <v>42496.7729994213</v>
          </cell>
          <cell r="AH510" t="str">
            <v>Fernando Arévalo Carrascal</v>
          </cell>
          <cell r="AI510" t="str">
            <v>fernando.arevalo@minjusticia.gov.co</v>
          </cell>
          <cell r="AJ510">
            <v>7</v>
          </cell>
          <cell r="AK510">
            <v>0</v>
          </cell>
          <cell r="AL510">
            <v>0</v>
          </cell>
        </row>
        <row r="511">
          <cell r="A511">
            <v>4430</v>
          </cell>
          <cell r="B511" t="str">
            <v>Todos por un Nuevo País</v>
          </cell>
          <cell r="C511" t="str">
            <v>Seguridad, justicia y democracia para la construcción de paz</v>
          </cell>
          <cell r="D511" t="str">
            <v>Promover la prestación, administración y acceso a los servicios de justicia con un enfoque sistémico y territorial.</v>
          </cell>
          <cell r="E511" t="str">
            <v>Justicia</v>
          </cell>
          <cell r="F511" t="str">
            <v>SNR</v>
          </cell>
          <cell r="G511" t="str">
            <v>Definición de la Propiedad e Información Inmobiliaria</v>
          </cell>
          <cell r="H511">
            <v>4430</v>
          </cell>
          <cell r="I511" t="str">
            <v>Predios saneados y formalizados a víctimas y campesinos en el marco de los convenios suscritos entre las entidades territoriales y la Superintendencia de Notariado y Registro</v>
          </cell>
          <cell r="J511" t="str">
            <v>Producto</v>
          </cell>
          <cell r="K511" t="str">
            <v>Sectorial</v>
          </cell>
          <cell r="L511" t="str">
            <v>NO</v>
          </cell>
          <cell r="M511" t="str">
            <v>NO</v>
          </cell>
          <cell r="N511" t="str">
            <v>NO</v>
          </cell>
          <cell r="O511" t="str">
            <v>SI</v>
          </cell>
          <cell r="P511" t="str">
            <v>Predios</v>
          </cell>
          <cell r="Q511" t="str">
            <v>Semestral</v>
          </cell>
          <cell r="R511" t="str">
            <v>Acumulado</v>
          </cell>
          <cell r="S511">
            <v>9903</v>
          </cell>
          <cell r="T511">
            <v>3000</v>
          </cell>
          <cell r="U511">
            <v>3000</v>
          </cell>
          <cell r="V511">
            <v>3000</v>
          </cell>
          <cell r="W511">
            <v>3000</v>
          </cell>
          <cell r="X511">
            <v>12000</v>
          </cell>
          <cell r="Y511">
            <v>0</v>
          </cell>
          <cell r="Z511">
            <v>0</v>
          </cell>
          <cell r="AA511">
            <v>0</v>
          </cell>
          <cell r="AB511">
            <v>0</v>
          </cell>
          <cell r="AC511">
            <v>0</v>
          </cell>
          <cell r="AD511">
            <v>0</v>
          </cell>
          <cell r="AE511" t="str">
            <v>Durante el mes de abril, la Superintendencia de Notariado y Registro, acompañó los procesos de entrega de 773 títulos de propiedad, (493) en Medellin, y (280) en Caucasia (Antioquia).</v>
          </cell>
          <cell r="AF511">
            <v>42490.208333333299</v>
          </cell>
          <cell r="AG511">
            <v>42496.773400381899</v>
          </cell>
          <cell r="AH511" t="str">
            <v>Jairo Alonso Mesa Guerra</v>
          </cell>
          <cell r="AI511" t="str">
            <v>jairo.mesa@supernotariado.gov.co</v>
          </cell>
          <cell r="AJ511">
            <v>5</v>
          </cell>
          <cell r="AK511">
            <v>0</v>
          </cell>
          <cell r="AL511">
            <v>0</v>
          </cell>
        </row>
        <row r="512">
          <cell r="A512">
            <v>4431</v>
          </cell>
          <cell r="B512" t="str">
            <v>Todos por un Nuevo País</v>
          </cell>
          <cell r="C512" t="str">
            <v>Seguridad, justicia y democracia para la construcción de paz</v>
          </cell>
          <cell r="D512" t="str">
            <v>Promover la prestación, administración y acceso a los servicios de justicia con un enfoque sistémico y territorial.</v>
          </cell>
          <cell r="E512" t="str">
            <v>Justicia</v>
          </cell>
          <cell r="F512" t="str">
            <v>SNR</v>
          </cell>
          <cell r="G512" t="str">
            <v>Definición de la Propiedad e Información Inmobiliaria</v>
          </cell>
          <cell r="H512">
            <v>4431</v>
          </cell>
          <cell r="I512" t="str">
            <v>Círculos registrales nuevos y reorganizados</v>
          </cell>
          <cell r="J512" t="str">
            <v>Producto</v>
          </cell>
          <cell r="K512" t="str">
            <v>Sectorial</v>
          </cell>
          <cell r="L512" t="str">
            <v>SI</v>
          </cell>
          <cell r="M512" t="str">
            <v>NO</v>
          </cell>
          <cell r="N512" t="str">
            <v>NO</v>
          </cell>
          <cell r="O512" t="str">
            <v>SI</v>
          </cell>
          <cell r="P512" t="str">
            <v>Círculos registrales</v>
          </cell>
          <cell r="Q512" t="str">
            <v>Anual</v>
          </cell>
          <cell r="R512" t="str">
            <v>Acumulado</v>
          </cell>
          <cell r="S512">
            <v>3</v>
          </cell>
          <cell r="T512">
            <v>21</v>
          </cell>
          <cell r="U512">
            <v>21</v>
          </cell>
          <cell r="V512">
            <v>18</v>
          </cell>
          <cell r="W512">
            <v>16</v>
          </cell>
          <cell r="X512">
            <v>76</v>
          </cell>
          <cell r="Y512">
            <v>0</v>
          </cell>
          <cell r="Z512">
            <v>0</v>
          </cell>
          <cell r="AA512">
            <v>0</v>
          </cell>
          <cell r="AB512">
            <v>0</v>
          </cell>
          <cell r="AC512">
            <v>0</v>
          </cell>
          <cell r="AD512">
            <v>0</v>
          </cell>
          <cell r="AE512" t="str">
            <v>Se remitio al Ministerio de Justicia y del Derecho el proyecto de Decreto para su revisión y trámite respectivo, relacionado con la creación de la Oficina de Registro de Sibundoy, Supresión de la Oficina de Cañasgordas y Modificación de circulos y circuns</v>
          </cell>
          <cell r="AF512">
            <v>42490.208333333299</v>
          </cell>
          <cell r="AG512">
            <v>42501.790969641203</v>
          </cell>
          <cell r="AH512" t="str">
            <v>Libardo Rafael Sierra Pacheco</v>
          </cell>
          <cell r="AI512" t="str">
            <v>libardo.sierra@supernotariado.gov.co</v>
          </cell>
          <cell r="AJ512">
            <v>5</v>
          </cell>
          <cell r="AK512">
            <v>0</v>
          </cell>
          <cell r="AL512">
            <v>0</v>
          </cell>
        </row>
        <row r="513">
          <cell r="A513">
            <v>4432</v>
          </cell>
          <cell r="B513" t="str">
            <v>Todos por un Nuevo País</v>
          </cell>
          <cell r="C513" t="str">
            <v>Seguridad, justicia y democracia para la construcción de paz</v>
          </cell>
          <cell r="D513" t="str">
            <v>Promover la prestación, administración y acceso a los servicios de justicia con un enfoque sistémico y territorial.</v>
          </cell>
          <cell r="E513" t="str">
            <v>Justicia</v>
          </cell>
          <cell r="F513" t="str">
            <v>SNR</v>
          </cell>
          <cell r="G513" t="str">
            <v>Definición de la Propiedad e Información Inmobiliaria</v>
          </cell>
          <cell r="H513">
            <v>4432</v>
          </cell>
          <cell r="I513" t="str">
            <v>Notarías conectadas al Sistema de Información Notarial</v>
          </cell>
          <cell r="J513" t="str">
            <v>Producto</v>
          </cell>
          <cell r="K513" t="str">
            <v>Sectorial</v>
          </cell>
          <cell r="L513" t="str">
            <v>SI</v>
          </cell>
          <cell r="M513" t="str">
            <v>NO</v>
          </cell>
          <cell r="N513" t="str">
            <v>NO</v>
          </cell>
          <cell r="O513" t="str">
            <v>SI</v>
          </cell>
          <cell r="P513" t="str">
            <v>Notarías</v>
          </cell>
          <cell r="Q513" t="str">
            <v>Anual</v>
          </cell>
          <cell r="R513" t="str">
            <v>Capacidad</v>
          </cell>
          <cell r="S513">
            <v>641</v>
          </cell>
          <cell r="T513">
            <v>701</v>
          </cell>
          <cell r="U513">
            <v>761</v>
          </cell>
          <cell r="V513">
            <v>821</v>
          </cell>
          <cell r="W513">
            <v>904</v>
          </cell>
          <cell r="X513">
            <v>904</v>
          </cell>
          <cell r="Y513">
            <v>0</v>
          </cell>
          <cell r="Z513">
            <v>0</v>
          </cell>
          <cell r="AA513">
            <v>0</v>
          </cell>
          <cell r="AB513">
            <v>0</v>
          </cell>
          <cell r="AC513">
            <v>0</v>
          </cell>
          <cell r="AD513">
            <v>0</v>
          </cell>
          <cell r="AE513" t="str">
            <v>Se adelantó una mesa de trabajo el día 25 de abril en la cual se establecieron tareas tendientes a la definición de un estudio técnico de la solución que se requiere para darle cumplimiento al indicador, en el cual se incluirá el tema técnico y presupuest</v>
          </cell>
          <cell r="AF513">
            <v>42490.208333333299</v>
          </cell>
          <cell r="AG513">
            <v>42501.794917627303</v>
          </cell>
          <cell r="AH513" t="str">
            <v>María Emma Orozco Espinosa</v>
          </cell>
          <cell r="AI513" t="str">
            <v>maria.orozco@supernotariado.gov.co</v>
          </cell>
          <cell r="AJ513">
            <v>5</v>
          </cell>
          <cell r="AK513">
            <v>0</v>
          </cell>
          <cell r="AL513">
            <v>0</v>
          </cell>
        </row>
        <row r="514">
          <cell r="A514">
            <v>4433</v>
          </cell>
          <cell r="B514" t="str">
            <v>Todos por un Nuevo País</v>
          </cell>
          <cell r="C514" t="str">
            <v>Seguridad, justicia y democracia para la construcción de paz</v>
          </cell>
          <cell r="D514" t="str">
            <v>Promover la prestación, administración y acceso a los servicios de justicia con un enfoque sistémico y territorial.</v>
          </cell>
          <cell r="E514" t="str">
            <v>Justicia</v>
          </cell>
          <cell r="F514" t="str">
            <v>SNR</v>
          </cell>
          <cell r="G514" t="str">
            <v>Definición de la Propiedad e Información Inmobiliaria</v>
          </cell>
          <cell r="H514">
            <v>4433</v>
          </cell>
          <cell r="I514" t="str">
            <v>Medidas de protección registral colectivas a los predios despojados o abandonados.</v>
          </cell>
          <cell r="J514" t="str">
            <v>Producto</v>
          </cell>
          <cell r="K514" t="str">
            <v>Sectorial</v>
          </cell>
          <cell r="L514" t="str">
            <v>SI</v>
          </cell>
          <cell r="M514" t="str">
            <v>NO</v>
          </cell>
          <cell r="N514" t="str">
            <v>NO</v>
          </cell>
          <cell r="O514" t="str">
            <v>SI</v>
          </cell>
          <cell r="P514" t="str">
            <v>Medidas de protección registral individual</v>
          </cell>
          <cell r="Q514" t="str">
            <v>Trimestral</v>
          </cell>
          <cell r="R514" t="str">
            <v>Acumulado</v>
          </cell>
          <cell r="S514">
            <v>300</v>
          </cell>
          <cell r="T514">
            <v>300</v>
          </cell>
          <cell r="U514">
            <v>300</v>
          </cell>
          <cell r="V514">
            <v>300</v>
          </cell>
          <cell r="W514">
            <v>300</v>
          </cell>
          <cell r="X514">
            <v>1200</v>
          </cell>
          <cell r="Y514">
            <v>650</v>
          </cell>
          <cell r="Z514">
            <v>100</v>
          </cell>
          <cell r="AA514">
            <v>5203</v>
          </cell>
          <cell r="AB514">
            <v>100</v>
          </cell>
          <cell r="AC514">
            <v>42460.208333333299</v>
          </cell>
          <cell r="AD514">
            <v>42496.426486574099</v>
          </cell>
          <cell r="AE514" t="str">
            <v>Durante el mes de marzo, la Superintendencia de Notariado y Registro, no recibió solicitudes de aplicación o levantamiento de las medidas de protección colectiva.</v>
          </cell>
          <cell r="AF514">
            <v>42429.208333333299</v>
          </cell>
          <cell r="AG514">
            <v>42496.426486458302</v>
          </cell>
          <cell r="AH514" t="str">
            <v>Jairo Alonso Mesa Guerra</v>
          </cell>
          <cell r="AI514" t="str">
            <v>jairo.mesa@supernotariado.gov.co</v>
          </cell>
          <cell r="AJ514">
            <v>5</v>
          </cell>
          <cell r="AK514">
            <v>42551.208333333299</v>
          </cell>
          <cell r="AL514">
            <v>-48</v>
          </cell>
        </row>
        <row r="515">
          <cell r="A515">
            <v>4434</v>
          </cell>
          <cell r="B515" t="str">
            <v>Todos por un Nuevo País</v>
          </cell>
          <cell r="C515" t="str">
            <v>Seguridad, justicia y democracia para la construcción de paz</v>
          </cell>
          <cell r="D515" t="str">
            <v>Promover la prestación, administración y acceso a los servicios de justicia con un enfoque sistémico y territorial.</v>
          </cell>
          <cell r="E515" t="str">
            <v>Justicia</v>
          </cell>
          <cell r="F515" t="str">
            <v>SNR</v>
          </cell>
          <cell r="G515" t="str">
            <v>Definición de la Propiedad e Información Inmobiliaria</v>
          </cell>
          <cell r="H515">
            <v>4434</v>
          </cell>
          <cell r="I515" t="str">
            <v>Medidas de protección registral individual a los predios despojados o abandonados</v>
          </cell>
          <cell r="J515" t="str">
            <v>Producto</v>
          </cell>
          <cell r="K515" t="str">
            <v>Sectorial</v>
          </cell>
          <cell r="L515" t="str">
            <v>SI</v>
          </cell>
          <cell r="M515" t="str">
            <v>NO</v>
          </cell>
          <cell r="N515" t="str">
            <v>NO</v>
          </cell>
          <cell r="O515" t="str">
            <v>SI</v>
          </cell>
          <cell r="P515" t="str">
            <v>Medidas de protección registral individual</v>
          </cell>
          <cell r="Q515" t="str">
            <v>Trimestral</v>
          </cell>
          <cell r="R515" t="str">
            <v>Acumulado</v>
          </cell>
          <cell r="S515">
            <v>3598</v>
          </cell>
          <cell r="T515">
            <v>4000</v>
          </cell>
          <cell r="U515">
            <v>3000</v>
          </cell>
          <cell r="V515">
            <v>1000</v>
          </cell>
          <cell r="W515">
            <v>1000</v>
          </cell>
          <cell r="X515">
            <v>9000</v>
          </cell>
          <cell r="Y515">
            <v>137</v>
          </cell>
          <cell r="Z515">
            <v>4.57</v>
          </cell>
          <cell r="AA515">
            <v>2981</v>
          </cell>
          <cell r="AB515">
            <v>33.119999999999997</v>
          </cell>
          <cell r="AC515">
            <v>42460.208333333299</v>
          </cell>
          <cell r="AD515">
            <v>42471.481110266199</v>
          </cell>
          <cell r="AE515" t="str">
            <v>De conformidad con lo establecido por el parágrafo primero del artículo 28 del Decreto 2365 del 07 de diciembre de 2015, la administración del Registro Único de Predios y Territorio Abandonados por la Violencia, RUPTA, pasó a la Unidad Administrativa Espe</v>
          </cell>
          <cell r="AF515">
            <v>42490.208333333299</v>
          </cell>
          <cell r="AG515">
            <v>42496.786240243098</v>
          </cell>
          <cell r="AH515" t="str">
            <v>Jairo Alonso Mesa Guerra</v>
          </cell>
          <cell r="AI515" t="str">
            <v>jairo.mesa@supernotariado.gov.co</v>
          </cell>
          <cell r="AJ515">
            <v>5</v>
          </cell>
          <cell r="AK515">
            <v>42551.208333333299</v>
          </cell>
          <cell r="AL515">
            <v>-48</v>
          </cell>
        </row>
        <row r="516">
          <cell r="A516">
            <v>4609</v>
          </cell>
          <cell r="B516" t="str">
            <v>Todos por un Nuevo País</v>
          </cell>
          <cell r="C516" t="str">
            <v>Seguridad, justicia y democracia para la construcción de paz</v>
          </cell>
          <cell r="D516" t="str">
            <v>Fortalecer las instituciones democráticas para la promoción, respeto y protección de Derechos Humanos, la construcción de acuerdos sociales incluyentes y la gestión pacífica de conflictos</v>
          </cell>
          <cell r="E516" t="str">
            <v>Interior</v>
          </cell>
          <cell r="F516" t="str">
            <v>MinInterior</v>
          </cell>
          <cell r="G516" t="str">
            <v>Asuntos Indígenas, ROM, comunidades negras, afrocolombianas, raizales y palenqueras</v>
          </cell>
          <cell r="H516">
            <v>4609</v>
          </cell>
          <cell r="I516" t="str">
            <v>Meses en el desarrollo del proceso entre las fases de Pre consulta y Protocolización</v>
          </cell>
          <cell r="J516" t="str">
            <v>Producto</v>
          </cell>
          <cell r="K516" t="str">
            <v>Sectorial</v>
          </cell>
          <cell r="L516" t="str">
            <v>SI</v>
          </cell>
          <cell r="M516" t="str">
            <v>NO</v>
          </cell>
          <cell r="N516" t="str">
            <v>NO</v>
          </cell>
          <cell r="O516" t="str">
            <v>SI</v>
          </cell>
          <cell r="P516" t="str">
            <v>Meses</v>
          </cell>
          <cell r="Q516" t="str">
            <v>Mensual</v>
          </cell>
          <cell r="R516" t="str">
            <v>Reducción</v>
          </cell>
          <cell r="S516">
            <v>9</v>
          </cell>
          <cell r="T516">
            <v>4</v>
          </cell>
          <cell r="U516">
            <v>4</v>
          </cell>
          <cell r="V516">
            <v>3</v>
          </cell>
          <cell r="W516">
            <v>3</v>
          </cell>
          <cell r="X516">
            <v>3</v>
          </cell>
          <cell r="Y516">
            <v>11</v>
          </cell>
          <cell r="Z516">
            <v>0</v>
          </cell>
          <cell r="AA516">
            <v>11</v>
          </cell>
          <cell r="AB516">
            <v>0</v>
          </cell>
          <cell r="AC516">
            <v>42460.208333333299</v>
          </cell>
          <cell r="AD516">
            <v>42468.668347881903</v>
          </cell>
          <cell r="AE516" t="str">
            <v>La sumatoria del número de meses que dura los procesos de consulta previa desde la fase de pre consulta y protocolización con cada una de las comunidades para el mes de Febrero, fue de 268 meses sobre 25 comunidades con protocolización de acuerdos, para u</v>
          </cell>
          <cell r="AF516">
            <v>42460.208333333299</v>
          </cell>
          <cell r="AG516">
            <v>42468.668347719897</v>
          </cell>
          <cell r="AH516" t="str">
            <v>Claudia Torres</v>
          </cell>
          <cell r="AI516" t="str">
            <v>claudia.torres@mininterior.gov.co</v>
          </cell>
          <cell r="AJ516">
            <v>0</v>
          </cell>
          <cell r="AK516">
            <v>42490.208333333299</v>
          </cell>
          <cell r="AL516">
            <v>17</v>
          </cell>
        </row>
        <row r="517">
          <cell r="A517">
            <v>4610</v>
          </cell>
          <cell r="B517" t="str">
            <v>Todos por un Nuevo País</v>
          </cell>
          <cell r="C517" t="str">
            <v>Seguridad, justicia y democracia para la construcción de paz</v>
          </cell>
          <cell r="D517" t="str">
            <v>Fortalecer las instituciones democráticas para la promoción, respeto y protección de Derechos Humanos, la construcción de acuerdos sociales incluyentes y la gestión pacífica de conflictos</v>
          </cell>
          <cell r="E517" t="str">
            <v>Interior</v>
          </cell>
          <cell r="F517" t="str">
            <v>MinInterior</v>
          </cell>
          <cell r="G517" t="str">
            <v>Asuntos Indígenas, ROM, comunidades negras, afrocolombianas, raizales y palenqueras</v>
          </cell>
          <cell r="H517">
            <v>4610</v>
          </cell>
          <cell r="I517" t="str">
            <v>Protocolizaciones con comunidades étnicas</v>
          </cell>
          <cell r="J517" t="str">
            <v>Producto</v>
          </cell>
          <cell r="K517" t="str">
            <v>Sectorial</v>
          </cell>
          <cell r="L517" t="str">
            <v>SI</v>
          </cell>
          <cell r="M517" t="str">
            <v>NO</v>
          </cell>
          <cell r="N517" t="str">
            <v>NO</v>
          </cell>
          <cell r="O517" t="str">
            <v>SI</v>
          </cell>
          <cell r="P517" t="str">
            <v>Protocolizaciones</v>
          </cell>
          <cell r="Q517" t="str">
            <v>Mensual</v>
          </cell>
          <cell r="R517" t="str">
            <v>Acumulado</v>
          </cell>
          <cell r="S517">
            <v>1143</v>
          </cell>
          <cell r="T517">
            <v>888</v>
          </cell>
          <cell r="U517">
            <v>888</v>
          </cell>
          <cell r="V517">
            <v>888</v>
          </cell>
          <cell r="W517">
            <v>888</v>
          </cell>
          <cell r="X517">
            <v>3552</v>
          </cell>
          <cell r="Y517">
            <v>32</v>
          </cell>
          <cell r="Z517">
            <v>3.6</v>
          </cell>
          <cell r="AA517">
            <v>817</v>
          </cell>
          <cell r="AB517">
            <v>23</v>
          </cell>
          <cell r="AC517">
            <v>42460.208333333299</v>
          </cell>
          <cell r="AD517">
            <v>42468.680920335602</v>
          </cell>
          <cell r="AE517" t="str">
            <v>La Dirección de Consulta Previa, en cumplimiento de sus funciones en el mes de marzo realizo 25 protocolizaciones de acuerdos con grupos étnicos</v>
          </cell>
          <cell r="AF517">
            <v>42460.208333333299</v>
          </cell>
          <cell r="AG517">
            <v>42468.6809202199</v>
          </cell>
          <cell r="AH517" t="str">
            <v>Claudia Torres</v>
          </cell>
          <cell r="AI517" t="str">
            <v>claudia.torres@mininterior.gov.co</v>
          </cell>
          <cell r="AJ517">
            <v>0</v>
          </cell>
          <cell r="AK517">
            <v>42490.208333333299</v>
          </cell>
          <cell r="AL517">
            <v>17</v>
          </cell>
        </row>
        <row r="518">
          <cell r="A518">
            <v>4611</v>
          </cell>
          <cell r="B518" t="str">
            <v>Todos por un Nuevo País</v>
          </cell>
          <cell r="C518" t="str">
            <v>Seguridad, justicia y democracia para la construcción de paz</v>
          </cell>
          <cell r="D518" t="str">
            <v>Fortalecer las instituciones democráticas para la promoción, respeto y protección de Derechos Humanos, la construcción de acuerdos sociales incluyentes y la gestión pacífica de conflictos</v>
          </cell>
          <cell r="E518" t="str">
            <v>Interior</v>
          </cell>
          <cell r="F518" t="str">
            <v>MinInterior</v>
          </cell>
          <cell r="G518" t="str">
            <v>Asuntos Indígenas, ROM, comunidades negras, afrocolombianas, raizales y palenqueras</v>
          </cell>
          <cell r="H518">
            <v>4611</v>
          </cell>
          <cell r="I518" t="str">
            <v>Certificaciones expedidas  (con y sin verificación en campo)</v>
          </cell>
          <cell r="J518" t="str">
            <v>Producto</v>
          </cell>
          <cell r="K518" t="str">
            <v>Sectorial</v>
          </cell>
          <cell r="L518" t="str">
            <v>SI</v>
          </cell>
          <cell r="M518" t="str">
            <v>NO</v>
          </cell>
          <cell r="N518" t="str">
            <v>NO</v>
          </cell>
          <cell r="O518" t="str">
            <v>SI</v>
          </cell>
          <cell r="P518" t="str">
            <v>Certificaciones</v>
          </cell>
          <cell r="Q518" t="str">
            <v>Mensual</v>
          </cell>
          <cell r="R518" t="str">
            <v>Acumulado</v>
          </cell>
          <cell r="S518">
            <v>2069</v>
          </cell>
          <cell r="T518">
            <v>2128</v>
          </cell>
          <cell r="U518">
            <v>2128</v>
          </cell>
          <cell r="V518">
            <v>2129</v>
          </cell>
          <cell r="W518">
            <v>2130</v>
          </cell>
          <cell r="X518">
            <v>8515</v>
          </cell>
          <cell r="Y518">
            <v>300</v>
          </cell>
          <cell r="Z518">
            <v>14.1</v>
          </cell>
          <cell r="AA518">
            <v>2094</v>
          </cell>
          <cell r="AB518">
            <v>24.59</v>
          </cell>
          <cell r="AC518">
            <v>42460.208333333299</v>
          </cell>
          <cell r="AD518">
            <v>42466.767360532402</v>
          </cell>
          <cell r="AE518" t="str">
            <v>En el mes de marzo la Dirección de Consulta Previa expidió un total de 171 certificaciones de presencia de comunidades étnicas en el área de influencia de un proyecto, obra o actividad. De las cuales 12 requirieron visita de verificación en campo. Con cor</v>
          </cell>
          <cell r="AF518">
            <v>42460.208333333299</v>
          </cell>
          <cell r="AG518">
            <v>42466.767360416699</v>
          </cell>
          <cell r="AH518" t="str">
            <v>Claudia Torres</v>
          </cell>
          <cell r="AI518" t="str">
            <v>claudia.torres@mininterior.gov.co</v>
          </cell>
          <cell r="AJ518">
            <v>0</v>
          </cell>
          <cell r="AK518">
            <v>42490.208333333299</v>
          </cell>
          <cell r="AL518">
            <v>17</v>
          </cell>
        </row>
        <row r="519">
          <cell r="A519">
            <v>4619</v>
          </cell>
          <cell r="B519" t="str">
            <v>Todos por un Nuevo País</v>
          </cell>
          <cell r="C519" t="str">
            <v>Seguridad, justicia y democracia para la construcción de paz</v>
          </cell>
          <cell r="D519" t="str">
            <v>Fortalecer las instituciones democráticas para la promoción, respeto y protección de Derechos Humanos, la construcción de acuerdos sociales incluyentes y la gestión pacífica de conflictos</v>
          </cell>
          <cell r="E519" t="str">
            <v>Interior</v>
          </cell>
          <cell r="F519" t="str">
            <v>MinInterior</v>
          </cell>
          <cell r="G519" t="str">
            <v>Asuntos Indígenas, ROM, comunidades negras, afrocolombianas, raizales y palenqueras</v>
          </cell>
          <cell r="H519">
            <v>4619</v>
          </cell>
          <cell r="I519" t="str">
            <v>Categorías especiales de protección territorial para pueblos indígenas en aislamiento voluntario definidas</v>
          </cell>
          <cell r="J519" t="str">
            <v>Producto</v>
          </cell>
          <cell r="K519" t="str">
            <v>Sectorial</v>
          </cell>
          <cell r="L519" t="str">
            <v>NO</v>
          </cell>
          <cell r="M519" t="str">
            <v>SI</v>
          </cell>
          <cell r="N519" t="str">
            <v>NO</v>
          </cell>
          <cell r="O519" t="str">
            <v>SI</v>
          </cell>
          <cell r="P519" t="str">
            <v>Categorías</v>
          </cell>
          <cell r="Q519" t="str">
            <v>Mensual</v>
          </cell>
          <cell r="R519" t="str">
            <v>Acumulado</v>
          </cell>
          <cell r="S519">
            <v>0</v>
          </cell>
          <cell r="T519">
            <v>0</v>
          </cell>
          <cell r="U519">
            <v>1</v>
          </cell>
          <cell r="V519">
            <v>0</v>
          </cell>
          <cell r="W519">
            <v>1</v>
          </cell>
          <cell r="X519">
            <v>2</v>
          </cell>
          <cell r="Y519">
            <v>0</v>
          </cell>
          <cell r="Z519">
            <v>0</v>
          </cell>
          <cell r="AA519">
            <v>0</v>
          </cell>
          <cell r="AB519">
            <v>0</v>
          </cell>
          <cell r="AC519">
            <v>0</v>
          </cell>
          <cell r="AD519">
            <v>0</v>
          </cell>
          <cell r="AE519">
            <v>0</v>
          </cell>
          <cell r="AF519">
            <v>0</v>
          </cell>
          <cell r="AG519">
            <v>0</v>
          </cell>
          <cell r="AH519" t="str">
            <v>Viviana Rebolledo</v>
          </cell>
          <cell r="AI519" t="str">
            <v>vrebolledo@mininterior.gov.co</v>
          </cell>
          <cell r="AJ519">
            <v>0</v>
          </cell>
          <cell r="AK519">
            <v>0</v>
          </cell>
          <cell r="AL519">
            <v>0</v>
          </cell>
        </row>
        <row r="520">
          <cell r="A520">
            <v>4620</v>
          </cell>
          <cell r="B520" t="str">
            <v>Todos por un Nuevo País</v>
          </cell>
          <cell r="C520" t="str">
            <v>Seguridad, justicia y democracia para la construcción de paz</v>
          </cell>
          <cell r="D520" t="str">
            <v>Fortalecer las instituciones democráticas para la promoción, respeto y protección de Derechos Humanos, la construcción de acuerdos sociales incluyentes y la gestión pacífica de conflictos</v>
          </cell>
          <cell r="E520" t="str">
            <v>Interior</v>
          </cell>
          <cell r="F520" t="str">
            <v>MinInterior</v>
          </cell>
          <cell r="G520" t="str">
            <v>Asuntos Indígenas, ROM, comunidades negras, afrocolombianas, raizales y palenqueras</v>
          </cell>
          <cell r="H520">
            <v>4620</v>
          </cell>
          <cell r="I520" t="str">
            <v>Planes de protección para pueblos indígenas en aislamiento voluntario diseñados y en funcionamiento</v>
          </cell>
          <cell r="J520" t="str">
            <v>Producto</v>
          </cell>
          <cell r="K520" t="str">
            <v>Sectorial</v>
          </cell>
          <cell r="L520" t="str">
            <v>NO</v>
          </cell>
          <cell r="M520" t="str">
            <v>SI</v>
          </cell>
          <cell r="N520" t="str">
            <v>NO</v>
          </cell>
          <cell r="O520" t="str">
            <v>SI</v>
          </cell>
          <cell r="P520" t="str">
            <v>Planes de protección</v>
          </cell>
          <cell r="Q520" t="str">
            <v>Mensual</v>
          </cell>
          <cell r="R520" t="str">
            <v>Acumulado</v>
          </cell>
          <cell r="S520">
            <v>0</v>
          </cell>
          <cell r="T520">
            <v>0</v>
          </cell>
          <cell r="U520">
            <v>1</v>
          </cell>
          <cell r="V520">
            <v>0</v>
          </cell>
          <cell r="W520">
            <v>1</v>
          </cell>
          <cell r="X520">
            <v>2</v>
          </cell>
          <cell r="Y520">
            <v>0</v>
          </cell>
          <cell r="Z520">
            <v>0</v>
          </cell>
          <cell r="AA520">
            <v>0</v>
          </cell>
          <cell r="AB520">
            <v>0</v>
          </cell>
          <cell r="AC520">
            <v>0</v>
          </cell>
          <cell r="AD520">
            <v>0</v>
          </cell>
          <cell r="AE520">
            <v>0</v>
          </cell>
          <cell r="AF520">
            <v>0</v>
          </cell>
          <cell r="AG520">
            <v>0</v>
          </cell>
          <cell r="AH520" t="str">
            <v>Viviana Rebolledo</v>
          </cell>
          <cell r="AI520" t="str">
            <v>vrebolledo@mininterior.gov.co</v>
          </cell>
          <cell r="AJ520">
            <v>0</v>
          </cell>
          <cell r="AK520">
            <v>0</v>
          </cell>
          <cell r="AL520">
            <v>0</v>
          </cell>
        </row>
        <row r="521">
          <cell r="A521">
            <v>4600</v>
          </cell>
          <cell r="B521" t="str">
            <v>Todos por un Nuevo País</v>
          </cell>
          <cell r="C521" t="str">
            <v>Seguridad, justicia y democracia para la construcción de paz</v>
          </cell>
          <cell r="D521" t="str">
            <v>Fortalecer las instituciones democráticas para la promoción, respeto y protección de Derechos Humanos, la construcción de acuerdos sociales incluyentes y la gestión pacífica de conflictos</v>
          </cell>
          <cell r="E521" t="str">
            <v>Interior</v>
          </cell>
          <cell r="F521" t="str">
            <v>MinInterior</v>
          </cell>
          <cell r="G521" t="str">
            <v>Promoción de la participación social y política de la ciudadanía desde el sector Interior</v>
          </cell>
          <cell r="H521">
            <v>4600</v>
          </cell>
          <cell r="I521" t="str">
            <v>Municipios con rutas de participación ciudadana definidas</v>
          </cell>
          <cell r="J521" t="str">
            <v>Producto</v>
          </cell>
          <cell r="K521" t="str">
            <v>Sectorial</v>
          </cell>
          <cell r="L521" t="str">
            <v>SI</v>
          </cell>
          <cell r="M521" t="str">
            <v>SI</v>
          </cell>
          <cell r="N521" t="str">
            <v>NO</v>
          </cell>
          <cell r="O521" t="str">
            <v>SI</v>
          </cell>
          <cell r="P521" t="str">
            <v>Municipios</v>
          </cell>
          <cell r="Q521" t="str">
            <v>Mensual</v>
          </cell>
          <cell r="R521" t="str">
            <v>Acumulado</v>
          </cell>
          <cell r="S521">
            <v>0</v>
          </cell>
          <cell r="T521">
            <v>32</v>
          </cell>
          <cell r="U521">
            <v>32</v>
          </cell>
          <cell r="V521">
            <v>0</v>
          </cell>
          <cell r="W521">
            <v>0</v>
          </cell>
          <cell r="X521">
            <v>64</v>
          </cell>
          <cell r="Y521">
            <v>0</v>
          </cell>
          <cell r="Z521">
            <v>0</v>
          </cell>
          <cell r="AA521">
            <v>32</v>
          </cell>
          <cell r="AB521">
            <v>50</v>
          </cell>
          <cell r="AC521">
            <v>42429.208333333299</v>
          </cell>
          <cell r="AD521">
            <v>42466.4626977199</v>
          </cell>
          <cell r="AE521" t="str">
            <v>Se construyó la metodología 2016 para adelantar la Estrategia de las Rutas de Participación Ciudadana con Intervención Integral y se socializó, se inició la priorización de municipios y se elaboró el cronograma de actividades.</v>
          </cell>
          <cell r="AF521">
            <v>42490.208333333299</v>
          </cell>
          <cell r="AG521">
            <v>42496.780595104203</v>
          </cell>
          <cell r="AH521" t="str">
            <v>Erika Solorzano</v>
          </cell>
          <cell r="AI521" t="str">
            <v>erika.solorzano@mininterior.gov.co</v>
          </cell>
          <cell r="AJ521">
            <v>30</v>
          </cell>
          <cell r="AK521">
            <v>42458.208333333299</v>
          </cell>
          <cell r="AL521">
            <v>18</v>
          </cell>
        </row>
        <row r="522">
          <cell r="A522">
            <v>4601</v>
          </cell>
          <cell r="B522" t="str">
            <v>Todos por un Nuevo País</v>
          </cell>
          <cell r="C522" t="str">
            <v>Seguridad, justicia y democracia para la construcción de paz</v>
          </cell>
          <cell r="D522" t="str">
            <v>Fortalecer las instituciones democráticas para la promoción, respeto y protección de Derechos Humanos, la construcción de acuerdos sociales incluyentes y la gestión pacífica de conflictos</v>
          </cell>
          <cell r="E522" t="str">
            <v>Interior</v>
          </cell>
          <cell r="F522" t="str">
            <v>MinInterior</v>
          </cell>
          <cell r="G522" t="str">
            <v>Promoción de la participación social y política de la ciudadanía desde el sector Interior</v>
          </cell>
          <cell r="H522">
            <v>4601</v>
          </cell>
          <cell r="I522" t="str">
            <v>Organizaciones de la sociedad civil fortalecidas en la participación ciudadana, control social y construcción de tejido asociativo</v>
          </cell>
          <cell r="J522" t="str">
            <v>Producto</v>
          </cell>
          <cell r="K522" t="str">
            <v>Sectorial</v>
          </cell>
          <cell r="L522" t="str">
            <v>SI</v>
          </cell>
          <cell r="M522" t="str">
            <v>NO</v>
          </cell>
          <cell r="N522" t="str">
            <v>NO</v>
          </cell>
          <cell r="O522" t="str">
            <v>SI</v>
          </cell>
          <cell r="P522" t="str">
            <v>Organizaciones sociales</v>
          </cell>
          <cell r="Q522" t="str">
            <v>Mensual</v>
          </cell>
          <cell r="R522" t="str">
            <v>Acumulado</v>
          </cell>
          <cell r="S522">
            <v>46</v>
          </cell>
          <cell r="T522">
            <v>60</v>
          </cell>
          <cell r="U522">
            <v>40</v>
          </cell>
          <cell r="V522">
            <v>40</v>
          </cell>
          <cell r="W522">
            <v>40</v>
          </cell>
          <cell r="X522">
            <v>180</v>
          </cell>
          <cell r="Y522">
            <v>0</v>
          </cell>
          <cell r="Z522">
            <v>0</v>
          </cell>
          <cell r="AA522">
            <v>60</v>
          </cell>
          <cell r="AB522">
            <v>33.332999999999998</v>
          </cell>
          <cell r="AC522">
            <v>42460.208333333299</v>
          </cell>
          <cell r="AD522">
            <v>42496.776965659701</v>
          </cell>
          <cell r="AE522" t="str">
            <v>Se inició la elaboración de los estudios previos para adelantar la suscripción del convenio mediante el cual se implementará el Banco de Iniciativas del Fondo para la Participación y el Fortalecimiento de la Democracia.</v>
          </cell>
          <cell r="AF522">
            <v>42460.208333333299</v>
          </cell>
          <cell r="AG522">
            <v>42496.776965393503</v>
          </cell>
          <cell r="AH522" t="str">
            <v>Erika Solorzano</v>
          </cell>
          <cell r="AI522" t="str">
            <v>erika.solorzano@mininterior.gov.co</v>
          </cell>
          <cell r="AJ522">
            <v>30</v>
          </cell>
          <cell r="AK522">
            <v>42490.208333333299</v>
          </cell>
          <cell r="AL522">
            <v>-13</v>
          </cell>
        </row>
        <row r="523">
          <cell r="A523">
            <v>4602</v>
          </cell>
          <cell r="B523" t="str">
            <v>Todos por un Nuevo País</v>
          </cell>
          <cell r="C523" t="str">
            <v>Seguridad, justicia y democracia para la construcción de paz</v>
          </cell>
          <cell r="D523" t="str">
            <v>Fortalecer las instituciones democráticas para la promoción, respeto y protección de Derechos Humanos, la construcción de acuerdos sociales incluyentes y la gestión pacífica de conflictos</v>
          </cell>
          <cell r="E523" t="str">
            <v>Interior</v>
          </cell>
          <cell r="F523" t="str">
            <v>MinInterior</v>
          </cell>
          <cell r="G523" t="str">
            <v>Promoción de la participación social y política de la ciudadanía desde el sector Interior</v>
          </cell>
          <cell r="H523">
            <v>4602</v>
          </cell>
          <cell r="I523" t="str">
            <v>Organizaciones comunales caracterizadas y acompañadas en su proceso de fortalecimiento</v>
          </cell>
          <cell r="J523" t="str">
            <v>Producto</v>
          </cell>
          <cell r="K523" t="str">
            <v>Sectorial</v>
          </cell>
          <cell r="L523" t="str">
            <v>SI</v>
          </cell>
          <cell r="M523" t="str">
            <v>SI</v>
          </cell>
          <cell r="N523" t="str">
            <v>NO</v>
          </cell>
          <cell r="O523" t="str">
            <v>SI</v>
          </cell>
          <cell r="P523" t="str">
            <v>Asociaciones comunales</v>
          </cell>
          <cell r="Q523" t="str">
            <v>Mensual</v>
          </cell>
          <cell r="R523" t="str">
            <v>Acumulado</v>
          </cell>
          <cell r="S523">
            <v>36</v>
          </cell>
          <cell r="T523">
            <v>11</v>
          </cell>
          <cell r="U523">
            <v>11</v>
          </cell>
          <cell r="V523">
            <v>11</v>
          </cell>
          <cell r="W523">
            <v>11</v>
          </cell>
          <cell r="X523">
            <v>44</v>
          </cell>
          <cell r="Y523">
            <v>0</v>
          </cell>
          <cell r="Z523">
            <v>0</v>
          </cell>
          <cell r="AA523">
            <v>11</v>
          </cell>
          <cell r="AB523">
            <v>25</v>
          </cell>
          <cell r="AC523">
            <v>42460.208333333299</v>
          </cell>
          <cell r="AD523">
            <v>42496.777224386598</v>
          </cell>
          <cell r="AE523" t="str">
            <v>Se inició el análisis del instrumento y la definición de la estrategia de intervención para para caracterizar y acompañar asociaciones comunales en su proceso de fortalecimiento.</v>
          </cell>
          <cell r="AF523">
            <v>42460.208333333299</v>
          </cell>
          <cell r="AG523">
            <v>42496.777224224497</v>
          </cell>
          <cell r="AH523" t="str">
            <v>Erika Solorzano</v>
          </cell>
          <cell r="AI523" t="str">
            <v>erika.solorzano@mininterior.gov.co</v>
          </cell>
          <cell r="AJ523">
            <v>30</v>
          </cell>
          <cell r="AK523">
            <v>42490.208333333299</v>
          </cell>
          <cell r="AL523">
            <v>-13</v>
          </cell>
        </row>
        <row r="524">
          <cell r="A524">
            <v>4603</v>
          </cell>
          <cell r="B524" t="str">
            <v>Todos por un Nuevo País</v>
          </cell>
          <cell r="C524" t="str">
            <v>Seguridad, justicia y democracia para la construcción de paz</v>
          </cell>
          <cell r="D524" t="str">
            <v>Fortalecer las instituciones democráticas para la promoción, respeto y protección de Derechos Humanos, la construcción de acuerdos sociales incluyentes y la gestión pacífica de conflictos</v>
          </cell>
          <cell r="E524" t="str">
            <v>Interior</v>
          </cell>
          <cell r="F524" t="str">
            <v>MinInterior</v>
          </cell>
          <cell r="G524" t="str">
            <v>Promoción de la participación social y política de la ciudadanía desde el sector Interior</v>
          </cell>
          <cell r="H524">
            <v>4603</v>
          </cell>
          <cell r="I524" t="str">
            <v>Redes de apoyos a las veedurías ciudadanas activas departamentales</v>
          </cell>
          <cell r="J524" t="str">
            <v>Producto</v>
          </cell>
          <cell r="K524" t="str">
            <v>Sectorial</v>
          </cell>
          <cell r="L524" t="str">
            <v>SI</v>
          </cell>
          <cell r="M524" t="str">
            <v>SI</v>
          </cell>
          <cell r="N524" t="str">
            <v>NO</v>
          </cell>
          <cell r="O524" t="str">
            <v>NO</v>
          </cell>
          <cell r="P524" t="str">
            <v>Redes de apoyo a las veedurías ciudadanas departamentales</v>
          </cell>
          <cell r="Q524" t="str">
            <v>Mensual</v>
          </cell>
          <cell r="R524" t="str">
            <v>Acumulado</v>
          </cell>
          <cell r="S524">
            <v>16</v>
          </cell>
          <cell r="T524">
            <v>8</v>
          </cell>
          <cell r="U524">
            <v>0</v>
          </cell>
          <cell r="V524">
            <v>0</v>
          </cell>
          <cell r="W524">
            <v>0</v>
          </cell>
          <cell r="X524">
            <v>8</v>
          </cell>
          <cell r="Y524">
            <v>0</v>
          </cell>
          <cell r="Z524">
            <v>0</v>
          </cell>
          <cell r="AA524">
            <v>0</v>
          </cell>
          <cell r="AB524">
            <v>0</v>
          </cell>
          <cell r="AC524">
            <v>0</v>
          </cell>
          <cell r="AD524">
            <v>0</v>
          </cell>
          <cell r="AE524" t="str">
            <v xml:space="preserve">La meta del indicador se encuentra cumplida. Durante la vigencia 2015 se activaron ocho (8) Redes de apoyos a las veedurías ciudadanas departamentales: Boyacá, Bolívar, Caldas, Cauca, Chocó, Cundinamarca, Guaviare y Meta. </v>
          </cell>
          <cell r="AF524">
            <v>42460.208333333299</v>
          </cell>
          <cell r="AG524">
            <v>42468.449545798598</v>
          </cell>
          <cell r="AH524" t="str">
            <v>Erika Solorzano</v>
          </cell>
          <cell r="AI524" t="str">
            <v>erika.solorzano@mininterior.gov.co</v>
          </cell>
          <cell r="AJ524">
            <v>30</v>
          </cell>
          <cell r="AK524">
            <v>0</v>
          </cell>
          <cell r="AL524">
            <v>0</v>
          </cell>
        </row>
        <row r="525">
          <cell r="A525">
            <v>4604</v>
          </cell>
          <cell r="B525" t="str">
            <v>Todos por un Nuevo País</v>
          </cell>
          <cell r="C525" t="str">
            <v>Seguridad, justicia y democracia para la construcción de paz</v>
          </cell>
          <cell r="D525" t="str">
            <v>Fortalecer las instituciones democráticas para la promoción, respeto y protección de Derechos Humanos, la construcción de acuerdos sociales incluyentes y la gestión pacífica de conflictos</v>
          </cell>
          <cell r="E525" t="str">
            <v>Interior</v>
          </cell>
          <cell r="F525" t="str">
            <v>MinInterior</v>
          </cell>
          <cell r="G525" t="str">
            <v>Promoción de la participación social y política de la ciudadanía desde el sector Interior</v>
          </cell>
          <cell r="H525">
            <v>4604</v>
          </cell>
          <cell r="I525" t="str">
            <v>Participación política de los jovenes en los cargos de elección popular</v>
          </cell>
          <cell r="J525" t="str">
            <v>Gestión</v>
          </cell>
          <cell r="K525" t="str">
            <v>Sectorial</v>
          </cell>
          <cell r="L525" t="str">
            <v>SI</v>
          </cell>
          <cell r="M525" t="str">
            <v>NO</v>
          </cell>
          <cell r="N525" t="str">
            <v>NO</v>
          </cell>
          <cell r="O525" t="str">
            <v>SI</v>
          </cell>
          <cell r="P525" t="str">
            <v>Porcentaje</v>
          </cell>
          <cell r="Q525" t="str">
            <v>Mensual</v>
          </cell>
          <cell r="R525" t="str">
            <v>Stock</v>
          </cell>
          <cell r="S525">
            <v>7.8</v>
          </cell>
          <cell r="T525">
            <v>8</v>
          </cell>
          <cell r="U525">
            <v>8</v>
          </cell>
          <cell r="V525">
            <v>8</v>
          </cell>
          <cell r="W525">
            <v>8</v>
          </cell>
          <cell r="X525">
            <v>8</v>
          </cell>
          <cell r="Y525">
            <v>0</v>
          </cell>
          <cell r="Z525">
            <v>0</v>
          </cell>
          <cell r="AA525">
            <v>0</v>
          </cell>
          <cell r="AB525">
            <v>0</v>
          </cell>
          <cell r="AC525">
            <v>0</v>
          </cell>
          <cell r="AD525">
            <v>0</v>
          </cell>
          <cell r="AE525" t="str">
            <v>Frente a este indicador, aun no se cuenta con los datos finales de la Registraduría Nacional del Estado Civil de las elecciones territoriales 2015, por lo tanto se informa que los datos cuantitativos y cualitativos serán reportados una vez se cuente con l</v>
          </cell>
          <cell r="AF525">
            <v>42490.208333333299</v>
          </cell>
          <cell r="AG525">
            <v>42496.775188310203</v>
          </cell>
          <cell r="AH525" t="str">
            <v>Erika Solorzano</v>
          </cell>
          <cell r="AI525" t="str">
            <v>erika.solorzano@mininterior.gov.co</v>
          </cell>
          <cell r="AJ525">
            <v>60</v>
          </cell>
          <cell r="AK525">
            <v>0</v>
          </cell>
          <cell r="AL525">
            <v>0</v>
          </cell>
        </row>
        <row r="526">
          <cell r="A526">
            <v>4605</v>
          </cell>
          <cell r="B526" t="str">
            <v>Todos por un Nuevo País</v>
          </cell>
          <cell r="C526" t="str">
            <v>Seguridad, justicia y democracia para la construcción de paz</v>
          </cell>
          <cell r="D526" t="str">
            <v>Fortalecer las instituciones democráticas para la promoción, respeto y protección de Derechos Humanos, la construcción de acuerdos sociales incluyentes y la gestión pacífica de conflictos</v>
          </cell>
          <cell r="E526" t="str">
            <v>Interior</v>
          </cell>
          <cell r="F526" t="str">
            <v>MinInterior</v>
          </cell>
          <cell r="G526" t="str">
            <v>Promoción de la participación social y política de la ciudadanía desde el sector Interior</v>
          </cell>
          <cell r="H526">
            <v>4605</v>
          </cell>
          <cell r="I526" t="str">
            <v>Jóvenes y mujeres formados en liderazgo político (nuevos liderazgos)</v>
          </cell>
          <cell r="J526" t="str">
            <v>Resultado</v>
          </cell>
          <cell r="K526" t="str">
            <v>Sectorial</v>
          </cell>
          <cell r="L526" t="str">
            <v>SI</v>
          </cell>
          <cell r="M526" t="str">
            <v>NO</v>
          </cell>
          <cell r="N526" t="str">
            <v>NO</v>
          </cell>
          <cell r="O526" t="str">
            <v>SI</v>
          </cell>
          <cell r="P526" t="str">
            <v>Jóvenes y Mujeres</v>
          </cell>
          <cell r="Q526" t="str">
            <v>Mensual</v>
          </cell>
          <cell r="R526" t="str">
            <v>Acumulado</v>
          </cell>
          <cell r="S526">
            <v>1400</v>
          </cell>
          <cell r="T526">
            <v>1400</v>
          </cell>
          <cell r="U526">
            <v>275</v>
          </cell>
          <cell r="V526">
            <v>275</v>
          </cell>
          <cell r="W526">
            <v>650</v>
          </cell>
          <cell r="X526">
            <v>2600</v>
          </cell>
          <cell r="Y526">
            <v>0</v>
          </cell>
          <cell r="Z526">
            <v>0</v>
          </cell>
          <cell r="AA526">
            <v>3758</v>
          </cell>
          <cell r="AB526">
            <v>100</v>
          </cell>
          <cell r="AC526">
            <v>42460.208333333299</v>
          </cell>
          <cell r="AD526">
            <v>42500.665197766197</v>
          </cell>
          <cell r="AE526" t="str">
            <v>La Dirección para la Democracia, la Participación Ciudadana y la Acción Comunal se encuentra adelantando la elaboración de los estudios previos del proyecto de formación en liderazgo político.</v>
          </cell>
          <cell r="AF526">
            <v>42460.208333333299</v>
          </cell>
          <cell r="AG526">
            <v>42500.665197569397</v>
          </cell>
          <cell r="AH526" t="str">
            <v>Erika Solorzano</v>
          </cell>
          <cell r="AI526" t="str">
            <v>erika.solorzano@mininterior.gov.co</v>
          </cell>
          <cell r="AJ526">
            <v>30</v>
          </cell>
          <cell r="AK526">
            <v>42490.208333333299</v>
          </cell>
          <cell r="AL526">
            <v>-13</v>
          </cell>
        </row>
        <row r="527">
          <cell r="A527">
            <v>4618</v>
          </cell>
          <cell r="B527" t="str">
            <v>Todos por un Nuevo País</v>
          </cell>
          <cell r="C527" t="str">
            <v>Seguridad, justicia y democracia para la construcción de paz</v>
          </cell>
          <cell r="D527" t="str">
            <v>Fortalecer las instituciones democráticas para la promoción, respeto y protección de Derechos Humanos, la construcción de acuerdos sociales incluyentes y la gestión pacífica de conflictos</v>
          </cell>
          <cell r="E527" t="str">
            <v>Interior</v>
          </cell>
          <cell r="F527" t="str">
            <v>MinInterior</v>
          </cell>
          <cell r="G527" t="str">
            <v>Promoción de la participación social y política de la ciudadanía desde el sector Interior</v>
          </cell>
          <cell r="H527">
            <v>4618</v>
          </cell>
          <cell r="I527" t="str">
            <v>Participación de las mujeres en los cargos de elección popular</v>
          </cell>
          <cell r="J527" t="str">
            <v>Gestión</v>
          </cell>
          <cell r="K527" t="str">
            <v>Sectorial</v>
          </cell>
          <cell r="L527" t="str">
            <v>NO</v>
          </cell>
          <cell r="M527" t="str">
            <v>NO</v>
          </cell>
          <cell r="N527" t="str">
            <v>NO</v>
          </cell>
          <cell r="O527" t="str">
            <v>NO</v>
          </cell>
          <cell r="P527" t="str">
            <v>Porcentaje</v>
          </cell>
          <cell r="Q527" t="str">
            <v>Mensual</v>
          </cell>
          <cell r="R527" t="str">
            <v>Stock</v>
          </cell>
          <cell r="S527">
            <v>17.36</v>
          </cell>
          <cell r="T527">
            <v>22</v>
          </cell>
          <cell r="U527">
            <v>22</v>
          </cell>
          <cell r="V527">
            <v>22</v>
          </cell>
          <cell r="W527">
            <v>22</v>
          </cell>
          <cell r="X527">
            <v>22</v>
          </cell>
          <cell r="Y527">
            <v>14.8</v>
          </cell>
          <cell r="Z527">
            <v>67.27</v>
          </cell>
          <cell r="AA527">
            <v>14.8</v>
          </cell>
          <cell r="AB527">
            <v>67.27</v>
          </cell>
          <cell r="AC527">
            <v>42460.208333333299</v>
          </cell>
          <cell r="AD527">
            <v>42468.666524849497</v>
          </cell>
          <cell r="AE527" t="str">
            <v>La actividad origen de éste indicador ya fue realizada, obteniendo como resultado que la participación política de las mujeres en las elecciones 2015 tuvo un porcentaje total de 14,8% Gobernadoras:15,6% Alcaldesas: 12%. Diputadas:16,2% Concejalas: 15,5% =</v>
          </cell>
          <cell r="AF527">
            <v>42460.208333333299</v>
          </cell>
          <cell r="AG527">
            <v>42468.666524687498</v>
          </cell>
          <cell r="AH527" t="str">
            <v>Erika Solorzano</v>
          </cell>
          <cell r="AI527" t="str">
            <v>erika.solorzano@mininterior.gov.co</v>
          </cell>
          <cell r="AJ527">
            <v>60</v>
          </cell>
          <cell r="AK527">
            <v>42490.208333333299</v>
          </cell>
          <cell r="AL527">
            <v>-43</v>
          </cell>
        </row>
        <row r="528">
          <cell r="A528">
            <v>5316</v>
          </cell>
          <cell r="B528" t="str">
            <v>Todos por un Nuevo País</v>
          </cell>
          <cell r="C528" t="str">
            <v>Seguridad, justicia y democracia para la construcción de paz</v>
          </cell>
          <cell r="D528" t="str">
            <v>Fortalecer las instituciones democráticas para la promoción, respeto y protección de Derechos Humanos, la construcción de acuerdos sociales incluyentes y la gestión pacífica de conflictos</v>
          </cell>
          <cell r="E528" t="str">
            <v>Interior</v>
          </cell>
          <cell r="F528" t="str">
            <v>MinInterior</v>
          </cell>
          <cell r="G528" t="str">
            <v>Participación social y política de la ciudadanía</v>
          </cell>
          <cell r="H528">
            <v>5316</v>
          </cell>
          <cell r="I528" t="str">
            <v>Organizaciones sociales y comunales fortalecidas para la construcción de la paz territorial.</v>
          </cell>
          <cell r="J528" t="str">
            <v>Producto</v>
          </cell>
          <cell r="K528" t="str">
            <v>Sectorial</v>
          </cell>
          <cell r="L528" t="str">
            <v>NO</v>
          </cell>
          <cell r="M528" t="str">
            <v>SI</v>
          </cell>
          <cell r="N528" t="str">
            <v>NO</v>
          </cell>
          <cell r="O528" t="str">
            <v>SI</v>
          </cell>
          <cell r="P528" t="str">
            <v>Entidades territoriales</v>
          </cell>
          <cell r="Q528" t="str">
            <v>Mensual</v>
          </cell>
          <cell r="R528" t="str">
            <v>Capacidad</v>
          </cell>
          <cell r="S528">
            <v>0</v>
          </cell>
          <cell r="T528">
            <v>150</v>
          </cell>
          <cell r="U528">
            <v>200</v>
          </cell>
          <cell r="V528">
            <v>250</v>
          </cell>
          <cell r="W528">
            <v>300</v>
          </cell>
          <cell r="X528">
            <v>300</v>
          </cell>
          <cell r="Y528">
            <v>0</v>
          </cell>
          <cell r="Z528">
            <v>0</v>
          </cell>
          <cell r="AA528">
            <v>0</v>
          </cell>
          <cell r="AB528">
            <v>0</v>
          </cell>
          <cell r="AC528">
            <v>0</v>
          </cell>
          <cell r="AD528">
            <v>0</v>
          </cell>
          <cell r="AE528" t="str">
            <v>Se inició la elaboración de los estudios previos para adelantar la suscripción del convenio mediante el cual se fortalecerá a las organizaciones sociales y comunales para la construcción de la paz territorial.</v>
          </cell>
          <cell r="AF528">
            <v>42460.208333333299</v>
          </cell>
          <cell r="AG528">
            <v>42500.785459953702</v>
          </cell>
          <cell r="AH528" t="str">
            <v>Erika Solorzano</v>
          </cell>
          <cell r="AI528" t="str">
            <v>erika.solorzano@mininterior.gov.co</v>
          </cell>
          <cell r="AJ528">
            <v>90</v>
          </cell>
          <cell r="AK528">
            <v>0</v>
          </cell>
          <cell r="AL528">
            <v>0</v>
          </cell>
        </row>
        <row r="529">
          <cell r="A529">
            <v>5351</v>
          </cell>
          <cell r="B529" t="str">
            <v>Todos por un Nuevo País</v>
          </cell>
          <cell r="C529" t="str">
            <v>Seguridad, justicia y democracia para la construcción de paz</v>
          </cell>
          <cell r="D529" t="str">
            <v>Fortalecer las instituciones democráticas para la promoción, respeto y protección de Derechos Humanos, la construcción de acuerdos sociales incluyentes y la gestión pacífica de conflictos</v>
          </cell>
          <cell r="E529" t="str">
            <v>Interior</v>
          </cell>
          <cell r="F529" t="str">
            <v>MinInterior</v>
          </cell>
          <cell r="G529" t="str">
            <v>Grupos Étnicos - Interior</v>
          </cell>
          <cell r="H529">
            <v>5351</v>
          </cell>
          <cell r="I529" t="str">
            <v>Escenarios de concertación y organizaciones indígenas fortalecidas para el goce efectivo de los derechos de los pueblos indígenas</v>
          </cell>
          <cell r="J529" t="str">
            <v>Producto</v>
          </cell>
          <cell r="K529" t="str">
            <v>Transversal</v>
          </cell>
          <cell r="L529" t="str">
            <v>NO</v>
          </cell>
          <cell r="M529" t="str">
            <v>NO</v>
          </cell>
          <cell r="N529" t="str">
            <v>SI</v>
          </cell>
          <cell r="O529" t="str">
            <v>SI</v>
          </cell>
          <cell r="P529" t="str">
            <v>Número</v>
          </cell>
          <cell r="Q529" t="str">
            <v>Mensual</v>
          </cell>
          <cell r="R529" t="str">
            <v>Acumulado</v>
          </cell>
          <cell r="S529">
            <v>7</v>
          </cell>
          <cell r="T529">
            <v>8</v>
          </cell>
          <cell r="U529">
            <v>10</v>
          </cell>
          <cell r="V529">
            <v>12</v>
          </cell>
          <cell r="W529">
            <v>14</v>
          </cell>
          <cell r="X529">
            <v>44</v>
          </cell>
          <cell r="Y529">
            <v>0</v>
          </cell>
          <cell r="Z529">
            <v>0</v>
          </cell>
          <cell r="AA529">
            <v>0</v>
          </cell>
          <cell r="AB529">
            <v>0</v>
          </cell>
          <cell r="AC529">
            <v>0</v>
          </cell>
          <cell r="AD529">
            <v>0</v>
          </cell>
          <cell r="AE529">
            <v>0</v>
          </cell>
          <cell r="AF529">
            <v>0</v>
          </cell>
          <cell r="AG529">
            <v>0</v>
          </cell>
          <cell r="AH529" t="str">
            <v>Luz Helena Izquierdo Torres</v>
          </cell>
          <cell r="AI529" t="str">
            <v>luz.izquierdo@mininterior.gov.co</v>
          </cell>
          <cell r="AJ529">
            <v>15</v>
          </cell>
          <cell r="AK529">
            <v>0</v>
          </cell>
          <cell r="AL529">
            <v>0</v>
          </cell>
        </row>
        <row r="530">
          <cell r="A530">
            <v>5354</v>
          </cell>
          <cell r="B530" t="str">
            <v>Todos por un Nuevo País</v>
          </cell>
          <cell r="C530" t="str">
            <v>Seguridad, justicia y democracia para la construcción de paz</v>
          </cell>
          <cell r="D530" t="str">
            <v>Fortalecer las instituciones democráticas para la promoción, respeto y protección de Derechos Humanos, la construcción de acuerdos sociales incluyentes y la gestión pacífica de conflictos</v>
          </cell>
          <cell r="E530" t="str">
            <v>Interior</v>
          </cell>
          <cell r="F530" t="str">
            <v>MinInterior</v>
          </cell>
          <cell r="G530" t="str">
            <v>Grupos Étnicos - Interior</v>
          </cell>
          <cell r="H530">
            <v>5354</v>
          </cell>
          <cell r="I530" t="str">
            <v>Instancias previstas para el desarrollo de estrategias que promuevan el goce efectivo de derechos de los pueblos indígenas</v>
          </cell>
          <cell r="J530" t="str">
            <v>Resultado</v>
          </cell>
          <cell r="K530" t="str">
            <v>Transversal</v>
          </cell>
          <cell r="L530" t="str">
            <v>SI</v>
          </cell>
          <cell r="M530" t="str">
            <v>NO</v>
          </cell>
          <cell r="N530" t="str">
            <v>SI</v>
          </cell>
          <cell r="O530" t="str">
            <v>SI</v>
          </cell>
          <cell r="P530" t="str">
            <v>Porcentaje</v>
          </cell>
          <cell r="Q530" t="str">
            <v>Mensual</v>
          </cell>
          <cell r="R530" t="str">
            <v>Acumulado</v>
          </cell>
          <cell r="S530">
            <v>0</v>
          </cell>
          <cell r="T530">
            <v>4</v>
          </cell>
          <cell r="U530">
            <v>32</v>
          </cell>
          <cell r="V530">
            <v>32</v>
          </cell>
          <cell r="W530">
            <v>32</v>
          </cell>
          <cell r="X530">
            <v>100</v>
          </cell>
          <cell r="Y530">
            <v>0</v>
          </cell>
          <cell r="Z530">
            <v>0</v>
          </cell>
          <cell r="AA530">
            <v>0</v>
          </cell>
          <cell r="AB530">
            <v>0</v>
          </cell>
          <cell r="AC530">
            <v>0</v>
          </cell>
          <cell r="AD530">
            <v>0</v>
          </cell>
          <cell r="AE530">
            <v>0</v>
          </cell>
          <cell r="AF530">
            <v>0</v>
          </cell>
          <cell r="AG530">
            <v>0</v>
          </cell>
          <cell r="AH530" t="str">
            <v>Viviana Rebolledo</v>
          </cell>
          <cell r="AI530" t="str">
            <v>vrebolledo@mininterior.gov.co</v>
          </cell>
          <cell r="AJ530">
            <v>15</v>
          </cell>
          <cell r="AK530">
            <v>0</v>
          </cell>
          <cell r="AL530">
            <v>0</v>
          </cell>
        </row>
        <row r="531">
          <cell r="A531">
            <v>5356</v>
          </cell>
          <cell r="B531" t="str">
            <v>Todos por un Nuevo País</v>
          </cell>
          <cell r="C531" t="str">
            <v>Seguridad, justicia y democracia para la construcción de paz</v>
          </cell>
          <cell r="D531" t="str">
            <v>Fortalecer las instituciones democráticas para la promoción, respeto y protección de Derechos Humanos, la construcción de acuerdos sociales incluyentes y la gestión pacífica de conflictos</v>
          </cell>
          <cell r="E531" t="str">
            <v>Interior</v>
          </cell>
          <cell r="F531" t="str">
            <v>MinInterior</v>
          </cell>
          <cell r="G531" t="str">
            <v>Grupos Étnicos - Interior</v>
          </cell>
          <cell r="H531">
            <v>5356</v>
          </cell>
          <cell r="I531" t="str">
            <v>Instrumentos de política pública concertados y consultados con los Pueblos Indígenas</v>
          </cell>
          <cell r="J531" t="str">
            <v>Producto</v>
          </cell>
          <cell r="K531" t="str">
            <v>Transversal</v>
          </cell>
          <cell r="L531" t="str">
            <v>SI</v>
          </cell>
          <cell r="M531" t="str">
            <v>NO</v>
          </cell>
          <cell r="N531" t="str">
            <v>SI</v>
          </cell>
          <cell r="O531" t="str">
            <v>SI</v>
          </cell>
          <cell r="P531" t="str">
            <v>Número</v>
          </cell>
          <cell r="Q531" t="str">
            <v>Mensual</v>
          </cell>
          <cell r="R531" t="str">
            <v>Acumulado</v>
          </cell>
          <cell r="S531">
            <v>24</v>
          </cell>
          <cell r="T531">
            <v>3</v>
          </cell>
          <cell r="U531">
            <v>6</v>
          </cell>
          <cell r="V531">
            <v>3</v>
          </cell>
          <cell r="W531">
            <v>5</v>
          </cell>
          <cell r="X531">
            <v>17</v>
          </cell>
          <cell r="Y531">
            <v>0</v>
          </cell>
          <cell r="Z531">
            <v>0</v>
          </cell>
          <cell r="AA531">
            <v>0</v>
          </cell>
          <cell r="AB531">
            <v>0</v>
          </cell>
          <cell r="AC531">
            <v>0</v>
          </cell>
          <cell r="AD531">
            <v>0</v>
          </cell>
          <cell r="AE531">
            <v>0</v>
          </cell>
          <cell r="AF531">
            <v>0</v>
          </cell>
          <cell r="AG531">
            <v>0</v>
          </cell>
          <cell r="AH531" t="str">
            <v>Jaime Alberto Escruceria De La Espriella</v>
          </cell>
          <cell r="AI531" t="str">
            <v>jaime.escruceria@mininterior.gov.co</v>
          </cell>
          <cell r="AJ531">
            <v>15</v>
          </cell>
          <cell r="AK531">
            <v>0</v>
          </cell>
          <cell r="AL531">
            <v>0</v>
          </cell>
        </row>
        <row r="532">
          <cell r="A532">
            <v>5359</v>
          </cell>
          <cell r="B532" t="str">
            <v>Todos por un Nuevo País</v>
          </cell>
          <cell r="C532" t="str">
            <v>Seguridad, justicia y democracia para la construcción de paz</v>
          </cell>
          <cell r="D532" t="str">
            <v>Fortalecer las instituciones democráticas para la promoción, respeto y protección de Derechos Humanos, la construcción de acuerdos sociales incluyentes y la gestión pacífica de conflictos</v>
          </cell>
          <cell r="E532" t="str">
            <v>Interior</v>
          </cell>
          <cell r="F532" t="str">
            <v>MinInterior</v>
          </cell>
          <cell r="G532" t="str">
            <v>Grupos Étnicos - Interior</v>
          </cell>
          <cell r="H532">
            <v>5359</v>
          </cell>
          <cell r="I532" t="str">
            <v>Número de pueblos indígenas en fase de implementación del Programa de Garantías de Derechos (PGD).</v>
          </cell>
          <cell r="J532" t="str">
            <v>Producto</v>
          </cell>
          <cell r="K532" t="str">
            <v>Transversal</v>
          </cell>
          <cell r="L532" t="str">
            <v>SI</v>
          </cell>
          <cell r="M532" t="str">
            <v>NO</v>
          </cell>
          <cell r="N532" t="str">
            <v>SI</v>
          </cell>
          <cell r="O532" t="str">
            <v>SI</v>
          </cell>
          <cell r="P532" t="str">
            <v>Número</v>
          </cell>
          <cell r="Q532" t="str">
            <v>Mensual</v>
          </cell>
          <cell r="R532" t="str">
            <v>Acumulado</v>
          </cell>
          <cell r="S532">
            <v>0</v>
          </cell>
          <cell r="T532">
            <v>5</v>
          </cell>
          <cell r="U532">
            <v>5</v>
          </cell>
          <cell r="V532">
            <v>5</v>
          </cell>
          <cell r="W532">
            <v>5</v>
          </cell>
          <cell r="X532">
            <v>20</v>
          </cell>
          <cell r="Y532">
            <v>0</v>
          </cell>
          <cell r="Z532">
            <v>0</v>
          </cell>
          <cell r="AA532">
            <v>0</v>
          </cell>
          <cell r="AB532">
            <v>0</v>
          </cell>
          <cell r="AC532">
            <v>0</v>
          </cell>
          <cell r="AD532">
            <v>0</v>
          </cell>
          <cell r="AE532">
            <v>0</v>
          </cell>
          <cell r="AF532">
            <v>0</v>
          </cell>
          <cell r="AG532">
            <v>0</v>
          </cell>
          <cell r="AH532" t="str">
            <v>Manuel Bernardo Pinilla Zuleta</v>
          </cell>
          <cell r="AI532" t="str">
            <v>manuel.pinilla@mininterior.gov.co</v>
          </cell>
          <cell r="AJ532">
            <v>15</v>
          </cell>
          <cell r="AK532">
            <v>0</v>
          </cell>
          <cell r="AL532">
            <v>0</v>
          </cell>
        </row>
        <row r="533">
          <cell r="A533">
            <v>5362</v>
          </cell>
          <cell r="B533" t="str">
            <v>Todos por un Nuevo País</v>
          </cell>
          <cell r="C533" t="str">
            <v>Seguridad, justicia y democracia para la construcción de paz</v>
          </cell>
          <cell r="D533" t="str">
            <v>Fortalecer las instituciones democráticas para la promoción, respeto y protección de Derechos Humanos, la construcción de acuerdos sociales incluyentes y la gestión pacífica de conflictos</v>
          </cell>
          <cell r="E533" t="str">
            <v>Interior</v>
          </cell>
          <cell r="F533" t="str">
            <v>MinInterior</v>
          </cell>
          <cell r="G533" t="str">
            <v>Grupos Étnicos - Interior</v>
          </cell>
          <cell r="H533">
            <v>5362</v>
          </cell>
          <cell r="I533" t="str">
            <v>Planes integrales de vida formulados y en fase de implementación -PIV-</v>
          </cell>
          <cell r="J533" t="str">
            <v>Producto</v>
          </cell>
          <cell r="K533" t="str">
            <v>Transversal</v>
          </cell>
          <cell r="L533" t="str">
            <v>SI</v>
          </cell>
          <cell r="M533" t="str">
            <v>NO</v>
          </cell>
          <cell r="N533" t="str">
            <v>SI</v>
          </cell>
          <cell r="O533" t="str">
            <v>SI</v>
          </cell>
          <cell r="P533" t="str">
            <v>Número</v>
          </cell>
          <cell r="Q533" t="str">
            <v>Mensual</v>
          </cell>
          <cell r="R533" t="str">
            <v>Acumulado</v>
          </cell>
          <cell r="S533">
            <v>0</v>
          </cell>
          <cell r="T533">
            <v>20</v>
          </cell>
          <cell r="U533">
            <v>15</v>
          </cell>
          <cell r="V533">
            <v>49</v>
          </cell>
          <cell r="W533">
            <v>46</v>
          </cell>
          <cell r="X533">
            <v>130</v>
          </cell>
          <cell r="Y533">
            <v>0</v>
          </cell>
          <cell r="Z533">
            <v>0</v>
          </cell>
          <cell r="AA533">
            <v>20</v>
          </cell>
          <cell r="AB533">
            <v>15.385</v>
          </cell>
          <cell r="AC533">
            <v>42429.208333333299</v>
          </cell>
          <cell r="AD533">
            <v>42501.796126967602</v>
          </cell>
          <cell r="AE533" t="str">
            <v>Se realiza el primer contacto presencial con autoridades indígenas de los departamentos de Vaupés y Tolima para el inicio de actividades. Se establece ruta de trabajo para los meses de abril y mayo.</v>
          </cell>
          <cell r="AF533">
            <v>42429.208333333299</v>
          </cell>
          <cell r="AG533">
            <v>42501.796126851797</v>
          </cell>
          <cell r="AH533" t="str">
            <v>Arlein Charry Velasquez</v>
          </cell>
          <cell r="AI533" t="str">
            <v>arlein.charry@mininterior.gov.co</v>
          </cell>
          <cell r="AJ533">
            <v>15</v>
          </cell>
          <cell r="AK533">
            <v>42458.208333333299</v>
          </cell>
          <cell r="AL533">
            <v>33</v>
          </cell>
        </row>
        <row r="534">
          <cell r="A534">
            <v>5363</v>
          </cell>
          <cell r="B534" t="str">
            <v>Todos por un Nuevo País</v>
          </cell>
          <cell r="C534" t="str">
            <v>Seguridad, justicia y democracia para la construcción de paz</v>
          </cell>
          <cell r="D534" t="str">
            <v>Fortalecer las instituciones democráticas para la promoción, respeto y protección de Derechos Humanos, la construcción de acuerdos sociales incluyentes y la gestión pacífica de conflictos</v>
          </cell>
          <cell r="E534" t="str">
            <v>Interior</v>
          </cell>
          <cell r="F534" t="str">
            <v>MinInterior</v>
          </cell>
          <cell r="G534" t="str">
            <v>Grupos Étnicos - Interior</v>
          </cell>
          <cell r="H534">
            <v>5363</v>
          </cell>
          <cell r="I534" t="str">
            <v>Programas para el fortalecimiento de las capacidades y la protección de los derechos de las mujeres indígenas</v>
          </cell>
          <cell r="J534" t="str">
            <v>Producto</v>
          </cell>
          <cell r="K534" t="str">
            <v>Transversal</v>
          </cell>
          <cell r="L534" t="str">
            <v>SI</v>
          </cell>
          <cell r="M534" t="str">
            <v>NO</v>
          </cell>
          <cell r="N534" t="str">
            <v>SI</v>
          </cell>
          <cell r="O534" t="str">
            <v>SI</v>
          </cell>
          <cell r="P534" t="str">
            <v>Número</v>
          </cell>
          <cell r="Q534" t="str">
            <v>Mensual</v>
          </cell>
          <cell r="R534" t="str">
            <v>Acumulado</v>
          </cell>
          <cell r="S534">
            <v>1</v>
          </cell>
          <cell r="T534">
            <v>0</v>
          </cell>
          <cell r="U534">
            <v>1</v>
          </cell>
          <cell r="V534">
            <v>1</v>
          </cell>
          <cell r="W534">
            <v>1</v>
          </cell>
          <cell r="X534">
            <v>3</v>
          </cell>
          <cell r="Y534">
            <v>0</v>
          </cell>
          <cell r="Z534">
            <v>0</v>
          </cell>
          <cell r="AA534">
            <v>0</v>
          </cell>
          <cell r="AB534">
            <v>0</v>
          </cell>
          <cell r="AC534">
            <v>0</v>
          </cell>
          <cell r="AD534">
            <v>0</v>
          </cell>
          <cell r="AE534">
            <v>0</v>
          </cell>
          <cell r="AF534">
            <v>0</v>
          </cell>
          <cell r="AG534">
            <v>0</v>
          </cell>
          <cell r="AH534" t="str">
            <v>Julia Guerrero</v>
          </cell>
          <cell r="AI534" t="str">
            <v>julia.guerrero@mininterior.gov.co</v>
          </cell>
          <cell r="AJ534">
            <v>15</v>
          </cell>
          <cell r="AK534">
            <v>0</v>
          </cell>
          <cell r="AL534">
            <v>0</v>
          </cell>
        </row>
        <row r="535">
          <cell r="A535">
            <v>5311</v>
          </cell>
          <cell r="B535" t="str">
            <v>Todos por un Nuevo País</v>
          </cell>
          <cell r="C535" t="str">
            <v>Seguridad, justicia y democracia para la construcción de paz</v>
          </cell>
          <cell r="D535" t="str">
            <v>Fortalecer las instituciones democráticas para la promoción, respeto y protección de Derechos Humanos, la construcción de acuerdos sociales incluyentes y la gestión pacífica de conflictos</v>
          </cell>
          <cell r="E535" t="str">
            <v>Interior</v>
          </cell>
          <cell r="F535" t="str">
            <v>MinInterior</v>
          </cell>
          <cell r="G535" t="str">
            <v xml:space="preserve">Asuntos Indígenas, ROM, comunidades negras, afrocolombianas, raizales y palenqueras. </v>
          </cell>
          <cell r="H535">
            <v>5311</v>
          </cell>
          <cell r="I535" t="str">
            <v>Meses en el desarrollo del proceso de Consulta Previa con Comunidade Etnicas para POA, entre las fases de Preconsulta y protocolización</v>
          </cell>
          <cell r="J535" t="str">
            <v>Resultado</v>
          </cell>
          <cell r="K535" t="str">
            <v>Sectorial</v>
          </cell>
          <cell r="L535" t="str">
            <v>NO</v>
          </cell>
          <cell r="M535" t="str">
            <v>NO</v>
          </cell>
          <cell r="N535" t="str">
            <v>NO</v>
          </cell>
          <cell r="O535" t="str">
            <v>SI</v>
          </cell>
          <cell r="P535" t="str">
            <v>Meses</v>
          </cell>
          <cell r="Q535" t="str">
            <v>Mensual</v>
          </cell>
          <cell r="R535" t="str">
            <v>Reducción</v>
          </cell>
          <cell r="S535">
            <v>9</v>
          </cell>
          <cell r="T535">
            <v>8</v>
          </cell>
          <cell r="U535">
            <v>7</v>
          </cell>
          <cell r="V535">
            <v>6</v>
          </cell>
          <cell r="W535">
            <v>4</v>
          </cell>
          <cell r="X535">
            <v>4</v>
          </cell>
          <cell r="Y535">
            <v>11</v>
          </cell>
          <cell r="Z535">
            <v>0</v>
          </cell>
          <cell r="AA535">
            <v>11</v>
          </cell>
          <cell r="AB535">
            <v>0</v>
          </cell>
          <cell r="AC535">
            <v>42460.208333333299</v>
          </cell>
          <cell r="AD535">
            <v>42471.493588506899</v>
          </cell>
          <cell r="AE535" t="str">
            <v>Para el mes de Marzo los meses de duración en el desarrollo de procesos de consulta previa con Comunidades Étnicas, para POA´s, desde la fase de pre consulta y protocolización fue de 11 meses, 268 meses con 25 comunidades.</v>
          </cell>
          <cell r="AF535">
            <v>42460.208333333299</v>
          </cell>
          <cell r="AG535">
            <v>42471.493588391197</v>
          </cell>
          <cell r="AH535" t="str">
            <v>Claudia Torres</v>
          </cell>
          <cell r="AI535" t="str">
            <v>claudia.torres@mininterior.gov.co</v>
          </cell>
          <cell r="AJ535">
            <v>5</v>
          </cell>
          <cell r="AK535">
            <v>42490.208333333299</v>
          </cell>
          <cell r="AL535">
            <v>12</v>
          </cell>
        </row>
        <row r="536">
          <cell r="A536">
            <v>5312</v>
          </cell>
          <cell r="B536" t="str">
            <v>Todos por un Nuevo País</v>
          </cell>
          <cell r="C536" t="str">
            <v>Seguridad, justicia y democracia para la construcción de paz</v>
          </cell>
          <cell r="D536" t="str">
            <v>Fortalecer las instituciones democráticas para la promoción, respeto y protección de Derechos Humanos, la construcción de acuerdos sociales incluyentes y la gestión pacífica de conflictos</v>
          </cell>
          <cell r="E536" t="str">
            <v>Interior</v>
          </cell>
          <cell r="F536" t="str">
            <v>MinInterior</v>
          </cell>
          <cell r="G536" t="str">
            <v xml:space="preserve">Asuntos Indígenas, ROM, comunidades negras, afrocolombianas, raizales y palenqueras. </v>
          </cell>
          <cell r="H536">
            <v>5312</v>
          </cell>
          <cell r="I536" t="str">
            <v>Meses en el desarrollo del proceso de Consulta Previa con Comunidade Etnicas para PINES, entre las fases de Preconsulta y protocolización</v>
          </cell>
          <cell r="J536" t="str">
            <v>Resultado</v>
          </cell>
          <cell r="K536" t="str">
            <v>Sectorial</v>
          </cell>
          <cell r="L536" t="str">
            <v>NO</v>
          </cell>
          <cell r="M536" t="str">
            <v>NO</v>
          </cell>
          <cell r="N536" t="str">
            <v>NO</v>
          </cell>
          <cell r="O536" t="str">
            <v>SI</v>
          </cell>
          <cell r="P536" t="str">
            <v>Meses</v>
          </cell>
          <cell r="Q536" t="str">
            <v>Mensual</v>
          </cell>
          <cell r="R536" t="str">
            <v>Reducción</v>
          </cell>
          <cell r="S536">
            <v>9</v>
          </cell>
          <cell r="T536">
            <v>6</v>
          </cell>
          <cell r="U536">
            <v>6</v>
          </cell>
          <cell r="V536">
            <v>5</v>
          </cell>
          <cell r="W536">
            <v>4</v>
          </cell>
          <cell r="X536">
            <v>4</v>
          </cell>
          <cell r="Y536">
            <v>7.0000000000000007E-2</v>
          </cell>
          <cell r="Z536">
            <v>100</v>
          </cell>
          <cell r="AA536">
            <v>7.0000000000000007E-2</v>
          </cell>
          <cell r="AB536">
            <v>100</v>
          </cell>
          <cell r="AC536">
            <v>42429.208333333299</v>
          </cell>
          <cell r="AD536">
            <v>42471.493325231502</v>
          </cell>
          <cell r="AE536" t="str">
            <v xml:space="preserve">En el mes de marzo de 2015, la Dirección de Consulta Previa no realizo protocolización de acuerdos de proyectos PINES </v>
          </cell>
          <cell r="AF536">
            <v>42460.208333333299</v>
          </cell>
          <cell r="AG536">
            <v>42471.493325115698</v>
          </cell>
          <cell r="AH536" t="str">
            <v>Claudia Torres</v>
          </cell>
          <cell r="AI536" t="str">
            <v>claudia.torres@mininterior.gov.co</v>
          </cell>
          <cell r="AJ536">
            <v>5</v>
          </cell>
          <cell r="AK536">
            <v>42458.208333333299</v>
          </cell>
          <cell r="AL536">
            <v>43</v>
          </cell>
        </row>
        <row r="537">
          <cell r="A537">
            <v>5313</v>
          </cell>
          <cell r="B537" t="str">
            <v>Todos por un Nuevo País</v>
          </cell>
          <cell r="C537" t="str">
            <v>Seguridad, justicia y democracia para la construcción de paz</v>
          </cell>
          <cell r="D537" t="str">
            <v>Fortalecer las instituciones democráticas para la promoción, respeto y protección de Derechos Humanos, la construcción de acuerdos sociales incluyentes y la gestión pacífica de conflictos</v>
          </cell>
          <cell r="E537" t="str">
            <v>Interior</v>
          </cell>
          <cell r="F537" t="str">
            <v>MinInterior</v>
          </cell>
          <cell r="G537" t="str">
            <v xml:space="preserve">Asuntos Indígenas, ROM, comunidades negras, afrocolombianas, raizales y palenqueras. </v>
          </cell>
          <cell r="H537">
            <v>5313</v>
          </cell>
          <cell r="I537" t="str">
            <v>Planes Específicos de Protección para Comunidades Afrocolombianas formulado</v>
          </cell>
          <cell r="J537" t="str">
            <v>Producto</v>
          </cell>
          <cell r="K537" t="str">
            <v>Sectorial</v>
          </cell>
          <cell r="L537" t="str">
            <v>NO</v>
          </cell>
          <cell r="M537" t="str">
            <v>SI</v>
          </cell>
          <cell r="N537" t="str">
            <v>NO</v>
          </cell>
          <cell r="O537" t="str">
            <v>SI</v>
          </cell>
          <cell r="P537" t="str">
            <v>Número</v>
          </cell>
          <cell r="Q537" t="str">
            <v>Mensual</v>
          </cell>
          <cell r="R537" t="str">
            <v>Acumulado</v>
          </cell>
          <cell r="S537">
            <v>11</v>
          </cell>
          <cell r="T537">
            <v>0</v>
          </cell>
          <cell r="U537">
            <v>1</v>
          </cell>
          <cell r="V537">
            <v>3</v>
          </cell>
          <cell r="W537">
            <v>3</v>
          </cell>
          <cell r="X537">
            <v>7</v>
          </cell>
          <cell r="Y537">
            <v>0</v>
          </cell>
          <cell r="Z537">
            <v>0</v>
          </cell>
          <cell r="AA537">
            <v>0</v>
          </cell>
          <cell r="AB537">
            <v>0</v>
          </cell>
          <cell r="AC537">
            <v>0</v>
          </cell>
          <cell r="AD537">
            <v>0</v>
          </cell>
          <cell r="AE537">
            <v>0</v>
          </cell>
          <cell r="AF537">
            <v>0</v>
          </cell>
          <cell r="AG537">
            <v>0</v>
          </cell>
          <cell r="AH537" t="str">
            <v>Alexandra Cordoba Moroy</v>
          </cell>
          <cell r="AI537" t="str">
            <v>alexandra .cordoba@mininterior.gov.co</v>
          </cell>
          <cell r="AJ537">
            <v>15</v>
          </cell>
          <cell r="AK537">
            <v>0</v>
          </cell>
          <cell r="AL537">
            <v>0</v>
          </cell>
        </row>
        <row r="538">
          <cell r="A538">
            <v>5314</v>
          </cell>
          <cell r="B538" t="str">
            <v>Todos por un Nuevo País</v>
          </cell>
          <cell r="C538" t="str">
            <v>Seguridad, justicia y democracia para la construcción de paz</v>
          </cell>
          <cell r="D538" t="str">
            <v>Fortalecer las instituciones democráticas para la promoción, respeto y protección de Derechos Humanos, la construcción de acuerdos sociales incluyentes y la gestión pacífica de conflictos</v>
          </cell>
          <cell r="E538" t="str">
            <v>Interior</v>
          </cell>
          <cell r="F538" t="str">
            <v>MinInterior</v>
          </cell>
          <cell r="G538" t="str">
            <v xml:space="preserve">Asuntos Indígenas, ROM, comunidades negras, afrocolombianas, raizales y palenqueras. </v>
          </cell>
          <cell r="H538">
            <v>5314</v>
          </cell>
          <cell r="I538" t="str">
            <v>Planes de salvaguarda para pueblos indígenas formulados</v>
          </cell>
          <cell r="J538" t="str">
            <v>Producto</v>
          </cell>
          <cell r="K538" t="str">
            <v>Sectorial</v>
          </cell>
          <cell r="L538" t="str">
            <v>NO</v>
          </cell>
          <cell r="M538" t="str">
            <v>SI</v>
          </cell>
          <cell r="N538" t="str">
            <v>NO</v>
          </cell>
          <cell r="O538" t="str">
            <v>SI</v>
          </cell>
          <cell r="P538" t="str">
            <v>Número</v>
          </cell>
          <cell r="Q538" t="str">
            <v>Mensual</v>
          </cell>
          <cell r="R538" t="str">
            <v>Acumulado</v>
          </cell>
          <cell r="S538">
            <v>38</v>
          </cell>
          <cell r="T538">
            <v>4</v>
          </cell>
          <cell r="U538">
            <v>0</v>
          </cell>
          <cell r="V538">
            <v>0</v>
          </cell>
          <cell r="W538">
            <v>0</v>
          </cell>
          <cell r="X538">
            <v>4</v>
          </cell>
          <cell r="Y538">
            <v>0</v>
          </cell>
          <cell r="Z538">
            <v>0</v>
          </cell>
          <cell r="AA538">
            <v>0</v>
          </cell>
          <cell r="AB538">
            <v>0</v>
          </cell>
          <cell r="AC538">
            <v>0</v>
          </cell>
          <cell r="AD538">
            <v>0</v>
          </cell>
          <cell r="AE538">
            <v>0</v>
          </cell>
          <cell r="AF538">
            <v>0</v>
          </cell>
          <cell r="AG538">
            <v>0</v>
          </cell>
          <cell r="AH538" t="str">
            <v>Pedro Santiago Posada Arango</v>
          </cell>
          <cell r="AI538" t="str">
            <v>pedro.posada@mininterior.gov.co</v>
          </cell>
          <cell r="AJ538">
            <v>180</v>
          </cell>
          <cell r="AK538">
            <v>0</v>
          </cell>
          <cell r="AL538">
            <v>0</v>
          </cell>
        </row>
        <row r="539">
          <cell r="A539">
            <v>4607</v>
          </cell>
          <cell r="B539" t="str">
            <v>Todos por un Nuevo País</v>
          </cell>
          <cell r="C539" t="str">
            <v>Seguridad, justicia y democracia para la construcción de paz</v>
          </cell>
          <cell r="D539" t="str">
            <v>Fortalecer las instituciones democráticas para la promoción, respeto y protección de Derechos Humanos, la construcción de acuerdos sociales incluyentes y la gestión pacífica de conflictos</v>
          </cell>
          <cell r="E539" t="str">
            <v>Interior</v>
          </cell>
          <cell r="F539" t="str">
            <v>MinInterior</v>
          </cell>
          <cell r="G539" t="str">
            <v>Divulgación y promoción de los derechos humanos en el territorio nacional</v>
          </cell>
          <cell r="H539">
            <v>4607</v>
          </cell>
          <cell r="I539" t="str">
            <v>Entidades territoriales asistidas técnicamente en procesos de diseño, implementación y seguimiento de planes, programas y proyectos en materia de DD.HH.</v>
          </cell>
          <cell r="J539" t="str">
            <v>Producto</v>
          </cell>
          <cell r="K539" t="str">
            <v>Sectorial</v>
          </cell>
          <cell r="L539" t="str">
            <v>SI</v>
          </cell>
          <cell r="M539" t="str">
            <v>SI</v>
          </cell>
          <cell r="N539" t="str">
            <v>NO</v>
          </cell>
          <cell r="O539" t="str">
            <v>SI</v>
          </cell>
          <cell r="P539" t="str">
            <v>Entidades territoriales</v>
          </cell>
          <cell r="Q539" t="str">
            <v>Mensual</v>
          </cell>
          <cell r="R539" t="str">
            <v>Capacidad</v>
          </cell>
          <cell r="S539">
            <v>132</v>
          </cell>
          <cell r="T539">
            <v>132</v>
          </cell>
          <cell r="U539">
            <v>182</v>
          </cell>
          <cell r="V539">
            <v>182</v>
          </cell>
          <cell r="W539">
            <v>182</v>
          </cell>
          <cell r="X539">
            <v>182</v>
          </cell>
          <cell r="Y539">
            <v>0</v>
          </cell>
          <cell r="Z539">
            <v>0</v>
          </cell>
          <cell r="AA539">
            <v>0</v>
          </cell>
          <cell r="AB539">
            <v>0</v>
          </cell>
          <cell r="AC539">
            <v>0</v>
          </cell>
          <cell r="AD539">
            <v>0</v>
          </cell>
          <cell r="AE539">
            <v>0</v>
          </cell>
          <cell r="AF539">
            <v>0</v>
          </cell>
          <cell r="AG539">
            <v>0</v>
          </cell>
          <cell r="AH539" t="str">
            <v>Ignacio Rave</v>
          </cell>
          <cell r="AI539" t="str">
            <v>javier.rave@mininterior.gov.co</v>
          </cell>
          <cell r="AJ539">
            <v>0</v>
          </cell>
          <cell r="AK539">
            <v>0</v>
          </cell>
          <cell r="AL539">
            <v>0</v>
          </cell>
        </row>
        <row r="540">
          <cell r="A540">
            <v>4608</v>
          </cell>
          <cell r="B540" t="str">
            <v>Todos por un Nuevo País</v>
          </cell>
          <cell r="C540" t="str">
            <v>Seguridad, justicia y democracia para la construcción de paz</v>
          </cell>
          <cell r="D540" t="str">
            <v>Fortalecer las instituciones democráticas para la promoción, respeto y protección de Derechos Humanos, la construcción de acuerdos sociales incluyentes y la gestión pacífica de conflictos</v>
          </cell>
          <cell r="E540" t="str">
            <v>Interior</v>
          </cell>
          <cell r="F540" t="str">
            <v>MinInterior</v>
          </cell>
          <cell r="G540" t="str">
            <v>Divulgación y promoción de los derechos humanos en el territorio nacional</v>
          </cell>
          <cell r="H540">
            <v>4608</v>
          </cell>
          <cell r="I540" t="str">
            <v>Municipios beneficiarios de los proyectos de cultura en derechos humanos para afirmar comportamientos creencias o actitudes individuales y colectivas consecuentes con el reconocimiento del respeto y garantía de los mismos</v>
          </cell>
          <cell r="J540" t="str">
            <v>Producto</v>
          </cell>
          <cell r="K540" t="str">
            <v>Sectorial</v>
          </cell>
          <cell r="L540" t="str">
            <v>SI</v>
          </cell>
          <cell r="M540" t="str">
            <v>SI</v>
          </cell>
          <cell r="N540" t="str">
            <v>NO</v>
          </cell>
          <cell r="O540" t="str">
            <v>SI</v>
          </cell>
          <cell r="P540" t="str">
            <v>Municipios</v>
          </cell>
          <cell r="Q540" t="str">
            <v>Mensual</v>
          </cell>
          <cell r="R540" t="str">
            <v>Acumulado</v>
          </cell>
          <cell r="S540">
            <v>3</v>
          </cell>
          <cell r="T540">
            <v>0</v>
          </cell>
          <cell r="U540">
            <v>5</v>
          </cell>
          <cell r="V540">
            <v>5</v>
          </cell>
          <cell r="W540">
            <v>6</v>
          </cell>
          <cell r="X540">
            <v>16</v>
          </cell>
          <cell r="Y540">
            <v>0</v>
          </cell>
          <cell r="Z540">
            <v>0</v>
          </cell>
          <cell r="AA540">
            <v>0</v>
          </cell>
          <cell r="AB540">
            <v>0</v>
          </cell>
          <cell r="AC540">
            <v>0</v>
          </cell>
          <cell r="AD540">
            <v>0</v>
          </cell>
          <cell r="AE540">
            <v>0</v>
          </cell>
          <cell r="AF540">
            <v>0</v>
          </cell>
          <cell r="AG540">
            <v>0</v>
          </cell>
          <cell r="AH540" t="str">
            <v>Ignacio Rave</v>
          </cell>
          <cell r="AI540" t="str">
            <v>javier.rave@mininterior.gov.co</v>
          </cell>
          <cell r="AJ540">
            <v>0</v>
          </cell>
          <cell r="AK540">
            <v>0</v>
          </cell>
          <cell r="AL540">
            <v>0</v>
          </cell>
        </row>
        <row r="541">
          <cell r="A541">
            <v>4612</v>
          </cell>
          <cell r="B541" t="str">
            <v>Todos por un Nuevo País</v>
          </cell>
          <cell r="C541" t="str">
            <v>Seguridad, justicia y democracia para la construcción de paz</v>
          </cell>
          <cell r="D541" t="str">
            <v>Fortalecer las instituciones democráticas para la promoción, respeto y protección de Derechos Humanos, la construcción de acuerdos sociales incluyentes y la gestión pacífica de conflictos</v>
          </cell>
          <cell r="E541" t="str">
            <v>Interior</v>
          </cell>
          <cell r="F541" t="str">
            <v>MinInterior</v>
          </cell>
          <cell r="G541" t="str">
            <v>Divulgación y promoción de los derechos humanos en el territorio nacional</v>
          </cell>
          <cell r="H541">
            <v>4612</v>
          </cell>
          <cell r="I541" t="str">
            <v>Departamentos con la política pública LGBTI socializada a través de espacios participativos con la población LGBTI</v>
          </cell>
          <cell r="J541" t="str">
            <v>Producto</v>
          </cell>
          <cell r="K541" t="str">
            <v>Sectorial</v>
          </cell>
          <cell r="L541" t="str">
            <v>SI</v>
          </cell>
          <cell r="M541" t="str">
            <v>SI</v>
          </cell>
          <cell r="N541" t="str">
            <v>NO</v>
          </cell>
          <cell r="O541" t="str">
            <v>SI</v>
          </cell>
          <cell r="P541" t="str">
            <v>Departamentos</v>
          </cell>
          <cell r="Q541" t="str">
            <v>Mensual</v>
          </cell>
          <cell r="R541" t="str">
            <v>Acumulado</v>
          </cell>
          <cell r="S541">
            <v>0</v>
          </cell>
          <cell r="T541">
            <v>11</v>
          </cell>
          <cell r="U541">
            <v>10</v>
          </cell>
          <cell r="V541">
            <v>8</v>
          </cell>
          <cell r="W541">
            <v>3</v>
          </cell>
          <cell r="X541">
            <v>32</v>
          </cell>
          <cell r="Y541">
            <v>0</v>
          </cell>
          <cell r="Z541">
            <v>0</v>
          </cell>
          <cell r="AA541">
            <v>0</v>
          </cell>
          <cell r="AB541">
            <v>0</v>
          </cell>
          <cell r="AC541">
            <v>0</v>
          </cell>
          <cell r="AD541">
            <v>0</v>
          </cell>
          <cell r="AE541">
            <v>0</v>
          </cell>
          <cell r="AF541">
            <v>0</v>
          </cell>
          <cell r="AG541">
            <v>0</v>
          </cell>
          <cell r="AH541" t="str">
            <v>Ignacio Rave</v>
          </cell>
          <cell r="AI541" t="str">
            <v>javier.rave@mininterior.gov.co</v>
          </cell>
          <cell r="AJ541">
            <v>30</v>
          </cell>
          <cell r="AK541">
            <v>0</v>
          </cell>
          <cell r="AL541">
            <v>0</v>
          </cell>
        </row>
        <row r="542">
          <cell r="A542">
            <v>4613</v>
          </cell>
          <cell r="B542" t="str">
            <v>Todos por un Nuevo País</v>
          </cell>
          <cell r="C542" t="str">
            <v>Seguridad, justicia y democracia para la construcción de paz</v>
          </cell>
          <cell r="D542" t="str">
            <v>Fortalecer las instituciones democráticas para la promoción, respeto y protección de Derechos Humanos, la construcción de acuerdos sociales incluyentes y la gestión pacífica de conflictos</v>
          </cell>
          <cell r="E542" t="str">
            <v>Interior</v>
          </cell>
          <cell r="F542" t="str">
            <v>MinInterior</v>
          </cell>
          <cell r="G542" t="str">
            <v>Divulgación y promoción de los derechos humanos en el territorio nacional</v>
          </cell>
          <cell r="H542">
            <v>4613</v>
          </cell>
          <cell r="I542" t="str">
            <v>Comités departamentales de Lucha Contra la Trata de Personas con la Estrategia Nacional 2014-2018 implementada</v>
          </cell>
          <cell r="J542" t="str">
            <v>Producto</v>
          </cell>
          <cell r="K542" t="str">
            <v>Sectorial</v>
          </cell>
          <cell r="L542" t="str">
            <v>SI</v>
          </cell>
          <cell r="M542" t="str">
            <v>SI</v>
          </cell>
          <cell r="N542" t="str">
            <v>NO</v>
          </cell>
          <cell r="O542" t="str">
            <v>SI</v>
          </cell>
          <cell r="P542" t="str">
            <v>Planes de acción</v>
          </cell>
          <cell r="Q542" t="str">
            <v>Mensual</v>
          </cell>
          <cell r="R542" t="str">
            <v>Acumulado</v>
          </cell>
          <cell r="S542">
            <v>0</v>
          </cell>
          <cell r="T542">
            <v>5</v>
          </cell>
          <cell r="U542">
            <v>7</v>
          </cell>
          <cell r="V542">
            <v>10</v>
          </cell>
          <cell r="W542">
            <v>10</v>
          </cell>
          <cell r="X542">
            <v>32</v>
          </cell>
          <cell r="Y542">
            <v>0</v>
          </cell>
          <cell r="Z542">
            <v>0</v>
          </cell>
          <cell r="AA542">
            <v>6</v>
          </cell>
          <cell r="AB542">
            <v>18.75</v>
          </cell>
          <cell r="AC542">
            <v>42400.208333333299</v>
          </cell>
          <cell r="AD542">
            <v>42468.408312500003</v>
          </cell>
          <cell r="AE542" t="str">
            <v>Socialización de la Estrategia Nacional 2014-2018 en los departamentos de: Cesar (14 abril), Bolívar (21 y 22 abril) y Meta (26 de abril).</v>
          </cell>
          <cell r="AF542">
            <v>42490.208333333299</v>
          </cell>
          <cell r="AG542">
            <v>42496.768170486102</v>
          </cell>
          <cell r="AH542" t="str">
            <v>Sandra Patricia Devia Ruiz</v>
          </cell>
          <cell r="AI542" t="str">
            <v>sdevia@mininterior.gov.co</v>
          </cell>
          <cell r="AJ542">
            <v>30</v>
          </cell>
          <cell r="AK542">
            <v>42429.208333333299</v>
          </cell>
          <cell r="AL542">
            <v>47</v>
          </cell>
        </row>
        <row r="543">
          <cell r="A543">
            <v>5060</v>
          </cell>
          <cell r="B543" t="str">
            <v>Todos por un Nuevo País</v>
          </cell>
          <cell r="C543" t="str">
            <v>Seguridad, justicia y democracia para la construcción de paz</v>
          </cell>
          <cell r="D543" t="str">
            <v>Fortalecer las instituciones democráticas para la promoción, respeto y protección de Derechos Humanos, la construcción de acuerdos sociales incluyentes y la gestión pacífica de conflictos</v>
          </cell>
          <cell r="E543" t="str">
            <v>Interior</v>
          </cell>
          <cell r="F543" t="str">
            <v>Unidad Nacional de Protección</v>
          </cell>
          <cell r="G543" t="str">
            <v>Prevención y protección a personas, grupos y comunidades en situación de riesgo extraordinario o extremo.</v>
          </cell>
          <cell r="H543">
            <v>5060</v>
          </cell>
          <cell r="I543" t="str">
            <v>Nivel de confianza en el esquema de protección de los beneficiarios del programa de protección de personas, grupos y comunidades en riesgo extraordinario y extremo, según la encuesta de satisfacción al usuario.</v>
          </cell>
          <cell r="J543" t="str">
            <v>Producto</v>
          </cell>
          <cell r="K543" t="str">
            <v>Sectorial</v>
          </cell>
          <cell r="L543" t="str">
            <v>SI</v>
          </cell>
          <cell r="M543" t="str">
            <v>NO</v>
          </cell>
          <cell r="N543" t="str">
            <v>NO</v>
          </cell>
          <cell r="O543" t="str">
            <v>SI</v>
          </cell>
          <cell r="P543" t="str">
            <v>Porcentaje</v>
          </cell>
          <cell r="Q543" t="str">
            <v>Mensual</v>
          </cell>
          <cell r="R543" t="str">
            <v>Capacidad</v>
          </cell>
          <cell r="S543">
            <v>86</v>
          </cell>
          <cell r="T543">
            <v>88</v>
          </cell>
          <cell r="U543">
            <v>90</v>
          </cell>
          <cell r="V543">
            <v>92</v>
          </cell>
          <cell r="W543">
            <v>95</v>
          </cell>
          <cell r="X543">
            <v>95</v>
          </cell>
          <cell r="Y543">
            <v>0</v>
          </cell>
          <cell r="Z543">
            <v>0</v>
          </cell>
          <cell r="AA543">
            <v>0</v>
          </cell>
          <cell r="AB543">
            <v>0</v>
          </cell>
          <cell r="AC543">
            <v>0</v>
          </cell>
          <cell r="AD543">
            <v>0</v>
          </cell>
          <cell r="AE543" t="str">
            <v>A la fecha se esta llevando a cabo la encuesta de satisfacción del usuario a partir de la cual se determina el nivel de confianza de los beneficiarios del programa de protección. Por lo tanto, no se cuenta aun con el resultado.</v>
          </cell>
          <cell r="AF543">
            <v>42429.208333333299</v>
          </cell>
          <cell r="AG543">
            <v>42438.460145173602</v>
          </cell>
          <cell r="AH543" t="str">
            <v>Maria Eugenia Navarro Perez</v>
          </cell>
          <cell r="AI543" t="str">
            <v>maria.navarro@unp.gov.co</v>
          </cell>
          <cell r="AJ543">
            <v>0</v>
          </cell>
          <cell r="AK543">
            <v>0</v>
          </cell>
          <cell r="AL543">
            <v>0</v>
          </cell>
        </row>
        <row r="544">
          <cell r="A544">
            <v>5061</v>
          </cell>
          <cell r="B544" t="str">
            <v>Todos por un Nuevo País</v>
          </cell>
          <cell r="C544" t="str">
            <v>Seguridad, justicia y democracia para la construcción de paz</v>
          </cell>
          <cell r="D544" t="str">
            <v>Fortalecer las instituciones democráticas para la promoción, respeto y protección de Derechos Humanos, la construcción de acuerdos sociales incluyentes y la gestión pacífica de conflictos</v>
          </cell>
          <cell r="E544" t="str">
            <v>Interior</v>
          </cell>
          <cell r="F544" t="str">
            <v>Unidad Nacional de Protección</v>
          </cell>
          <cell r="G544" t="str">
            <v>Prevención y protección a personas, grupos y comunidades en situación de riesgo extraordinario o extremo.</v>
          </cell>
          <cell r="H544">
            <v>5061</v>
          </cell>
          <cell r="I544" t="str">
            <v>Nivel de eficacia en la gestión (evaluaciones realizadas/solicitudes recibidas)</v>
          </cell>
          <cell r="J544" t="str">
            <v>Gestión</v>
          </cell>
          <cell r="K544" t="str">
            <v>Sectorial</v>
          </cell>
          <cell r="L544" t="str">
            <v>SI</v>
          </cell>
          <cell r="M544" t="str">
            <v>NO</v>
          </cell>
          <cell r="N544" t="str">
            <v>NO</v>
          </cell>
          <cell r="O544" t="str">
            <v>SI</v>
          </cell>
          <cell r="P544" t="str">
            <v>Porcentaje</v>
          </cell>
          <cell r="Q544" t="str">
            <v>Mensual</v>
          </cell>
          <cell r="R544" t="str">
            <v>Stock</v>
          </cell>
          <cell r="S544">
            <v>95</v>
          </cell>
          <cell r="T544">
            <v>100</v>
          </cell>
          <cell r="U544">
            <v>100</v>
          </cell>
          <cell r="V544">
            <v>100</v>
          </cell>
          <cell r="W544">
            <v>100</v>
          </cell>
          <cell r="X544">
            <v>100</v>
          </cell>
          <cell r="Y544">
            <v>100</v>
          </cell>
          <cell r="Z544">
            <v>100</v>
          </cell>
          <cell r="AA544">
            <v>100</v>
          </cell>
          <cell r="AB544">
            <v>100</v>
          </cell>
          <cell r="AC544">
            <v>42429.208333333299</v>
          </cell>
          <cell r="AD544">
            <v>42496.779556713002</v>
          </cell>
          <cell r="AE544" t="str">
            <v>En febrero de 2016, del total de solicitudes de evaluación de riesgo recibidas que cumplen los requisitos, se realizaron el 100%</v>
          </cell>
          <cell r="AF544">
            <v>42429.208333333299</v>
          </cell>
          <cell r="AG544">
            <v>42496.779556516201</v>
          </cell>
          <cell r="AH544" t="str">
            <v>Maria Eugenia Navarro Perez</v>
          </cell>
          <cell r="AI544" t="str">
            <v>maria.navarro@unp.gov.co</v>
          </cell>
          <cell r="AJ544">
            <v>0</v>
          </cell>
          <cell r="AK544">
            <v>42458.208333333299</v>
          </cell>
          <cell r="AL544">
            <v>48</v>
          </cell>
        </row>
        <row r="545">
          <cell r="A545">
            <v>5062</v>
          </cell>
          <cell r="B545" t="str">
            <v>Todos por un Nuevo País</v>
          </cell>
          <cell r="C545" t="str">
            <v>Seguridad, justicia y democracia para la construcción de paz</v>
          </cell>
          <cell r="D545" t="str">
            <v>Fortalecer las instituciones democráticas para la promoción, respeto y protección de Derechos Humanos, la construcción de acuerdos sociales incluyentes y la gestión pacífica de conflictos</v>
          </cell>
          <cell r="E545" t="str">
            <v>Interior</v>
          </cell>
          <cell r="F545" t="str">
            <v>Unidad Nacional de Protección</v>
          </cell>
          <cell r="G545" t="str">
            <v>Prevención y protección a personas, grupos y comunidades en situación de riesgo extraordinario o extremo.</v>
          </cell>
          <cell r="H545">
            <v>5062</v>
          </cell>
          <cell r="I545" t="str">
            <v>Unidades operativas administrativas regionales.</v>
          </cell>
          <cell r="J545" t="str">
            <v>Producto</v>
          </cell>
          <cell r="K545" t="str">
            <v>Sectorial</v>
          </cell>
          <cell r="L545" t="str">
            <v>SI</v>
          </cell>
          <cell r="M545" t="str">
            <v>SI</v>
          </cell>
          <cell r="N545" t="str">
            <v>NO</v>
          </cell>
          <cell r="O545" t="str">
            <v>SI</v>
          </cell>
          <cell r="P545" t="str">
            <v>Unidades operativas administrativas regionales</v>
          </cell>
          <cell r="Q545" t="str">
            <v>Mensual</v>
          </cell>
          <cell r="R545" t="str">
            <v>Capacidad</v>
          </cell>
          <cell r="S545">
            <v>13</v>
          </cell>
          <cell r="T545">
            <v>13</v>
          </cell>
          <cell r="U545">
            <v>18</v>
          </cell>
          <cell r="V545">
            <v>23</v>
          </cell>
          <cell r="W545">
            <v>27</v>
          </cell>
          <cell r="X545">
            <v>27</v>
          </cell>
          <cell r="Y545">
            <v>0</v>
          </cell>
          <cell r="Z545">
            <v>100</v>
          </cell>
          <cell r="AA545">
            <v>0</v>
          </cell>
          <cell r="AB545">
            <v>100</v>
          </cell>
          <cell r="AC545">
            <v>42460.208333333299</v>
          </cell>
          <cell r="AD545">
            <v>42496.771064120403</v>
          </cell>
          <cell r="AE545" t="str">
            <v>A la fecha no se han creados Unidades Operativas Administrativas (UOA), estas han sido fortalecidas.</v>
          </cell>
          <cell r="AF545">
            <v>42460.208333333299</v>
          </cell>
          <cell r="AG545">
            <v>42496.771062268497</v>
          </cell>
          <cell r="AH545" t="str">
            <v>Maria Eugenia Navarro Perez</v>
          </cell>
          <cell r="AI545" t="str">
            <v>maria.navarro@unp.gov.co</v>
          </cell>
          <cell r="AJ545">
            <v>0</v>
          </cell>
          <cell r="AK545">
            <v>42490.208333333299</v>
          </cell>
          <cell r="AL545">
            <v>17</v>
          </cell>
        </row>
        <row r="546">
          <cell r="A546">
            <v>5063</v>
          </cell>
          <cell r="B546" t="str">
            <v>Todos por un Nuevo País</v>
          </cell>
          <cell r="C546" t="str">
            <v>Seguridad, justicia y democracia para la construcción de paz</v>
          </cell>
          <cell r="D546" t="str">
            <v>Fortalecer las instituciones democráticas para la promoción, respeto y protección de Derechos Humanos, la construcción de acuerdos sociales incluyentes y la gestión pacífica de conflictos</v>
          </cell>
          <cell r="E546" t="str">
            <v>Interior</v>
          </cell>
          <cell r="F546" t="str">
            <v>Unidad Nacional de Protección</v>
          </cell>
          <cell r="G546" t="str">
            <v>Prevención y protección a personas, grupos y comunidades en situación de riesgo extraordinario o extremo.</v>
          </cell>
          <cell r="H546">
            <v>5063</v>
          </cell>
          <cell r="I546" t="str">
            <v>Evaluaciones de riesgo con enfoque diferencial a colectivos, grupos y comunidades.</v>
          </cell>
          <cell r="J546" t="str">
            <v>Gestión</v>
          </cell>
          <cell r="K546" t="str">
            <v>Sectorial</v>
          </cell>
          <cell r="L546" t="str">
            <v>SI</v>
          </cell>
          <cell r="M546" t="str">
            <v>SI</v>
          </cell>
          <cell r="N546" t="str">
            <v>NO</v>
          </cell>
          <cell r="O546" t="str">
            <v>SI</v>
          </cell>
          <cell r="P546" t="str">
            <v>Evaluaciones de riesgo</v>
          </cell>
          <cell r="Q546" t="str">
            <v>Mensual</v>
          </cell>
          <cell r="R546" t="str">
            <v>Capacidad</v>
          </cell>
          <cell r="S546">
            <v>17</v>
          </cell>
          <cell r="T546">
            <v>17</v>
          </cell>
          <cell r="U546">
            <v>24</v>
          </cell>
          <cell r="V546">
            <v>31</v>
          </cell>
          <cell r="W546">
            <v>40</v>
          </cell>
          <cell r="X546">
            <v>40</v>
          </cell>
          <cell r="Y546">
            <v>128</v>
          </cell>
          <cell r="Z546">
            <v>100</v>
          </cell>
          <cell r="AA546">
            <v>128</v>
          </cell>
          <cell r="AB546">
            <v>100</v>
          </cell>
          <cell r="AC546">
            <v>42490.208333333299</v>
          </cell>
          <cell r="AD546">
            <v>42501.7934727662</v>
          </cell>
          <cell r="AE546" t="str">
            <v>A marzo de 2016, la entidad ha realizado 128 evaluaciones de riesgo a la población dirigentes, representantes o miembros de grupos étnicos. Las cuales se realizan con enfoque diferencial</v>
          </cell>
          <cell r="AF546">
            <v>42490.208333333299</v>
          </cell>
          <cell r="AG546">
            <v>42501.793472650497</v>
          </cell>
          <cell r="AH546" t="str">
            <v>Maria Eugenia Navarro Perez</v>
          </cell>
          <cell r="AI546" t="str">
            <v>maria.navarro@unp.gov.co</v>
          </cell>
          <cell r="AJ546">
            <v>0</v>
          </cell>
          <cell r="AK546">
            <v>42520.208333333299</v>
          </cell>
          <cell r="AL546">
            <v>-13</v>
          </cell>
        </row>
        <row r="547">
          <cell r="A547">
            <v>4290</v>
          </cell>
          <cell r="B547" t="str">
            <v>Todos por un Nuevo País</v>
          </cell>
          <cell r="C547" t="str">
            <v>Seguridad, justicia y democracia para la construcción de paz</v>
          </cell>
          <cell r="D547" t="str">
            <v>Fortalecer las instituciones democráticas para la promoción, respeto y protección de Derechos Humanos, la construcción de acuerdos sociales incluyentes y la gestión pacífica de conflictos</v>
          </cell>
          <cell r="E547" t="str">
            <v>Presidencia</v>
          </cell>
          <cell r="F547" t="str">
            <v>Agencia Colombiana para la Reintegración de Person</v>
          </cell>
          <cell r="G547" t="str">
            <v>Generación de condiciones de paz y seguridad en el territorio nacional</v>
          </cell>
          <cell r="H547">
            <v>4290</v>
          </cell>
          <cell r="I547" t="str">
            <v>Personas acompañadas en el proceso de reintegración para el cumplimiento de su ruta.</v>
          </cell>
          <cell r="J547" t="str">
            <v>Producto</v>
          </cell>
          <cell r="K547" t="str">
            <v>Sectorial</v>
          </cell>
          <cell r="L547" t="str">
            <v>SI</v>
          </cell>
          <cell r="M547" t="str">
            <v>NO</v>
          </cell>
          <cell r="N547" t="str">
            <v>NO</v>
          </cell>
          <cell r="O547" t="str">
            <v>SI</v>
          </cell>
          <cell r="P547" t="str">
            <v>Otro (Personas)</v>
          </cell>
          <cell r="Q547" t="str">
            <v>Trimestral</v>
          </cell>
          <cell r="R547" t="str">
            <v>Flujo</v>
          </cell>
          <cell r="S547">
            <v>27451</v>
          </cell>
          <cell r="T547">
            <v>25370</v>
          </cell>
          <cell r="U547">
            <v>28789</v>
          </cell>
          <cell r="V547">
            <v>28708</v>
          </cell>
          <cell r="W547">
            <v>28127</v>
          </cell>
          <cell r="X547">
            <v>28127</v>
          </cell>
          <cell r="Y547">
            <v>21590</v>
          </cell>
          <cell r="Z547">
            <v>74.989999999999995</v>
          </cell>
          <cell r="AA547">
            <v>22170</v>
          </cell>
          <cell r="AB547">
            <v>78.819999999999993</v>
          </cell>
          <cell r="AC547">
            <v>42460.208333333299</v>
          </cell>
          <cell r="AD547">
            <v>42468.640225381903</v>
          </cell>
          <cell r="AE547" t="str">
            <v>El reporte del indicador es el resultado del acompañamiento brindado a las Personas en Proceso de Reintegración (PPR) atendidas en cualquiera de los cuatro beneficios (Gestión en Educación, Formación para el trabajo, Salud y acompañamiento psicosocial), m</v>
          </cell>
          <cell r="AF547">
            <v>42490.208333333299</v>
          </cell>
          <cell r="AG547">
            <v>42501.667314930601</v>
          </cell>
          <cell r="AH547" t="str">
            <v>Johanna Fernanda Villarreal Guzmán</v>
          </cell>
          <cell r="AI547" t="str">
            <v>Johannavillarreal@acr.gov.co</v>
          </cell>
          <cell r="AJ547">
            <v>45</v>
          </cell>
          <cell r="AK547">
            <v>42551.208333333299</v>
          </cell>
          <cell r="AL547">
            <v>-88</v>
          </cell>
        </row>
        <row r="548">
          <cell r="A548">
            <v>4291</v>
          </cell>
          <cell r="B548" t="str">
            <v>Todos por un Nuevo País</v>
          </cell>
          <cell r="C548" t="str">
            <v>Seguridad, justicia y democracia para la construcción de paz</v>
          </cell>
          <cell r="D548" t="str">
            <v>Fortalecer las instituciones democráticas para la promoción, respeto y protección de Derechos Humanos, la construcción de acuerdos sociales incluyentes y la gestión pacífica de conflictos</v>
          </cell>
          <cell r="E548" t="str">
            <v>Presidencia</v>
          </cell>
          <cell r="F548" t="str">
            <v>Agencia Colombiana para la Reintegración de Person</v>
          </cell>
          <cell r="G548" t="str">
            <v>Generación de condiciones de paz y seguridad en el territorio nacional</v>
          </cell>
          <cell r="H548">
            <v>4291</v>
          </cell>
          <cell r="I548" t="str">
            <v>Beneficios de Inserción Económica otorgados a las personas en proceso de reintegración</v>
          </cell>
          <cell r="J548" t="str">
            <v>Producto</v>
          </cell>
          <cell r="K548" t="str">
            <v>Sectorial</v>
          </cell>
          <cell r="L548" t="str">
            <v>SI</v>
          </cell>
          <cell r="M548" t="str">
            <v>NO</v>
          </cell>
          <cell r="N548" t="str">
            <v>NO</v>
          </cell>
          <cell r="O548" t="str">
            <v>SI</v>
          </cell>
          <cell r="P548" t="str">
            <v>Otro (Personas)</v>
          </cell>
          <cell r="Q548" t="str">
            <v>Trimestral</v>
          </cell>
          <cell r="R548" t="str">
            <v>Acumulado</v>
          </cell>
          <cell r="S548">
            <v>2854</v>
          </cell>
          <cell r="T548">
            <v>1920</v>
          </cell>
          <cell r="U548">
            <v>1200</v>
          </cell>
          <cell r="V548">
            <v>2160</v>
          </cell>
          <cell r="W548">
            <v>3360</v>
          </cell>
          <cell r="X548">
            <v>8640</v>
          </cell>
          <cell r="Y548">
            <v>39</v>
          </cell>
          <cell r="Z548">
            <v>3.25</v>
          </cell>
          <cell r="AA548">
            <v>2676</v>
          </cell>
          <cell r="AB548">
            <v>30.97</v>
          </cell>
          <cell r="AC548">
            <v>42460.208333333299</v>
          </cell>
          <cell r="AD548">
            <v>42468.6392170486</v>
          </cell>
          <cell r="AE548" t="str">
            <v xml:space="preserve">Al mes de abril de 2016 se cuenta con 679 registros de personas que accedieron al Beneficio de Inserción Económica (BIE). En abril se identificaron 640 nuevos registros, dichos desembolsos son de tipo total y el mayor porcentaje 29,5 % (189) corresponden </v>
          </cell>
          <cell r="AF548">
            <v>42490.208333333299</v>
          </cell>
          <cell r="AG548">
            <v>42501.666941469899</v>
          </cell>
          <cell r="AH548" t="str">
            <v>Johanna Fernanda Villarreal Guzmán</v>
          </cell>
          <cell r="AI548" t="str">
            <v>Johannavillarreal@acr.gov.co</v>
          </cell>
          <cell r="AJ548">
            <v>0</v>
          </cell>
          <cell r="AK548">
            <v>42551.208333333299</v>
          </cell>
          <cell r="AL548">
            <v>-43</v>
          </cell>
        </row>
        <row r="549">
          <cell r="A549">
            <v>4289</v>
          </cell>
          <cell r="B549" t="str">
            <v>Todos por un Nuevo País</v>
          </cell>
          <cell r="C549" t="str">
            <v>Seguridad, justicia y democracia para la construcción de paz</v>
          </cell>
          <cell r="D549" t="str">
            <v>Fortalecer las instituciones democráticas para la promoción, respeto y protección de Derechos Humanos, la construcción de acuerdos sociales incluyentes y la gestión pacífica de conflictos</v>
          </cell>
          <cell r="E549" t="str">
            <v>Presidencia</v>
          </cell>
          <cell r="F549" t="str">
            <v>Agencia Colombiana para la Reintegración de Person</v>
          </cell>
          <cell r="G549" t="str">
            <v>Generación de condiciones de paz y seguridad en el territorio nacional</v>
          </cell>
          <cell r="H549">
            <v>4289</v>
          </cell>
          <cell r="I549" t="str">
            <v>Personas que han culminado el proceso de reintegración de manera exitosa</v>
          </cell>
          <cell r="J549" t="str">
            <v>Resultado</v>
          </cell>
          <cell r="K549" t="str">
            <v>Sectorial</v>
          </cell>
          <cell r="L549" t="str">
            <v>SI</v>
          </cell>
          <cell r="M549" t="str">
            <v>NO</v>
          </cell>
          <cell r="N549" t="str">
            <v>NO</v>
          </cell>
          <cell r="O549" t="str">
            <v>SI</v>
          </cell>
          <cell r="P549" t="str">
            <v>Otro (Personas)</v>
          </cell>
          <cell r="Q549" t="str">
            <v>Trimestral</v>
          </cell>
          <cell r="R549" t="str">
            <v>Acumulado</v>
          </cell>
          <cell r="S549">
            <v>8919</v>
          </cell>
          <cell r="T549">
            <v>4000</v>
          </cell>
          <cell r="U549">
            <v>2500</v>
          </cell>
          <cell r="V549">
            <v>4500</v>
          </cell>
          <cell r="W549">
            <v>7000</v>
          </cell>
          <cell r="X549">
            <v>18000</v>
          </cell>
          <cell r="Y549">
            <v>293</v>
          </cell>
          <cell r="Z549">
            <v>11.72</v>
          </cell>
          <cell r="AA549">
            <v>4289</v>
          </cell>
          <cell r="AB549">
            <v>23.83</v>
          </cell>
          <cell r="AC549">
            <v>42460.208333333299</v>
          </cell>
          <cell r="AD549">
            <v>42468.463656053202</v>
          </cell>
          <cell r="AE549" t="str">
            <v>El acumulado a 30 de abril de 2016, son 442 registros de personas que han culminado el proceso de reintegración de manera exitosa, según registro de creación en el Sistema de Información para la Reintegración SIR. Para el mes de abril se cuentan con 149 r</v>
          </cell>
          <cell r="AF549">
            <v>42490.208333333299</v>
          </cell>
          <cell r="AG549">
            <v>42501.668023877297</v>
          </cell>
          <cell r="AH549" t="str">
            <v>Johanna Fernanda Villarreal Guzmán</v>
          </cell>
          <cell r="AI549" t="str">
            <v>Johannavillarreal@acr.gov.co</v>
          </cell>
          <cell r="AJ549">
            <v>0</v>
          </cell>
          <cell r="AK549">
            <v>42551.208333333299</v>
          </cell>
          <cell r="AL549">
            <v>-43</v>
          </cell>
        </row>
        <row r="550">
          <cell r="A550">
            <v>4292</v>
          </cell>
          <cell r="B550" t="str">
            <v>Todos por un Nuevo País</v>
          </cell>
          <cell r="C550" t="str">
            <v>Seguridad, justicia y democracia para la construcción de paz</v>
          </cell>
          <cell r="D550" t="str">
            <v>Fortalecer las instituciones democráticas para la promoción, respeto y protección de Derechos Humanos, la construcción de acuerdos sociales incluyentes y la gestión pacífica de conflictos</v>
          </cell>
          <cell r="E550" t="str">
            <v>Presidencia</v>
          </cell>
          <cell r="F550" t="str">
            <v>PRESIDENCIA</v>
          </cell>
          <cell r="G550" t="str">
            <v>Generación de condiciones de paz y seguridad en el territorio nacional</v>
          </cell>
          <cell r="H550">
            <v>4292</v>
          </cell>
          <cell r="I550" t="str">
            <v>Municipios con implementación de los componentes de la Educación en el Riesgo de Minas (ERM)</v>
          </cell>
          <cell r="J550" t="str">
            <v>Producto</v>
          </cell>
          <cell r="K550" t="str">
            <v>Sectorial</v>
          </cell>
          <cell r="L550" t="str">
            <v>SI</v>
          </cell>
          <cell r="M550" t="str">
            <v>SI</v>
          </cell>
          <cell r="N550" t="str">
            <v>NO</v>
          </cell>
          <cell r="O550" t="str">
            <v>SI</v>
          </cell>
          <cell r="P550" t="str">
            <v>Otro (Municipios)</v>
          </cell>
          <cell r="Q550" t="str">
            <v>Semestral</v>
          </cell>
          <cell r="R550" t="str">
            <v>Flujo</v>
          </cell>
          <cell r="S550">
            <v>25</v>
          </cell>
          <cell r="T550">
            <v>17</v>
          </cell>
          <cell r="U550">
            <v>36</v>
          </cell>
          <cell r="V550">
            <v>55</v>
          </cell>
          <cell r="W550">
            <v>77</v>
          </cell>
          <cell r="X550">
            <v>77</v>
          </cell>
          <cell r="Y550">
            <v>0</v>
          </cell>
          <cell r="Z550">
            <v>0</v>
          </cell>
          <cell r="AA550">
            <v>0</v>
          </cell>
          <cell r="AB550">
            <v>0</v>
          </cell>
          <cell r="AC550">
            <v>0</v>
          </cell>
          <cell r="AD550">
            <v>0</v>
          </cell>
          <cell r="AE550" t="str">
            <v>A partir de alianzas estratégicas con el Servicio Nacional de Aprendizaje – SENA, se proyectó el desarrollo de acciones de los componentes de la Educación en el Riesgo de Minas – ERM en los municipios de Tuluá, Ginebra y Jamundí (Valle del Cauca). Sin emb</v>
          </cell>
          <cell r="AF550">
            <v>42490.208333333299</v>
          </cell>
          <cell r="AG550">
            <v>42501.481746909703</v>
          </cell>
          <cell r="AH550" t="str">
            <v>Rafael Alfredo Colón Torres</v>
          </cell>
          <cell r="AI550" t="str">
            <v>rafaelcolon@presidencia.gov.co</v>
          </cell>
          <cell r="AJ550">
            <v>10</v>
          </cell>
          <cell r="AK550">
            <v>0</v>
          </cell>
          <cell r="AL550">
            <v>0</v>
          </cell>
        </row>
        <row r="551">
          <cell r="A551">
            <v>4293</v>
          </cell>
          <cell r="B551" t="str">
            <v>Todos por un Nuevo País</v>
          </cell>
          <cell r="C551" t="str">
            <v>Seguridad, justicia y democracia para la construcción de paz</v>
          </cell>
          <cell r="D551" t="str">
            <v>Fortalecer las instituciones democráticas para la promoción, respeto y protección de Derechos Humanos, la construcción de acuerdos sociales incluyentes y la gestión pacífica de conflictos</v>
          </cell>
          <cell r="E551" t="str">
            <v>Presidencia</v>
          </cell>
          <cell r="F551" t="str">
            <v>PRESIDENCIA</v>
          </cell>
          <cell r="G551" t="str">
            <v>Generación de condiciones de paz y seguridad en el territorio nacional</v>
          </cell>
          <cell r="H551">
            <v>4293</v>
          </cell>
          <cell r="I551" t="str">
            <v>Personas sensibilizadas en prevención y promoción de comportamientos seguros</v>
          </cell>
          <cell r="J551" t="str">
            <v>Producto</v>
          </cell>
          <cell r="K551" t="str">
            <v>Sectorial</v>
          </cell>
          <cell r="L551" t="str">
            <v>SI</v>
          </cell>
          <cell r="M551" t="str">
            <v>NO</v>
          </cell>
          <cell r="N551" t="str">
            <v>NO</v>
          </cell>
          <cell r="O551" t="str">
            <v>SI</v>
          </cell>
          <cell r="P551" t="str">
            <v>Otro (Personas)</v>
          </cell>
          <cell r="Q551" t="str">
            <v>Semestral</v>
          </cell>
          <cell r="R551" t="str">
            <v>Flujo</v>
          </cell>
          <cell r="S551">
            <v>19959</v>
          </cell>
          <cell r="T551">
            <v>11421</v>
          </cell>
          <cell r="U551">
            <v>23985</v>
          </cell>
          <cell r="V551">
            <v>37807</v>
          </cell>
          <cell r="W551">
            <v>53010</v>
          </cell>
          <cell r="X551">
            <v>53010</v>
          </cell>
          <cell r="Y551">
            <v>0</v>
          </cell>
          <cell r="Z551">
            <v>0</v>
          </cell>
          <cell r="AA551">
            <v>0</v>
          </cell>
          <cell r="AB551">
            <v>0</v>
          </cell>
          <cell r="AC551">
            <v>0</v>
          </cell>
          <cell r="AD551">
            <v>0</v>
          </cell>
          <cell r="AE551" t="str">
            <v>Con funcionarios de la Dirección, se sensibilizaron 21 personas de la organización Gran Tierra que lidera procesos de exploración sísmica en Puerto Asís. Adicionalmente en 2016, se han sensibilizado 157 personas de la vereda el Orejón (Briceño, Antioquia)</v>
          </cell>
          <cell r="AF551">
            <v>42490.208333333299</v>
          </cell>
          <cell r="AG551">
            <v>42501.480675312501</v>
          </cell>
          <cell r="AH551" t="str">
            <v>Rafael Alfredo Colón Torres</v>
          </cell>
          <cell r="AI551" t="str">
            <v>rafaelcolon@presidencia.gov.co</v>
          </cell>
          <cell r="AJ551">
            <v>10</v>
          </cell>
          <cell r="AK551">
            <v>0</v>
          </cell>
          <cell r="AL551">
            <v>0</v>
          </cell>
        </row>
        <row r="552">
          <cell r="A552">
            <v>4277</v>
          </cell>
          <cell r="B552" t="str">
            <v>Todos por un Nuevo País</v>
          </cell>
          <cell r="C552" t="str">
            <v>Seguridad, justicia y democracia para la construcción de paz</v>
          </cell>
          <cell r="D552" t="str">
            <v>Fortalecer las instituciones democráticas para la promoción, respeto y protección de Derechos Humanos, la construcción de acuerdos sociales incluyentes y la gestión pacífica de conflictos</v>
          </cell>
          <cell r="E552" t="str">
            <v>Presidencia</v>
          </cell>
          <cell r="F552" t="str">
            <v>PRESIDENCIA</v>
          </cell>
          <cell r="G552" t="str">
            <v>Generación de condiciones de paz y seguridad en el territorio nacional</v>
          </cell>
          <cell r="H552">
            <v>4277</v>
          </cell>
          <cell r="I552" t="str">
            <v>Áreas peligrosas confirmadas</v>
          </cell>
          <cell r="J552" t="str">
            <v>Gestión</v>
          </cell>
          <cell r="K552" t="str">
            <v>Sectorial</v>
          </cell>
          <cell r="L552" t="str">
            <v>SI</v>
          </cell>
          <cell r="M552" t="str">
            <v>SI</v>
          </cell>
          <cell r="N552" t="str">
            <v>NO</v>
          </cell>
          <cell r="O552" t="str">
            <v>SI</v>
          </cell>
          <cell r="P552" t="str">
            <v>Otro (Areas)</v>
          </cell>
          <cell r="Q552" t="str">
            <v>Semestral</v>
          </cell>
          <cell r="R552" t="str">
            <v>Flujo</v>
          </cell>
          <cell r="S552">
            <v>358</v>
          </cell>
          <cell r="T552">
            <v>393</v>
          </cell>
          <cell r="U552">
            <v>826</v>
          </cell>
          <cell r="V552">
            <v>1302</v>
          </cell>
          <cell r="W552">
            <v>1826</v>
          </cell>
          <cell r="X552">
            <v>1826</v>
          </cell>
          <cell r="Y552">
            <v>0</v>
          </cell>
          <cell r="Z552">
            <v>0</v>
          </cell>
          <cell r="AA552">
            <v>0</v>
          </cell>
          <cell r="AB552">
            <v>0</v>
          </cell>
          <cell r="AC552">
            <v>0</v>
          </cell>
          <cell r="AD552">
            <v>0</v>
          </cell>
          <cell r="AE552" t="str">
            <v>Con corte a abril se cuenta con un área peligrosa confirmada en el municipio de Ataco, Tolima (equivalente al 0.23% de la meta de la vigencia 2016). En relación a la meta rezagada, el Ministerio de Defensa mediante correo del 08 de abril, informa que está</v>
          </cell>
          <cell r="AF552">
            <v>42490.208333333299</v>
          </cell>
          <cell r="AG552">
            <v>42501.4939318287</v>
          </cell>
          <cell r="AH552" t="str">
            <v>Rafael Alfredo Colón Torres</v>
          </cell>
          <cell r="AI552" t="str">
            <v>rafaelcolon@presidencia.gov.co</v>
          </cell>
          <cell r="AJ552">
            <v>10</v>
          </cell>
          <cell r="AK552">
            <v>0</v>
          </cell>
          <cell r="AL552">
            <v>0</v>
          </cell>
        </row>
        <row r="553">
          <cell r="A553">
            <v>4278</v>
          </cell>
          <cell r="B553" t="str">
            <v>Todos por un Nuevo País</v>
          </cell>
          <cell r="C553" t="str">
            <v>Seguridad, justicia y democracia para la construcción de paz</v>
          </cell>
          <cell r="D553" t="str">
            <v>Fortalecer las instituciones democráticas para la promoción, respeto y protección de Derechos Humanos, la construcción de acuerdos sociales incluyentes y la gestión pacífica de conflictos</v>
          </cell>
          <cell r="E553" t="str">
            <v>Presidencia</v>
          </cell>
          <cell r="F553" t="str">
            <v>PRESIDENCIA</v>
          </cell>
          <cell r="G553" t="str">
            <v>Generación de condiciones de paz y seguridad en el territorio nacional</v>
          </cell>
          <cell r="H553">
            <v>4278</v>
          </cell>
          <cell r="I553" t="str">
            <v>Municipios con intervenciones de difusión pública en Educación en el Riesgo de Minas (ERM)</v>
          </cell>
          <cell r="J553" t="str">
            <v>Gestión</v>
          </cell>
          <cell r="K553" t="str">
            <v>Sectorial</v>
          </cell>
          <cell r="L553" t="str">
            <v>SI</v>
          </cell>
          <cell r="M553" t="str">
            <v>SI</v>
          </cell>
          <cell r="N553" t="str">
            <v>NO</v>
          </cell>
          <cell r="O553" t="str">
            <v>SI</v>
          </cell>
          <cell r="P553" t="str">
            <v>Otro (Planes municipales)</v>
          </cell>
          <cell r="Q553" t="str">
            <v>Semestral</v>
          </cell>
          <cell r="R553" t="str">
            <v>Flujo</v>
          </cell>
          <cell r="S553">
            <v>79</v>
          </cell>
          <cell r="T553">
            <v>100</v>
          </cell>
          <cell r="U553">
            <v>351</v>
          </cell>
          <cell r="V553">
            <v>523</v>
          </cell>
          <cell r="W553">
            <v>688</v>
          </cell>
          <cell r="X553">
            <v>688</v>
          </cell>
          <cell r="Y553">
            <v>0</v>
          </cell>
          <cell r="Z553">
            <v>0</v>
          </cell>
          <cell r="AA553">
            <v>0</v>
          </cell>
          <cell r="AB553">
            <v>0</v>
          </cell>
          <cell r="AC553">
            <v>0</v>
          </cell>
          <cell r="AD553">
            <v>0</v>
          </cell>
          <cell r="AE553" t="str">
            <v>Se continuó con la estrategia de envió de material para el desarrollo de talleres de Educación en el Riesgo de Minas (implementada desde 2015) al municipio de San Jose del Guaviare (se envió el 29 de marzo pero por omisión no se reportó el mes pasado). Ad</v>
          </cell>
          <cell r="AF553">
            <v>42490.208333333299</v>
          </cell>
          <cell r="AG553">
            <v>42501.491665046298</v>
          </cell>
          <cell r="AH553" t="str">
            <v>Rafael Alfredo Colón Torres</v>
          </cell>
          <cell r="AI553" t="str">
            <v>rafaelcolon@presidencia.gov.co</v>
          </cell>
          <cell r="AJ553">
            <v>10</v>
          </cell>
          <cell r="AK553">
            <v>0</v>
          </cell>
          <cell r="AL553">
            <v>0</v>
          </cell>
        </row>
        <row r="554">
          <cell r="A554">
            <v>4279</v>
          </cell>
          <cell r="B554" t="str">
            <v>Todos por un Nuevo País</v>
          </cell>
          <cell r="C554" t="str">
            <v>Seguridad, justicia y democracia para la construcción de paz</v>
          </cell>
          <cell r="D554" t="str">
            <v>Fortalecer las instituciones democráticas para la promoción, respeto y protección de Derechos Humanos, la construcción de acuerdos sociales incluyentes y la gestión pacífica de conflictos</v>
          </cell>
          <cell r="E554" t="str">
            <v>Presidencia</v>
          </cell>
          <cell r="F554" t="str">
            <v>PRESIDENCIA</v>
          </cell>
          <cell r="G554" t="str">
            <v>Generación de condiciones de paz y seguridad en el territorio nacional</v>
          </cell>
          <cell r="H554">
            <v>4279</v>
          </cell>
          <cell r="I554" t="str">
            <v>Porcentaje de víctimas civiles de MAP, MUSE o AEI con seguimiento al acceso a las medidas de atención, asistencia y reparación integral</v>
          </cell>
          <cell r="J554" t="str">
            <v>Gestión</v>
          </cell>
          <cell r="K554" t="str">
            <v>Sectorial</v>
          </cell>
          <cell r="L554" t="str">
            <v>SI</v>
          </cell>
          <cell r="M554" t="str">
            <v>SI</v>
          </cell>
          <cell r="N554" t="str">
            <v>NO</v>
          </cell>
          <cell r="O554" t="str">
            <v>SI</v>
          </cell>
          <cell r="P554" t="str">
            <v>Porcentaje</v>
          </cell>
          <cell r="Q554" t="str">
            <v>Anual</v>
          </cell>
          <cell r="R554" t="str">
            <v>Stock</v>
          </cell>
          <cell r="S554">
            <v>0</v>
          </cell>
          <cell r="T554">
            <v>100</v>
          </cell>
          <cell r="U554">
            <v>100</v>
          </cell>
          <cell r="V554">
            <v>100</v>
          </cell>
          <cell r="W554">
            <v>100</v>
          </cell>
          <cell r="X554">
            <v>100</v>
          </cell>
          <cell r="Y554">
            <v>0</v>
          </cell>
          <cell r="Z554">
            <v>0</v>
          </cell>
          <cell r="AA554">
            <v>0</v>
          </cell>
          <cell r="AB554">
            <v>0</v>
          </cell>
          <cell r="AC554">
            <v>0</v>
          </cell>
          <cell r="AD554">
            <v>0</v>
          </cell>
          <cell r="AE554" t="str">
            <v>Durante el mes de abril se estableció contacto con familiares de cuatro (4) víctimas civiles de población indígena) reportadas en 2015, de los cuales se puede establecer que todos han sido incluidos dentro del registro VIVANTO (sistema de la Unidad de víc</v>
          </cell>
          <cell r="AF554">
            <v>42490.208333333299</v>
          </cell>
          <cell r="AG554">
            <v>42501.48995625</v>
          </cell>
          <cell r="AH554" t="str">
            <v>Rafael Alfredo Colón Torres</v>
          </cell>
          <cell r="AI554" t="str">
            <v>rafaelcolon@presidencia.gov.co</v>
          </cell>
          <cell r="AJ554">
            <v>10</v>
          </cell>
          <cell r="AK554">
            <v>0</v>
          </cell>
          <cell r="AL554">
            <v>0</v>
          </cell>
        </row>
        <row r="555">
          <cell r="A555">
            <v>4280</v>
          </cell>
          <cell r="B555" t="str">
            <v>Todos por un Nuevo País</v>
          </cell>
          <cell r="C555" t="str">
            <v>Seguridad, justicia y democracia para la construcción de paz</v>
          </cell>
          <cell r="D555" t="str">
            <v>Fortalecer las instituciones democráticas para la promoción, respeto y protección de Derechos Humanos, la construcción de acuerdos sociales incluyentes y la gestión pacífica de conflictos</v>
          </cell>
          <cell r="E555" t="str">
            <v>Presidencia</v>
          </cell>
          <cell r="F555" t="str">
            <v>PRESIDENCIA</v>
          </cell>
          <cell r="G555" t="str">
            <v>Generación de condiciones de paz y seguridad en el territorio nacional</v>
          </cell>
          <cell r="H555">
            <v>4280</v>
          </cell>
          <cell r="I555" t="str">
            <v>Rutas municipales para la atención, asistencia y reparación a las victimas de MAP,MUSE y/o AEI en el marco de la Ley 1448 de 2011</v>
          </cell>
          <cell r="J555" t="str">
            <v>Gestión</v>
          </cell>
          <cell r="K555" t="str">
            <v>Sectorial</v>
          </cell>
          <cell r="L555" t="str">
            <v>SI</v>
          </cell>
          <cell r="M555" t="str">
            <v>SI</v>
          </cell>
          <cell r="N555" t="str">
            <v>NO</v>
          </cell>
          <cell r="O555" t="str">
            <v>SI</v>
          </cell>
          <cell r="P555" t="str">
            <v>Otro (Rutas municipales)</v>
          </cell>
          <cell r="Q555" t="str">
            <v>Anual</v>
          </cell>
          <cell r="R555" t="str">
            <v>Acumulado</v>
          </cell>
          <cell r="S555">
            <v>8</v>
          </cell>
          <cell r="T555">
            <v>17</v>
          </cell>
          <cell r="U555">
            <v>36</v>
          </cell>
          <cell r="V555">
            <v>55</v>
          </cell>
          <cell r="W555">
            <v>77</v>
          </cell>
          <cell r="X555">
            <v>77</v>
          </cell>
          <cell r="Y555">
            <v>0</v>
          </cell>
          <cell r="Z555">
            <v>0</v>
          </cell>
          <cell r="AA555">
            <v>0</v>
          </cell>
          <cell r="AB555">
            <v>0</v>
          </cell>
          <cell r="AC555">
            <v>0</v>
          </cell>
          <cell r="AD555">
            <v>0</v>
          </cell>
          <cell r="AE555" t="str">
            <v xml:space="preserve">Se realizó el seguimiento de los acuerdos realizados en los meses de enero a marzo con la finalidad que sea incluido el tema de AICMA (incluyendo la definición de rutas municipales para la atención, asistencia y reparación a las víctimas de MAP, MUSE y/o </v>
          </cell>
          <cell r="AF555">
            <v>42490.208333333299</v>
          </cell>
          <cell r="AG555">
            <v>42501.4826066319</v>
          </cell>
          <cell r="AH555" t="str">
            <v>Rafael Alfredo Colón Torres</v>
          </cell>
          <cell r="AI555" t="str">
            <v>rafaelcolon@presidencia.gov.co</v>
          </cell>
          <cell r="AJ555">
            <v>10</v>
          </cell>
          <cell r="AK555">
            <v>0</v>
          </cell>
          <cell r="AL555">
            <v>0</v>
          </cell>
        </row>
        <row r="556">
          <cell r="A556">
            <v>4281</v>
          </cell>
          <cell r="B556" t="str">
            <v>Todos por un Nuevo País</v>
          </cell>
          <cell r="C556" t="str">
            <v>Seguridad, justicia y democracia para la construcción de paz</v>
          </cell>
          <cell r="D556" t="str">
            <v>Fortalecer las instituciones democráticas para la promoción, respeto y protección de Derechos Humanos, la construcción de acuerdos sociales incluyentes y la gestión pacífica de conflictos</v>
          </cell>
          <cell r="E556" t="str">
            <v>Presidencia</v>
          </cell>
          <cell r="F556" t="str">
            <v>PRESIDENCIA</v>
          </cell>
          <cell r="G556" t="str">
            <v>Generación de condiciones de paz y seguridad en el territorio nacional</v>
          </cell>
          <cell r="H556">
            <v>4281</v>
          </cell>
          <cell r="I556" t="str">
            <v>Planes municipales con inclusión de las acciones de atención, asistencia y reparación a víctimas de MAP, MUSE y/o AEI</v>
          </cell>
          <cell r="J556" t="str">
            <v>Producto</v>
          </cell>
          <cell r="K556" t="str">
            <v>Sectorial</v>
          </cell>
          <cell r="L556" t="str">
            <v>SI</v>
          </cell>
          <cell r="M556" t="str">
            <v>SI</v>
          </cell>
          <cell r="N556" t="str">
            <v>NO</v>
          </cell>
          <cell r="O556" t="str">
            <v>SI</v>
          </cell>
          <cell r="P556" t="str">
            <v>Otro (Planes municipales)</v>
          </cell>
          <cell r="Q556" t="str">
            <v>Anual</v>
          </cell>
          <cell r="R556" t="str">
            <v>Flujo</v>
          </cell>
          <cell r="S556">
            <v>25</v>
          </cell>
          <cell r="T556">
            <v>17</v>
          </cell>
          <cell r="U556">
            <v>36</v>
          </cell>
          <cell r="V556">
            <v>55</v>
          </cell>
          <cell r="W556">
            <v>77</v>
          </cell>
          <cell r="X556">
            <v>77</v>
          </cell>
          <cell r="Y556">
            <v>0</v>
          </cell>
          <cell r="Z556">
            <v>0</v>
          </cell>
          <cell r="AA556">
            <v>0</v>
          </cell>
          <cell r="AB556">
            <v>0</v>
          </cell>
          <cell r="AC556">
            <v>0</v>
          </cell>
          <cell r="AD556">
            <v>0</v>
          </cell>
          <cell r="AE556" t="str">
            <v>Se realizó el seguimiento de los acuerdos realizados en los meses de enero a marzo con la finalidad que sean incluidas acciones de asistencia a víctimas en los planes de desarrollo municipal, por lo cual aún no se presenta avance en la meta para la vigenc</v>
          </cell>
          <cell r="AF556">
            <v>42490.208333333299</v>
          </cell>
          <cell r="AG556">
            <v>42501.4821687847</v>
          </cell>
          <cell r="AH556" t="str">
            <v>Rafael Alfredo Colón Torres</v>
          </cell>
          <cell r="AI556" t="str">
            <v>rafaelcolon@presidencia.gov.co</v>
          </cell>
          <cell r="AJ556">
            <v>10</v>
          </cell>
          <cell r="AK556">
            <v>0</v>
          </cell>
          <cell r="AL556">
            <v>0</v>
          </cell>
        </row>
        <row r="557">
          <cell r="A557">
            <v>4269</v>
          </cell>
          <cell r="B557" t="str">
            <v>Todos por un Nuevo País</v>
          </cell>
          <cell r="C557" t="str">
            <v>Seguridad, justicia y democracia para la construcción de paz</v>
          </cell>
          <cell r="D557" t="str">
            <v>Fortalecer las instituciones democráticas para la promoción, respeto y protección de Derechos Humanos, la construcción de acuerdos sociales incluyentes y la gestión pacífica de conflictos</v>
          </cell>
          <cell r="E557" t="str">
            <v>Presidencia</v>
          </cell>
          <cell r="F557" t="str">
            <v>PRESIDENCIA</v>
          </cell>
          <cell r="G557" t="str">
            <v>Generación de condiciones de paz y seguridad en el territorio nacional</v>
          </cell>
          <cell r="H557">
            <v>4269</v>
          </cell>
          <cell r="I557" t="str">
            <v>Medidas de reparación implementadas en materia de DD.HH ordenadas en decisiones de instancias internacionales</v>
          </cell>
          <cell r="J557" t="str">
            <v>Producto</v>
          </cell>
          <cell r="K557" t="str">
            <v>Sectorial</v>
          </cell>
          <cell r="L557" t="str">
            <v>SI</v>
          </cell>
          <cell r="M557" t="str">
            <v>NO</v>
          </cell>
          <cell r="N557" t="str">
            <v>NO</v>
          </cell>
          <cell r="O557" t="str">
            <v>SI</v>
          </cell>
          <cell r="P557" t="str">
            <v>Otro (Medidas de reparación)</v>
          </cell>
          <cell r="Q557" t="str">
            <v>Semestral</v>
          </cell>
          <cell r="R557" t="str">
            <v>Flujo</v>
          </cell>
          <cell r="S557">
            <v>5</v>
          </cell>
          <cell r="T557">
            <v>5</v>
          </cell>
          <cell r="U557">
            <v>10</v>
          </cell>
          <cell r="V557">
            <v>15</v>
          </cell>
          <cell r="W557">
            <v>20</v>
          </cell>
          <cell r="X557">
            <v>20</v>
          </cell>
          <cell r="Y557">
            <v>0</v>
          </cell>
          <cell r="Z557">
            <v>0</v>
          </cell>
          <cell r="AA557">
            <v>0</v>
          </cell>
          <cell r="AB557">
            <v>0</v>
          </cell>
          <cell r="AC557">
            <v>0</v>
          </cell>
          <cell r="AD557">
            <v>0</v>
          </cell>
          <cell r="AE557" t="str">
            <v>Con el fin de atender esta estrategia, durante el mes de abril de 2016 la Consejería Presidencial para los Derechos Humanos, a través del Área de Asuntos Internacionales, ha venido impulsado e implementando medidas de reparación en cumplimiento de decisio</v>
          </cell>
          <cell r="AF557">
            <v>42490.208333333299</v>
          </cell>
          <cell r="AG557">
            <v>42501.4773185995</v>
          </cell>
          <cell r="AH557" t="str">
            <v>Juan Manuel Mejía Salazar</v>
          </cell>
          <cell r="AI557" t="str">
            <v>juanmejia@presidencia.gov.co</v>
          </cell>
          <cell r="AJ557">
            <v>10</v>
          </cell>
          <cell r="AK557">
            <v>0</v>
          </cell>
          <cell r="AL557">
            <v>0</v>
          </cell>
        </row>
        <row r="558">
          <cell r="A558">
            <v>4270</v>
          </cell>
          <cell r="B558" t="str">
            <v>Todos por un Nuevo País</v>
          </cell>
          <cell r="C558" t="str">
            <v>Seguridad, justicia y democracia para la construcción de paz</v>
          </cell>
          <cell r="D558" t="str">
            <v>Fortalecer las instituciones democráticas para la promoción, respeto y protección de Derechos Humanos, la construcción de acuerdos sociales incluyentes y la gestión pacífica de conflictos</v>
          </cell>
          <cell r="E558" t="str">
            <v>Presidencia</v>
          </cell>
          <cell r="F558" t="str">
            <v>PRESIDENCIA</v>
          </cell>
          <cell r="G558" t="str">
            <v>Generación de condiciones de paz y seguridad en el territorio nacional</v>
          </cell>
          <cell r="H558">
            <v>4270</v>
          </cell>
          <cell r="I558" t="str">
            <v>Entidades territoriales asistidas técnicamente en el proceso de apropiación de la  Estrategia Nacional de DD.HH.</v>
          </cell>
          <cell r="J558" t="str">
            <v>Gestión</v>
          </cell>
          <cell r="K558" t="str">
            <v>Sectorial</v>
          </cell>
          <cell r="L558" t="str">
            <v>SI</v>
          </cell>
          <cell r="M558" t="str">
            <v>SI</v>
          </cell>
          <cell r="N558" t="str">
            <v>NO</v>
          </cell>
          <cell r="O558" t="str">
            <v>SI</v>
          </cell>
          <cell r="P558" t="str">
            <v>Otro (Entidades)</v>
          </cell>
          <cell r="Q558" t="str">
            <v>Anual</v>
          </cell>
          <cell r="R558" t="str">
            <v>Capacidad</v>
          </cell>
          <cell r="S558">
            <v>4</v>
          </cell>
          <cell r="T558">
            <v>8</v>
          </cell>
          <cell r="U558">
            <v>16</v>
          </cell>
          <cell r="V558">
            <v>24</v>
          </cell>
          <cell r="W558">
            <v>32</v>
          </cell>
          <cell r="X558">
            <v>32</v>
          </cell>
          <cell r="Y558">
            <v>0</v>
          </cell>
          <cell r="Z558">
            <v>0</v>
          </cell>
          <cell r="AA558">
            <v>0</v>
          </cell>
          <cell r="AB558">
            <v>0</v>
          </cell>
          <cell r="AC558">
            <v>0</v>
          </cell>
          <cell r="AD558">
            <v>0</v>
          </cell>
          <cell r="AE558" t="str">
            <v>• Taller con adolescentes y jóvenes desvinculados de grupos armados al margen de la ley. El jueves 14 de abril, la Consejería Presidencial para los Derechos Humanos en calidad de la Secretaria Técnica de la Comisión Intersectorial, la OACP, la OIM y el IC</v>
          </cell>
          <cell r="AF558">
            <v>42490.208333333299</v>
          </cell>
          <cell r="AG558">
            <v>42501.476970370401</v>
          </cell>
          <cell r="AH558" t="str">
            <v>Juan Manuel Mejía Salazar</v>
          </cell>
          <cell r="AI558" t="str">
            <v>juanmejia@presidencia.gov.co</v>
          </cell>
          <cell r="AJ558">
            <v>0</v>
          </cell>
          <cell r="AK558">
            <v>0</v>
          </cell>
          <cell r="AL558">
            <v>0</v>
          </cell>
        </row>
        <row r="559">
          <cell r="A559">
            <v>4271</v>
          </cell>
          <cell r="B559" t="str">
            <v>Todos por un Nuevo País</v>
          </cell>
          <cell r="C559" t="str">
            <v>Seguridad, justicia y democracia para la construcción de paz</v>
          </cell>
          <cell r="D559" t="str">
            <v>Fortalecer las instituciones democráticas para la promoción, respeto y protección de Derechos Humanos, la construcción de acuerdos sociales incluyentes y la gestión pacífica de conflictos</v>
          </cell>
          <cell r="E559" t="str">
            <v>Presidencia</v>
          </cell>
          <cell r="F559" t="str">
            <v>PRESIDENCIA</v>
          </cell>
          <cell r="G559" t="str">
            <v>Generación de condiciones de paz y seguridad en el territorio nacional</v>
          </cell>
          <cell r="H559">
            <v>4271</v>
          </cell>
          <cell r="I559" t="str">
            <v>Proyectos de educación en derechos humanos y cultura de paz desarrollados por la Consejería Presidencial para los DD.HH</v>
          </cell>
          <cell r="J559" t="str">
            <v>Producto</v>
          </cell>
          <cell r="K559" t="str">
            <v>Sectorial</v>
          </cell>
          <cell r="L559" t="str">
            <v>SI</v>
          </cell>
          <cell r="M559" t="str">
            <v>SI</v>
          </cell>
          <cell r="N559" t="str">
            <v>NO</v>
          </cell>
          <cell r="O559" t="str">
            <v>SI</v>
          </cell>
          <cell r="P559" t="str">
            <v>Otro (Proyectos)</v>
          </cell>
          <cell r="Q559" t="str">
            <v>Anual</v>
          </cell>
          <cell r="R559" t="str">
            <v>Flujo</v>
          </cell>
          <cell r="S559">
            <v>3</v>
          </cell>
          <cell r="T559">
            <v>1</v>
          </cell>
          <cell r="U559">
            <v>2</v>
          </cell>
          <cell r="V559">
            <v>4</v>
          </cell>
          <cell r="W559">
            <v>6</v>
          </cell>
          <cell r="X559">
            <v>6</v>
          </cell>
          <cell r="Y559">
            <v>0</v>
          </cell>
          <cell r="Z559">
            <v>0</v>
          </cell>
          <cell r="AA559">
            <v>0</v>
          </cell>
          <cell r="AB559">
            <v>0</v>
          </cell>
          <cell r="AC559">
            <v>0</v>
          </cell>
          <cell r="AD559">
            <v>0</v>
          </cell>
          <cell r="AE559" t="str">
            <v>ATLANTICO Se brindó asesoría para la construcción del capítulo de DDHH del Plan de Desarrollo Departamental para que se incluyera la Estrategia Nac. para la Garantía de DDHH y el Enfoque Basado en DD.HH. Conforme a esta actividad, la Secretaria de Gobiern</v>
          </cell>
          <cell r="AF559">
            <v>42490.208333333299</v>
          </cell>
          <cell r="AG559">
            <v>42501.476390509299</v>
          </cell>
          <cell r="AH559" t="str">
            <v>Juan Manuel Mejía Salazar</v>
          </cell>
          <cell r="AI559" t="str">
            <v>juanmejia@presidencia.gov.co</v>
          </cell>
          <cell r="AJ559">
            <v>0</v>
          </cell>
          <cell r="AK559">
            <v>0</v>
          </cell>
          <cell r="AL559">
            <v>0</v>
          </cell>
        </row>
        <row r="560">
          <cell r="A560">
            <v>4272</v>
          </cell>
          <cell r="B560" t="str">
            <v>Todos por un Nuevo País</v>
          </cell>
          <cell r="C560" t="str">
            <v>Seguridad, justicia y democracia para la construcción de paz</v>
          </cell>
          <cell r="D560" t="str">
            <v>Fortalecer las instituciones democráticas para la promoción, respeto y protección de Derechos Humanos, la construcción de acuerdos sociales incluyentes y la gestión pacífica de conflictos</v>
          </cell>
          <cell r="E560" t="str">
            <v>Presidencia</v>
          </cell>
          <cell r="F560" t="str">
            <v>PRESIDENCIA</v>
          </cell>
          <cell r="G560" t="str">
            <v>Generación de condiciones de paz y seguridad en el territorio nacional</v>
          </cell>
          <cell r="H560">
            <v>4272</v>
          </cell>
          <cell r="I560" t="str">
            <v>Municipios con  rutas de prevención de reclutamiento, utilización y violencia sexual contra NNA implementadas.</v>
          </cell>
          <cell r="J560" t="str">
            <v>Producto</v>
          </cell>
          <cell r="K560" t="str">
            <v>Sectorial</v>
          </cell>
          <cell r="L560" t="str">
            <v>SI</v>
          </cell>
          <cell r="M560" t="str">
            <v>SI</v>
          </cell>
          <cell r="N560" t="str">
            <v>NO</v>
          </cell>
          <cell r="O560" t="str">
            <v>SI</v>
          </cell>
          <cell r="P560" t="str">
            <v>Otro (Municipios)</v>
          </cell>
          <cell r="Q560" t="str">
            <v>Anual</v>
          </cell>
          <cell r="R560" t="str">
            <v>Capacidad</v>
          </cell>
          <cell r="S560">
            <v>80</v>
          </cell>
          <cell r="T560">
            <v>100</v>
          </cell>
          <cell r="U560">
            <v>120</v>
          </cell>
          <cell r="V560">
            <v>140</v>
          </cell>
          <cell r="W560">
            <v>160</v>
          </cell>
          <cell r="X560">
            <v>160</v>
          </cell>
          <cell r="Y560">
            <v>0</v>
          </cell>
          <cell r="Z560">
            <v>0</v>
          </cell>
          <cell r="AA560">
            <v>0</v>
          </cell>
          <cell r="AB560">
            <v>0</v>
          </cell>
          <cell r="AC560">
            <v>0</v>
          </cell>
          <cell r="AD560">
            <v>0</v>
          </cell>
          <cell r="AE560" t="str">
            <v>• Estrategia para la prevención del reclutamiento en Tumaco, Nariño En seguimiento a los compromisos con Futuro Colombia y la Subdirección de Víctimas de la Fiscalía -Nariño, se apoyó la articulación con las entidades que la ST había identificado con pres</v>
          </cell>
          <cell r="AF560">
            <v>42490.208333333299</v>
          </cell>
          <cell r="AG560">
            <v>42501.469513391203</v>
          </cell>
          <cell r="AH560" t="str">
            <v>Juan Manuel Mejía Salazar</v>
          </cell>
          <cell r="AI560" t="str">
            <v>juanmejia@presidencia.gov.co</v>
          </cell>
          <cell r="AJ560">
            <v>0</v>
          </cell>
          <cell r="AK560">
            <v>0</v>
          </cell>
          <cell r="AL560">
            <v>0</v>
          </cell>
        </row>
        <row r="561">
          <cell r="A561">
            <v>4273</v>
          </cell>
          <cell r="B561" t="str">
            <v>Todos por un Nuevo País</v>
          </cell>
          <cell r="C561" t="str">
            <v>Seguridad, justicia y democracia para la construcción de paz</v>
          </cell>
          <cell r="D561" t="str">
            <v>Fortalecer las instituciones democráticas para la promoción, respeto y protección de Derechos Humanos, la construcción de acuerdos sociales incluyentes y la gestión pacífica de conflictos</v>
          </cell>
          <cell r="E561" t="str">
            <v>Presidencia</v>
          </cell>
          <cell r="F561" t="str">
            <v>PRESIDENCIA</v>
          </cell>
          <cell r="G561" t="str">
            <v>Generación de condiciones de paz y seguridad en el territorio nacional</v>
          </cell>
          <cell r="H561">
            <v>4273</v>
          </cell>
          <cell r="I561" t="str">
            <v>Municipios con Plan de prevención  de reclutamiento, utilización y violencia sexual contra NNA implementados.</v>
          </cell>
          <cell r="J561" t="str">
            <v>Producto</v>
          </cell>
          <cell r="K561" t="str">
            <v>Sectorial</v>
          </cell>
          <cell r="L561" t="str">
            <v>SI</v>
          </cell>
          <cell r="M561" t="str">
            <v>SI</v>
          </cell>
          <cell r="N561" t="str">
            <v>NO</v>
          </cell>
          <cell r="O561" t="str">
            <v>SI</v>
          </cell>
          <cell r="P561" t="str">
            <v>Otro (Municipios)</v>
          </cell>
          <cell r="Q561" t="str">
            <v>Anual</v>
          </cell>
          <cell r="R561" t="str">
            <v>Capacidad</v>
          </cell>
          <cell r="S561">
            <v>27</v>
          </cell>
          <cell r="T561">
            <v>28</v>
          </cell>
          <cell r="U561">
            <v>32</v>
          </cell>
          <cell r="V561">
            <v>36</v>
          </cell>
          <cell r="W561">
            <v>40</v>
          </cell>
          <cell r="X561">
            <v>40</v>
          </cell>
          <cell r="Y561">
            <v>0</v>
          </cell>
          <cell r="Z561">
            <v>0</v>
          </cell>
          <cell r="AA561">
            <v>0</v>
          </cell>
          <cell r="AB561">
            <v>0</v>
          </cell>
          <cell r="AC561">
            <v>0</v>
          </cell>
          <cell r="AD561">
            <v>0</v>
          </cell>
          <cell r="AE561" t="str">
            <v>• Taller con adolescentes y jóvenes desvinculados de grupos armados al margen de la ley El jueves 14 de abril, la Consejería Presidencial para los Derechos Humanos en calidad de la Secretaria Técnica de la Comisión Intersectorial, la OACP, la OIM y el ICB</v>
          </cell>
          <cell r="AF561">
            <v>42490.208333333299</v>
          </cell>
          <cell r="AG561">
            <v>42501.438213773101</v>
          </cell>
          <cell r="AH561" t="str">
            <v>Juan Manuel Mejía Salazar</v>
          </cell>
          <cell r="AI561" t="str">
            <v>juanmejia@presidencia.gov.co</v>
          </cell>
          <cell r="AJ561">
            <v>0</v>
          </cell>
          <cell r="AK561">
            <v>0</v>
          </cell>
          <cell r="AL561">
            <v>0</v>
          </cell>
        </row>
        <row r="562">
          <cell r="A562">
            <v>4274</v>
          </cell>
          <cell r="B562" t="str">
            <v>Todos por un Nuevo País</v>
          </cell>
          <cell r="C562" t="str">
            <v>Seguridad, justicia y democracia para la construcción de paz</v>
          </cell>
          <cell r="D562" t="str">
            <v>Fortalecer las instituciones democráticas para la promoción, respeto y protección de Derechos Humanos, la construcción de acuerdos sociales incluyentes y la gestión pacífica de conflictos</v>
          </cell>
          <cell r="E562" t="str">
            <v>Presidencia</v>
          </cell>
          <cell r="F562" t="str">
            <v>PRESIDENCIA</v>
          </cell>
          <cell r="G562" t="str">
            <v>Generación de condiciones de paz y seguridad en el territorio nacional</v>
          </cell>
          <cell r="H562">
            <v>4274</v>
          </cell>
          <cell r="I562" t="str">
            <v>Municipios con planes de intervención</v>
          </cell>
          <cell r="J562" t="str">
            <v>Producto</v>
          </cell>
          <cell r="K562" t="str">
            <v>Sectorial</v>
          </cell>
          <cell r="L562" t="str">
            <v>SI</v>
          </cell>
          <cell r="M562" t="str">
            <v>SI</v>
          </cell>
          <cell r="N562" t="str">
            <v>NO</v>
          </cell>
          <cell r="O562" t="str">
            <v>SI</v>
          </cell>
          <cell r="P562" t="str">
            <v>Otro (Municipios)</v>
          </cell>
          <cell r="Q562" t="str">
            <v>Semestral</v>
          </cell>
          <cell r="R562" t="str">
            <v>Capacidad</v>
          </cell>
          <cell r="S562">
            <v>11</v>
          </cell>
          <cell r="T562">
            <v>17</v>
          </cell>
          <cell r="U562">
            <v>36</v>
          </cell>
          <cell r="V562">
            <v>55</v>
          </cell>
          <cell r="W562">
            <v>77</v>
          </cell>
          <cell r="X562">
            <v>77</v>
          </cell>
          <cell r="Y562">
            <v>0</v>
          </cell>
          <cell r="Z562">
            <v>0</v>
          </cell>
          <cell r="AA562">
            <v>0</v>
          </cell>
          <cell r="AB562">
            <v>0</v>
          </cell>
          <cell r="AC562">
            <v>0</v>
          </cell>
          <cell r="AD562">
            <v>0</v>
          </cell>
          <cell r="AE562" t="str">
            <v>Para el mes de abril no se cuenta con municipios nuevos con planes de intervención. Es así que en lo corrido de vigencia 2016, se continúa con 6 municipios con planes de intervención (equivalente al 31,58%).</v>
          </cell>
          <cell r="AF562">
            <v>42490.208333333299</v>
          </cell>
          <cell r="AG562">
            <v>42501.4941283218</v>
          </cell>
          <cell r="AH562" t="str">
            <v>Rafael Alfredo Colón Torres</v>
          </cell>
          <cell r="AI562" t="str">
            <v>rafaelcolon@presidencia.gov.co</v>
          </cell>
          <cell r="AJ562">
            <v>10</v>
          </cell>
          <cell r="AK562">
            <v>0</v>
          </cell>
          <cell r="AL562">
            <v>0</v>
          </cell>
        </row>
        <row r="563">
          <cell r="A563">
            <v>4416</v>
          </cell>
          <cell r="B563" t="str">
            <v>Todos por un Nuevo País</v>
          </cell>
          <cell r="C563" t="str">
            <v>Seguridad, justicia y democracia para la construcción de paz</v>
          </cell>
          <cell r="D563" t="str">
            <v xml:space="preserve">Fortalecer la articulación del Estado en un marco de política criminal coherente, eficaz y con enfoque restaurativo </v>
          </cell>
          <cell r="E563" t="str">
            <v>Justicia</v>
          </cell>
          <cell r="F563" t="str">
            <v>INPEC</v>
          </cell>
          <cell r="G563" t="str">
            <v>Prevención, Persecución del Delito y Resocialización de personas privadas de la libertad</v>
          </cell>
          <cell r="H563">
            <v>4416</v>
          </cell>
          <cell r="I563" t="str">
            <v>Tasa de hacinamiento en los Establecimientos Penitenciarios y Carcelarios</v>
          </cell>
          <cell r="J563" t="str">
            <v>Resultado</v>
          </cell>
          <cell r="K563" t="str">
            <v>Sectorial</v>
          </cell>
          <cell r="L563" t="str">
            <v>SI</v>
          </cell>
          <cell r="M563" t="str">
            <v>NO</v>
          </cell>
          <cell r="N563" t="str">
            <v>NO</v>
          </cell>
          <cell r="O563" t="str">
            <v>SI</v>
          </cell>
          <cell r="P563" t="str">
            <v>Tasa</v>
          </cell>
          <cell r="Q563" t="str">
            <v>Mensual</v>
          </cell>
          <cell r="R563" t="str">
            <v>Reducción</v>
          </cell>
          <cell r="S563">
            <v>52.9</v>
          </cell>
          <cell r="T563">
            <v>51.9</v>
          </cell>
          <cell r="U563">
            <v>49.9</v>
          </cell>
          <cell r="V563">
            <v>47.9</v>
          </cell>
          <cell r="W563">
            <v>45.9</v>
          </cell>
          <cell r="X563">
            <v>45.9</v>
          </cell>
          <cell r="Y563">
            <v>56.07</v>
          </cell>
          <cell r="Z563">
            <v>0</v>
          </cell>
          <cell r="AA563">
            <v>56.07</v>
          </cell>
          <cell r="AB563">
            <v>0</v>
          </cell>
          <cell r="AC563">
            <v>42490.208333333299</v>
          </cell>
          <cell r="AD563">
            <v>42496.771546527802</v>
          </cell>
          <cell r="AE563" t="str">
            <v xml:space="preserve">En el mes de abril el Instituto Nacional Penitenciario y carcelario “INPEC” presento una capacidad de (78.181) cupos ofertados por los 136 establecimientos de reclusión del orden nacional, finalizando con una población privada de la libertad de (122.016) </v>
          </cell>
          <cell r="AF563">
            <v>42490.208333333299</v>
          </cell>
          <cell r="AG563">
            <v>42496.771546411997</v>
          </cell>
          <cell r="AH563" t="str">
            <v>Juan Manuel Riaño Vargas</v>
          </cell>
          <cell r="AI563" t="str">
            <v>juanmanuel.riano@inpec.gov.co</v>
          </cell>
          <cell r="AJ563">
            <v>8</v>
          </cell>
          <cell r="AK563">
            <v>42520.208333333299</v>
          </cell>
          <cell r="AL563">
            <v>-21</v>
          </cell>
        </row>
        <row r="564">
          <cell r="A564">
            <v>4417</v>
          </cell>
          <cell r="B564" t="str">
            <v>Todos por un Nuevo País</v>
          </cell>
          <cell r="C564" t="str">
            <v>Seguridad, justicia y democracia para la construcción de paz</v>
          </cell>
          <cell r="D564" t="str">
            <v xml:space="preserve">Fortalecer la articulación del Estado en un marco de política criminal coherente, eficaz y con enfoque restaurativo </v>
          </cell>
          <cell r="E564" t="str">
            <v>Justicia</v>
          </cell>
          <cell r="F564" t="str">
            <v>INPEC</v>
          </cell>
          <cell r="G564" t="str">
            <v>Prevención, Persecución del Delito y Resocialización de personas privadas de la libertad</v>
          </cell>
          <cell r="H564">
            <v>4417</v>
          </cell>
          <cell r="I564" t="str">
            <v>Personas que acceden a programas de tratamiento penitenciario para su resocialización</v>
          </cell>
          <cell r="J564" t="str">
            <v>Producto</v>
          </cell>
          <cell r="K564" t="str">
            <v>Sectorial</v>
          </cell>
          <cell r="L564" t="str">
            <v>SI</v>
          </cell>
          <cell r="M564" t="str">
            <v>NO</v>
          </cell>
          <cell r="N564" t="str">
            <v>NO</v>
          </cell>
          <cell r="O564" t="str">
            <v>SI</v>
          </cell>
          <cell r="P564" t="str">
            <v>Personas</v>
          </cell>
          <cell r="Q564" t="str">
            <v>Trimestral</v>
          </cell>
          <cell r="R564" t="str">
            <v>Acumulado</v>
          </cell>
          <cell r="S564">
            <v>2444</v>
          </cell>
          <cell r="T564">
            <v>1390</v>
          </cell>
          <cell r="U564">
            <v>1387</v>
          </cell>
          <cell r="V564">
            <v>1387</v>
          </cell>
          <cell r="W564">
            <v>1387</v>
          </cell>
          <cell r="X564">
            <v>5551</v>
          </cell>
          <cell r="Y564">
            <v>780</v>
          </cell>
          <cell r="Z564">
            <v>56.24</v>
          </cell>
          <cell r="AA564">
            <v>3991</v>
          </cell>
          <cell r="AB564">
            <v>71.900000000000006</v>
          </cell>
          <cell r="AC564">
            <v>42460.208333333299</v>
          </cell>
          <cell r="AD564">
            <v>42468.441275428202</v>
          </cell>
          <cell r="AE564" t="str">
            <v>En el mes de abril se genera un ponderado de (286) personas privadas de la libertad clasificadas en fase de tratamiento penitenciario de mínima seguridad y confianza, según reporte suministrado por el aplicativo “SISIPEC WEB”, un avance del (76,86)% frent</v>
          </cell>
          <cell r="AF564">
            <v>42490.208333333299</v>
          </cell>
          <cell r="AG564">
            <v>42496.774617939802</v>
          </cell>
          <cell r="AH564" t="str">
            <v>Roselin Martinez Rosales</v>
          </cell>
          <cell r="AI564" t="str">
            <v>roselin.martinez@inpec.gov.co</v>
          </cell>
          <cell r="AJ564">
            <v>0</v>
          </cell>
          <cell r="AK564">
            <v>42551.208333333299</v>
          </cell>
          <cell r="AL564">
            <v>-43</v>
          </cell>
        </row>
        <row r="565">
          <cell r="A565">
            <v>5197</v>
          </cell>
          <cell r="B565" t="str">
            <v>Todos por un Nuevo País</v>
          </cell>
          <cell r="C565" t="str">
            <v>Seguridad, justicia y democracia para la construcción de paz</v>
          </cell>
          <cell r="D565" t="str">
            <v xml:space="preserve">Fortalecer la articulación del Estado en un marco de política criminal coherente, eficaz y con enfoque restaurativo </v>
          </cell>
          <cell r="E565" t="str">
            <v>Justicia</v>
          </cell>
          <cell r="F565" t="str">
            <v>INPEC</v>
          </cell>
          <cell r="G565" t="str">
            <v>Prevención, Persecución del Delito y Resocialización de personas privadas de la libertad</v>
          </cell>
          <cell r="H565">
            <v>5197</v>
          </cell>
          <cell r="I565" t="str">
            <v>Número de Establecimientos de Reclusión del Orden Nacional - ERON con bloqueo de señales de telefonía móvil</v>
          </cell>
          <cell r="J565" t="str">
            <v>Producto</v>
          </cell>
          <cell r="K565" t="str">
            <v>Sectorial</v>
          </cell>
          <cell r="L565" t="str">
            <v>NO</v>
          </cell>
          <cell r="M565" t="str">
            <v>NO</v>
          </cell>
          <cell r="N565" t="str">
            <v>NO</v>
          </cell>
          <cell r="O565" t="str">
            <v>SI</v>
          </cell>
          <cell r="P565" t="str">
            <v>Establecimientos de reclusión del orden nacional</v>
          </cell>
          <cell r="Q565" t="str">
            <v>Semestral</v>
          </cell>
          <cell r="R565" t="str">
            <v>Acumulado</v>
          </cell>
          <cell r="S565">
            <v>11</v>
          </cell>
          <cell r="T565">
            <v>5</v>
          </cell>
          <cell r="U565">
            <v>1</v>
          </cell>
          <cell r="V565">
            <v>2</v>
          </cell>
          <cell r="W565">
            <v>2</v>
          </cell>
          <cell r="X565">
            <v>10</v>
          </cell>
          <cell r="Y565">
            <v>0</v>
          </cell>
          <cell r="Z565">
            <v>0</v>
          </cell>
          <cell r="AA565">
            <v>0</v>
          </cell>
          <cell r="AB565">
            <v>0</v>
          </cell>
          <cell r="AC565">
            <v>0</v>
          </cell>
          <cell r="AD565">
            <v>0</v>
          </cell>
          <cell r="AE565" t="str">
            <v>En el mes de abril no se realizó instalación de inhibidores de frecuencias en los establecimientos de reclusión del orden nacional, a garantizar que los circuitos de recepción de cualquier dispositivo electrónico para telecomunicaciones personales al inte</v>
          </cell>
          <cell r="AF565">
            <v>42490.208333333299</v>
          </cell>
          <cell r="AG565">
            <v>42496.777387997703</v>
          </cell>
          <cell r="AH565" t="str">
            <v>Leonel Rios Soto</v>
          </cell>
          <cell r="AI565" t="str">
            <v>leonel.rios@inpec.gov.co</v>
          </cell>
          <cell r="AJ565">
            <v>5</v>
          </cell>
          <cell r="AK565">
            <v>0</v>
          </cell>
          <cell r="AL565">
            <v>0</v>
          </cell>
        </row>
        <row r="566">
          <cell r="A566">
            <v>5207</v>
          </cell>
          <cell r="B566" t="str">
            <v>Todos por un Nuevo País</v>
          </cell>
          <cell r="C566" t="str">
            <v>Seguridad, justicia y democracia para la construcción de paz</v>
          </cell>
          <cell r="D566" t="str">
            <v xml:space="preserve">Fortalecer la articulación del Estado en un marco de política criminal coherente, eficaz y con enfoque restaurativo </v>
          </cell>
          <cell r="E566" t="str">
            <v>Justicia</v>
          </cell>
          <cell r="F566" t="str">
            <v>INPEC</v>
          </cell>
          <cell r="G566" t="str">
            <v>Prevención, Persecución del Delito y Resocialización de personas privadas de la libertad</v>
          </cell>
          <cell r="H566">
            <v>5207</v>
          </cell>
          <cell r="I566" t="str">
            <v>Porcentaje de Establecimientos de Reclusión de Orden Nacional con tecnología biométrica integral para visitantes de los internos.</v>
          </cell>
          <cell r="J566" t="str">
            <v>Producto</v>
          </cell>
          <cell r="K566" t="str">
            <v>Sectorial</v>
          </cell>
          <cell r="L566" t="str">
            <v>NO</v>
          </cell>
          <cell r="M566" t="str">
            <v>SI</v>
          </cell>
          <cell r="N566" t="str">
            <v>NO</v>
          </cell>
          <cell r="O566" t="str">
            <v>SI</v>
          </cell>
          <cell r="P566" t="str">
            <v>Porcentaje</v>
          </cell>
          <cell r="Q566" t="str">
            <v>Semestral</v>
          </cell>
          <cell r="R566" t="str">
            <v>Capacidad</v>
          </cell>
          <cell r="S566">
            <v>18</v>
          </cell>
          <cell r="T566">
            <v>40</v>
          </cell>
          <cell r="U566">
            <v>61</v>
          </cell>
          <cell r="V566">
            <v>81</v>
          </cell>
          <cell r="W566">
            <v>100</v>
          </cell>
          <cell r="X566">
            <v>100</v>
          </cell>
          <cell r="Y566">
            <v>0</v>
          </cell>
          <cell r="Z566">
            <v>0</v>
          </cell>
          <cell r="AA566">
            <v>0</v>
          </cell>
          <cell r="AB566">
            <v>0</v>
          </cell>
          <cell r="AC566">
            <v>0</v>
          </cell>
          <cell r="AD566">
            <v>0</v>
          </cell>
          <cell r="AE566" t="str">
            <v>En el mes de marzo no se implementó ninguna integración y validación entre el Sistema Biométrico con el componente de asignación de visitas por internet y telefónicas, en la identificación y verificación de la población privada de la libertad y visitantes</v>
          </cell>
          <cell r="AF566">
            <v>42460.208333333299</v>
          </cell>
          <cell r="AG566">
            <v>42468.441465011601</v>
          </cell>
          <cell r="AH566" t="str">
            <v>Leonel Rios Soto</v>
          </cell>
          <cell r="AI566" t="str">
            <v>leonel.rios@inpec.gov.co</v>
          </cell>
          <cell r="AJ566">
            <v>5</v>
          </cell>
          <cell r="AK566">
            <v>0</v>
          </cell>
          <cell r="AL566">
            <v>0</v>
          </cell>
        </row>
        <row r="567">
          <cell r="A567">
            <v>4427</v>
          </cell>
          <cell r="B567" t="str">
            <v>Todos por un Nuevo País</v>
          </cell>
          <cell r="C567" t="str">
            <v>Seguridad, justicia y democracia para la construcción de paz</v>
          </cell>
          <cell r="D567" t="str">
            <v xml:space="preserve">Fortalecer la articulación del Estado en un marco de política criminal coherente, eficaz y con enfoque restaurativo </v>
          </cell>
          <cell r="E567" t="str">
            <v>Justicia</v>
          </cell>
          <cell r="F567" t="str">
            <v>MinJusticia</v>
          </cell>
          <cell r="G567" t="str">
            <v>Prevención, Persecución del Delito y Resocialización de personas privadas de la libertad</v>
          </cell>
          <cell r="H567">
            <v>4427</v>
          </cell>
          <cell r="I567" t="str">
            <v>Municipios con intervenciones sociales focalizadas para prevenir la comisión de delitos en adolescentes y jóvenes</v>
          </cell>
          <cell r="J567" t="str">
            <v>Producto</v>
          </cell>
          <cell r="K567" t="str">
            <v>Sectorial</v>
          </cell>
          <cell r="L567" t="str">
            <v>SI</v>
          </cell>
          <cell r="M567" t="str">
            <v>NO</v>
          </cell>
          <cell r="N567" t="str">
            <v>NO</v>
          </cell>
          <cell r="O567" t="str">
            <v>SI</v>
          </cell>
          <cell r="P567" t="str">
            <v>Municipios</v>
          </cell>
          <cell r="Q567" t="str">
            <v>Anual</v>
          </cell>
          <cell r="R567" t="str">
            <v>Acumulado</v>
          </cell>
          <cell r="S567">
            <v>0</v>
          </cell>
          <cell r="T567">
            <v>0</v>
          </cell>
          <cell r="U567">
            <v>2</v>
          </cell>
          <cell r="V567">
            <v>1</v>
          </cell>
          <cell r="W567">
            <v>1</v>
          </cell>
          <cell r="X567">
            <v>4</v>
          </cell>
          <cell r="Y567">
            <v>0</v>
          </cell>
          <cell r="Z567">
            <v>0</v>
          </cell>
          <cell r="AA567">
            <v>0</v>
          </cell>
          <cell r="AB567">
            <v>0</v>
          </cell>
          <cell r="AC567">
            <v>0</v>
          </cell>
          <cell r="AD567">
            <v>0</v>
          </cell>
          <cell r="AE567" t="str">
            <v xml:space="preserve">Se inicio la elaboración de los términos de referencia para contratar a los profesionales que implementarán los pilotajes en relación con las guías operativas en materia de justicia restaurativa.2. Se elaboraron los siguientes documentos: instrumentos de </v>
          </cell>
          <cell r="AF567">
            <v>42490.208333333299</v>
          </cell>
          <cell r="AG567">
            <v>42496.786010069402</v>
          </cell>
          <cell r="AH567" t="str">
            <v>Gloria Marcela Abadía Cubillos</v>
          </cell>
          <cell r="AI567" t="str">
            <v>marcela.abadia@minjusticia.gov.co</v>
          </cell>
          <cell r="AJ567">
            <v>15</v>
          </cell>
          <cell r="AK567">
            <v>0</v>
          </cell>
          <cell r="AL567">
            <v>0</v>
          </cell>
        </row>
        <row r="568">
          <cell r="A568">
            <v>4428</v>
          </cell>
          <cell r="B568" t="str">
            <v>Todos por un Nuevo País</v>
          </cell>
          <cell r="C568" t="str">
            <v>Seguridad, justicia y democracia para la construcción de paz</v>
          </cell>
          <cell r="D568" t="str">
            <v xml:space="preserve">Fortalecer la articulación del Estado en un marco de política criminal coherente, eficaz y con enfoque restaurativo </v>
          </cell>
          <cell r="E568" t="str">
            <v>Justicia</v>
          </cell>
          <cell r="F568" t="str">
            <v>MinJusticia</v>
          </cell>
          <cell r="G568" t="str">
            <v>Prevención, Persecución del Delito y Resocialización de personas privadas de la libertad</v>
          </cell>
          <cell r="H568">
            <v>4428</v>
          </cell>
          <cell r="I568" t="str">
            <v>Política criminal y penitenciaria articulada para su implementación</v>
          </cell>
          <cell r="J568" t="str">
            <v>Producto</v>
          </cell>
          <cell r="K568" t="str">
            <v>Sectorial</v>
          </cell>
          <cell r="L568" t="str">
            <v>SI</v>
          </cell>
          <cell r="M568" t="str">
            <v>NO</v>
          </cell>
          <cell r="N568" t="str">
            <v>NO</v>
          </cell>
          <cell r="O568" t="str">
            <v>SI</v>
          </cell>
          <cell r="P568" t="str">
            <v>Porcentaje</v>
          </cell>
          <cell r="Q568" t="str">
            <v>Anual</v>
          </cell>
          <cell r="R568" t="str">
            <v>Acumulado</v>
          </cell>
          <cell r="S568">
            <v>0</v>
          </cell>
          <cell r="T568">
            <v>25</v>
          </cell>
          <cell r="U568">
            <v>30</v>
          </cell>
          <cell r="V568">
            <v>25</v>
          </cell>
          <cell r="W568">
            <v>20</v>
          </cell>
          <cell r="X568">
            <v>100</v>
          </cell>
          <cell r="Y568">
            <v>0</v>
          </cell>
          <cell r="Z568">
            <v>0</v>
          </cell>
          <cell r="AA568">
            <v>0</v>
          </cell>
          <cell r="AB568">
            <v>0</v>
          </cell>
          <cell r="AC568">
            <v>0</v>
          </cell>
          <cell r="AD568">
            <v>0</v>
          </cell>
          <cell r="AE568" t="str">
            <v>1.Proyecto ajuste a proporcionalidad de las penas(3%) Se elaboró informe específico insumo para elaboración del plan Nal de pol. criminal. Se revisaron 2 títulos dl C.P para corregir incoherencias de la propuesta 2.Propuesta de penas alternativas a privac</v>
          </cell>
          <cell r="AF568">
            <v>42490.208333333299</v>
          </cell>
          <cell r="AG568">
            <v>42496.769246411997</v>
          </cell>
          <cell r="AH568" t="str">
            <v>Gloria Marcela Abadía Cubillos</v>
          </cell>
          <cell r="AI568" t="str">
            <v>marcela.abadia@minjusticia.gov.co</v>
          </cell>
          <cell r="AJ568">
            <v>15</v>
          </cell>
          <cell r="AK568">
            <v>0</v>
          </cell>
          <cell r="AL568">
            <v>0</v>
          </cell>
        </row>
        <row r="569">
          <cell r="A569">
            <v>4429</v>
          </cell>
          <cell r="B569" t="str">
            <v>Todos por un Nuevo País</v>
          </cell>
          <cell r="C569" t="str">
            <v>Seguridad, justicia y democracia para la construcción de paz</v>
          </cell>
          <cell r="D569" t="str">
            <v xml:space="preserve">Fortalecer la articulación del Estado en un marco de política criminal coherente, eficaz y con enfoque restaurativo </v>
          </cell>
          <cell r="E569" t="str">
            <v>Justicia</v>
          </cell>
          <cell r="F569" t="str">
            <v>SPC</v>
          </cell>
          <cell r="G569" t="str">
            <v>Prevención, Persecución del Delito y Resocialización de personas privadas de la libertad</v>
          </cell>
          <cell r="H569">
            <v>4429</v>
          </cell>
          <cell r="I569" t="str">
            <v>Cupos penitenciarios y carcelarios entregados</v>
          </cell>
          <cell r="J569" t="str">
            <v>Gestión</v>
          </cell>
          <cell r="K569" t="str">
            <v>Sectorial</v>
          </cell>
          <cell r="L569" t="str">
            <v>SI</v>
          </cell>
          <cell r="M569" t="str">
            <v>NO</v>
          </cell>
          <cell r="N569" t="str">
            <v>NO</v>
          </cell>
          <cell r="O569" t="str">
            <v>SI</v>
          </cell>
          <cell r="P569" t="str">
            <v>Cupos penitenciarios y carcelarios</v>
          </cell>
          <cell r="Q569" t="str">
            <v>Anual</v>
          </cell>
          <cell r="R569" t="str">
            <v>Acumulado</v>
          </cell>
          <cell r="S569">
            <v>9525</v>
          </cell>
          <cell r="T569">
            <v>3594</v>
          </cell>
          <cell r="U569">
            <v>4928</v>
          </cell>
          <cell r="V569">
            <v>1500</v>
          </cell>
          <cell r="W569">
            <v>1500</v>
          </cell>
          <cell r="X569">
            <v>11882</v>
          </cell>
          <cell r="Y569">
            <v>0</v>
          </cell>
          <cell r="Z569">
            <v>0</v>
          </cell>
          <cell r="AA569">
            <v>0</v>
          </cell>
          <cell r="AB569">
            <v>0</v>
          </cell>
          <cell r="AC569">
            <v>0</v>
          </cell>
          <cell r="AD569">
            <v>0</v>
          </cell>
          <cell r="AE569" t="str">
            <v>Programa de Rehabilitación de Cupos: EPMSC Girardot 98%, EPAMSCAS Combita 82%, Complejo Metropolitano Cúcuta 78%, EPAMS Girón 50%, EPMSC Jerico 94%, EPMSC Medellín Bellavista 94%. Programa de Construcción de Pabellones: Espinal 98%, Tuluá 89%, Buga 74%, G</v>
          </cell>
          <cell r="AF569">
            <v>42490.208333333299</v>
          </cell>
          <cell r="AG569">
            <v>42501.7906125347</v>
          </cell>
          <cell r="AH569" t="str">
            <v>Wilman René Garzón Ramírez</v>
          </cell>
          <cell r="AI569" t="str">
            <v>rene.garzon@uspec.gov.co</v>
          </cell>
          <cell r="AJ569">
            <v>0</v>
          </cell>
          <cell r="AK569">
            <v>0</v>
          </cell>
          <cell r="AL569">
            <v>0</v>
          </cell>
        </row>
        <row r="570">
          <cell r="A570">
            <v>4742</v>
          </cell>
          <cell r="B570" t="str">
            <v>Todos por un Nuevo País</v>
          </cell>
          <cell r="C570" t="str">
            <v>Seguridad, justicia y democracia para la construcción de paz</v>
          </cell>
          <cell r="D570" t="str">
            <v>Avanzar hacia la garantía del goce efectivo de derechos de las víctimas del conflicto armado en Colombia.</v>
          </cell>
          <cell r="E570" t="str">
            <v>Inclusión Social y Reconciliación</v>
          </cell>
          <cell r="F570" t="str">
            <v>Centro de Memoria Histórica</v>
          </cell>
          <cell r="G570" t="str">
            <v>Atención y Reparación Integral a Víctimas</v>
          </cell>
          <cell r="H570">
            <v>4742</v>
          </cell>
          <cell r="I570" t="str">
            <v>Documentos de archivo y colecciones documentales de derechos humanos y conflicto armado, acopiados y puestos al servicio de la sociedad en general</v>
          </cell>
          <cell r="J570" t="str">
            <v>Producto</v>
          </cell>
          <cell r="K570" t="str">
            <v>Sectorial</v>
          </cell>
          <cell r="L570" t="str">
            <v>SI</v>
          </cell>
          <cell r="M570" t="str">
            <v>NO</v>
          </cell>
          <cell r="N570" t="str">
            <v>NO</v>
          </cell>
          <cell r="O570" t="str">
            <v>SI</v>
          </cell>
          <cell r="P570" t="str">
            <v>Documentos de archivo</v>
          </cell>
          <cell r="Q570" t="str">
            <v>Semestral</v>
          </cell>
          <cell r="R570" t="str">
            <v>Capacidad</v>
          </cell>
          <cell r="S570">
            <v>99248</v>
          </cell>
          <cell r="T570">
            <v>160000</v>
          </cell>
          <cell r="U570">
            <v>229000</v>
          </cell>
          <cell r="V570">
            <v>301600</v>
          </cell>
          <cell r="W570">
            <v>381460</v>
          </cell>
          <cell r="X570">
            <v>381460</v>
          </cell>
          <cell r="Y570">
            <v>0</v>
          </cell>
          <cell r="Z570">
            <v>0</v>
          </cell>
          <cell r="AA570">
            <v>0</v>
          </cell>
          <cell r="AB570">
            <v>0</v>
          </cell>
          <cell r="AC570">
            <v>0</v>
          </cell>
          <cell r="AD570">
            <v>0</v>
          </cell>
          <cell r="AE570" t="str">
            <v>"En el mes de abril, la Dirección de Archivo de los Derechos Humanos realizó la puesta al servicio de 3.048 documentos de archivo de Derechos Humanos y Memoria Histórica; documentos que fueron acopiados y se encuentra disponibles para su consulta en el ce</v>
          </cell>
          <cell r="AF570">
            <v>42490.208333333299</v>
          </cell>
          <cell r="AG570">
            <v>42499.745171990697</v>
          </cell>
          <cell r="AH570" t="str">
            <v>German Augusto Cano Torres</v>
          </cell>
          <cell r="AI570" t="str">
            <v>german.cano@centrodememoriahistorica.gov.co</v>
          </cell>
          <cell r="AJ570">
            <v>0</v>
          </cell>
          <cell r="AK570">
            <v>0</v>
          </cell>
          <cell r="AL570">
            <v>0</v>
          </cell>
        </row>
        <row r="571">
          <cell r="A571">
            <v>4743</v>
          </cell>
          <cell r="B571" t="str">
            <v>Todos por un Nuevo País</v>
          </cell>
          <cell r="C571" t="str">
            <v>Seguridad, justicia y democracia para la construcción de paz</v>
          </cell>
          <cell r="D571" t="str">
            <v>Avanzar hacia la garantía del goce efectivo de derechos de las víctimas del conflicto armado en Colombia.</v>
          </cell>
          <cell r="E571" t="str">
            <v>Inclusión Social y Reconciliación</v>
          </cell>
          <cell r="F571" t="str">
            <v>Centro de Memoria Histórica</v>
          </cell>
          <cell r="G571" t="str">
            <v>Atención y Reparación Integral a Víctimas</v>
          </cell>
          <cell r="H571">
            <v>4743</v>
          </cell>
          <cell r="I571" t="str">
            <v>Hechos victimizantes documentados</v>
          </cell>
          <cell r="J571" t="str">
            <v>Producto</v>
          </cell>
          <cell r="K571" t="str">
            <v>Sectorial</v>
          </cell>
          <cell r="L571" t="str">
            <v>SI</v>
          </cell>
          <cell r="M571" t="str">
            <v>NO</v>
          </cell>
          <cell r="N571" t="str">
            <v>NO</v>
          </cell>
          <cell r="O571" t="str">
            <v>SI</v>
          </cell>
          <cell r="P571" t="str">
            <v>Hechos Victimizantes</v>
          </cell>
          <cell r="Q571" t="str">
            <v>Semestral</v>
          </cell>
          <cell r="R571" t="str">
            <v>Capacidad</v>
          </cell>
          <cell r="S571">
            <v>0</v>
          </cell>
          <cell r="T571">
            <v>55000</v>
          </cell>
          <cell r="U571">
            <v>90000</v>
          </cell>
          <cell r="V571">
            <v>125000</v>
          </cell>
          <cell r="W571">
            <v>155000</v>
          </cell>
          <cell r="X571">
            <v>155000</v>
          </cell>
          <cell r="Y571">
            <v>0</v>
          </cell>
          <cell r="Z571">
            <v>0</v>
          </cell>
          <cell r="AA571">
            <v>0</v>
          </cell>
          <cell r="AB571">
            <v>0</v>
          </cell>
          <cell r="AC571">
            <v>0</v>
          </cell>
          <cell r="AD571">
            <v>0</v>
          </cell>
          <cell r="AE571" t="str">
            <v xml:space="preserve">Durante el mes de abril el equipo del Observatorio Nacional de Memoria y Conflicto (ONMC) avanzó en la documentación de 3.000 hechos, para un total acumulado de 65.300 casos procesados en el sistema de información. </v>
          </cell>
          <cell r="AF571">
            <v>42490.208333333299</v>
          </cell>
          <cell r="AG571">
            <v>42499.745623576397</v>
          </cell>
          <cell r="AH571" t="str">
            <v>German Augusto Cano Torres</v>
          </cell>
          <cell r="AI571" t="str">
            <v>german.cano@centrodememoriahistorica.gov.co</v>
          </cell>
          <cell r="AJ571">
            <v>0</v>
          </cell>
          <cell r="AK571">
            <v>0</v>
          </cell>
          <cell r="AL571">
            <v>0</v>
          </cell>
        </row>
        <row r="572">
          <cell r="A572">
            <v>4744</v>
          </cell>
          <cell r="B572" t="str">
            <v>Todos por un Nuevo País</v>
          </cell>
          <cell r="C572" t="str">
            <v>Seguridad, justicia y democracia para la construcción de paz</v>
          </cell>
          <cell r="D572" t="str">
            <v>Avanzar hacia la garantía del goce efectivo de derechos de las víctimas del conflicto armado en Colombia.</v>
          </cell>
          <cell r="E572" t="str">
            <v>Inclusión Social y Reconciliación</v>
          </cell>
          <cell r="F572" t="str">
            <v>Centro de Memoria Histórica</v>
          </cell>
          <cell r="G572" t="str">
            <v>Atención y Reparación Integral a Víctimas</v>
          </cell>
          <cell r="H572">
            <v>4744</v>
          </cell>
          <cell r="I572" t="str">
            <v>Iniciativas de memoria histórica sobre el conflicto armado vinculadas a la red de memoria histórica</v>
          </cell>
          <cell r="J572" t="str">
            <v>Producto</v>
          </cell>
          <cell r="K572" t="str">
            <v>Sectorial</v>
          </cell>
          <cell r="L572" t="str">
            <v>SI</v>
          </cell>
          <cell r="M572" t="str">
            <v>SI</v>
          </cell>
          <cell r="N572" t="str">
            <v>NO</v>
          </cell>
          <cell r="O572" t="str">
            <v>SI</v>
          </cell>
          <cell r="P572" t="str">
            <v>Iniciativas</v>
          </cell>
          <cell r="Q572" t="str">
            <v>Trimestral</v>
          </cell>
          <cell r="R572" t="str">
            <v>Capacidad</v>
          </cell>
          <cell r="S572">
            <v>21</v>
          </cell>
          <cell r="T572">
            <v>45</v>
          </cell>
          <cell r="U572">
            <v>70</v>
          </cell>
          <cell r="V572">
            <v>95</v>
          </cell>
          <cell r="W572">
            <v>120</v>
          </cell>
          <cell r="X572">
            <v>120</v>
          </cell>
          <cell r="Y572">
            <v>51</v>
          </cell>
          <cell r="Z572">
            <v>61.22</v>
          </cell>
          <cell r="AA572">
            <v>51</v>
          </cell>
          <cell r="AB572">
            <v>30.3</v>
          </cell>
          <cell r="AC572">
            <v>42460.208333333299</v>
          </cell>
          <cell r="AD572">
            <v>42482.473097766197</v>
          </cell>
          <cell r="AE572" t="str">
            <v xml:space="preserve">"Caquetá, Samaniego y Buenaventura: se realizaron los trámites administrativos y jurídicos de los convenios. En los dos últimos casos todavía se está en etapa de formalización, mientras que el primero se inició ya. Magdalena Medio: se tomó la decisión de </v>
          </cell>
          <cell r="AF572">
            <v>42490.208333333299</v>
          </cell>
          <cell r="AG572">
            <v>42495.825673877298</v>
          </cell>
          <cell r="AH572" t="str">
            <v>German Augusto Cano Torres</v>
          </cell>
          <cell r="AI572" t="str">
            <v>german.cano@centrodememoriahistorica.gov.co</v>
          </cell>
          <cell r="AJ572">
            <v>0</v>
          </cell>
          <cell r="AK572">
            <v>42551.208333333299</v>
          </cell>
          <cell r="AL572">
            <v>-43</v>
          </cell>
        </row>
        <row r="573">
          <cell r="A573">
            <v>4745</v>
          </cell>
          <cell r="B573" t="str">
            <v>Todos por un Nuevo País</v>
          </cell>
          <cell r="C573" t="str">
            <v>Seguridad, justicia y democracia para la construcción de paz</v>
          </cell>
          <cell r="D573" t="str">
            <v>Avanzar hacia la garantía del goce efectivo de derechos de las víctimas del conflicto armado en Colombia.</v>
          </cell>
          <cell r="E573" t="str">
            <v>Inclusión Social y Reconciliación</v>
          </cell>
          <cell r="F573" t="str">
            <v>Centro de Memoria Histórica</v>
          </cell>
          <cell r="G573" t="str">
            <v>Atención y Reparación Integral a Víctimas</v>
          </cell>
          <cell r="H573">
            <v>4745</v>
          </cell>
          <cell r="I573" t="str">
            <v>Investigaciones publicadas para el esclarecimiento histórico del conflicto</v>
          </cell>
          <cell r="J573" t="str">
            <v>Producto</v>
          </cell>
          <cell r="K573" t="str">
            <v>Sectorial</v>
          </cell>
          <cell r="L573" t="str">
            <v>SI</v>
          </cell>
          <cell r="M573" t="str">
            <v>NO</v>
          </cell>
          <cell r="N573" t="str">
            <v>NO</v>
          </cell>
          <cell r="O573" t="str">
            <v>SI</v>
          </cell>
          <cell r="P573" t="str">
            <v>Investigaciones</v>
          </cell>
          <cell r="Q573" t="str">
            <v>Semestral</v>
          </cell>
          <cell r="R573" t="str">
            <v>Capacidad</v>
          </cell>
          <cell r="S573">
            <v>23</v>
          </cell>
          <cell r="T573">
            <v>29</v>
          </cell>
          <cell r="U573">
            <v>34</v>
          </cell>
          <cell r="V573">
            <v>39</v>
          </cell>
          <cell r="W573">
            <v>44</v>
          </cell>
          <cell r="X573">
            <v>44</v>
          </cell>
          <cell r="Y573">
            <v>0</v>
          </cell>
          <cell r="Z573">
            <v>0</v>
          </cell>
          <cell r="AA573">
            <v>0</v>
          </cell>
          <cell r="AB573">
            <v>0</v>
          </cell>
          <cell r="AC573">
            <v>0</v>
          </cell>
          <cell r="AD573">
            <v>0</v>
          </cell>
          <cell r="AE573" t="str">
            <v>Durante el período de reporte, no se realiza la publicación de ningún informe de esclarecimiento, la cual se tiene prevista para el período siguiente de reporte; así mismo, ningún informe de memoria ingresa a proceso editorial, continúan cinco (5) informe</v>
          </cell>
          <cell r="AF573">
            <v>42490.208333333299</v>
          </cell>
          <cell r="AG573">
            <v>42499.746032905103</v>
          </cell>
          <cell r="AH573" t="str">
            <v>German Augusto Cano Torres</v>
          </cell>
          <cell r="AI573" t="str">
            <v>german.cano@centrodememoriahistorica.gov.co</v>
          </cell>
          <cell r="AJ573">
            <v>0</v>
          </cell>
          <cell r="AK573">
            <v>0</v>
          </cell>
          <cell r="AL573">
            <v>0</v>
          </cell>
        </row>
        <row r="574">
          <cell r="A574">
            <v>4746</v>
          </cell>
          <cell r="B574" t="str">
            <v>Todos por un Nuevo País</v>
          </cell>
          <cell r="C574" t="str">
            <v>Seguridad, justicia y democracia para la construcción de paz</v>
          </cell>
          <cell r="D574" t="str">
            <v>Avanzar hacia la garantía del goce efectivo de derechos de las víctimas del conflicto armado en Colombia.</v>
          </cell>
          <cell r="E574" t="str">
            <v>Inclusión Social y Reconciliación</v>
          </cell>
          <cell r="F574" t="str">
            <v>Centro de Memoria Histórica</v>
          </cell>
          <cell r="G574" t="str">
            <v>Atención y Reparación Integral a Víctimas</v>
          </cell>
          <cell r="H574">
            <v>4746</v>
          </cell>
          <cell r="I574" t="str">
            <v>Museo Nacional de la memoria histórica construido</v>
          </cell>
          <cell r="J574" t="str">
            <v>Producto</v>
          </cell>
          <cell r="K574" t="str">
            <v>Sectorial</v>
          </cell>
          <cell r="L574" t="str">
            <v>SI</v>
          </cell>
          <cell r="M574" t="str">
            <v>NO</v>
          </cell>
          <cell r="N574" t="str">
            <v>NO</v>
          </cell>
          <cell r="O574" t="str">
            <v>SI</v>
          </cell>
          <cell r="P574" t="str">
            <v>Porcentaje</v>
          </cell>
          <cell r="Q574" t="str">
            <v>Semestral</v>
          </cell>
          <cell r="R574" t="str">
            <v>Capacidad</v>
          </cell>
          <cell r="S574">
            <v>10</v>
          </cell>
          <cell r="T574">
            <v>20</v>
          </cell>
          <cell r="U574">
            <v>40</v>
          </cell>
          <cell r="V574">
            <v>70</v>
          </cell>
          <cell r="W574">
            <v>100</v>
          </cell>
          <cell r="X574">
            <v>100</v>
          </cell>
          <cell r="Y574">
            <v>0</v>
          </cell>
          <cell r="Z574">
            <v>0</v>
          </cell>
          <cell r="AA574">
            <v>0</v>
          </cell>
          <cell r="AB574">
            <v>0</v>
          </cell>
          <cell r="AC574">
            <v>0</v>
          </cell>
          <cell r="AD574">
            <v>0</v>
          </cell>
          <cell r="AE574" t="str">
            <v>Desarrollo de Comités de Diseño para realizar seguimiento al desarrollo del proyecto arquitectónico (2016.04.01 / 2016.04.22)). Reuniones de seguimiento con SDP, IDU, DADEP y Catastro (2016.04.07 / 2016.04.27). Evento de Sanación Espiritual del predio por</v>
          </cell>
          <cell r="AF574">
            <v>42490.208333333299</v>
          </cell>
          <cell r="AG574">
            <v>42499.738223460598</v>
          </cell>
          <cell r="AH574" t="str">
            <v>German Augusto Cano Torres</v>
          </cell>
          <cell r="AI574" t="str">
            <v>german.cano@centrodememoriahistorica.gov.co</v>
          </cell>
          <cell r="AJ574">
            <v>0</v>
          </cell>
          <cell r="AK574">
            <v>0</v>
          </cell>
          <cell r="AL574">
            <v>0</v>
          </cell>
        </row>
        <row r="575">
          <cell r="A575">
            <v>4747</v>
          </cell>
          <cell r="B575" t="str">
            <v>Todos por un Nuevo País</v>
          </cell>
          <cell r="C575" t="str">
            <v>Seguridad, justicia y democracia para la construcción de paz</v>
          </cell>
          <cell r="D575" t="str">
            <v>Avanzar hacia la garantía del goce efectivo de derechos de las víctimas del conflicto armado en Colombia.</v>
          </cell>
          <cell r="E575" t="str">
            <v>Inclusión Social y Reconciliación</v>
          </cell>
          <cell r="F575" t="str">
            <v>Centro de Memoria Histórica</v>
          </cell>
          <cell r="G575" t="str">
            <v>Atención y Reparación Integral a Víctimas</v>
          </cell>
          <cell r="H575">
            <v>4747</v>
          </cell>
          <cell r="I575" t="str">
            <v>Personas desmovilizadas certificadas en el marco del mecanismo no judicial de contribución a la verdad</v>
          </cell>
          <cell r="J575" t="str">
            <v>Producto</v>
          </cell>
          <cell r="K575" t="str">
            <v>Sectorial</v>
          </cell>
          <cell r="L575" t="str">
            <v>SI</v>
          </cell>
          <cell r="M575" t="str">
            <v>SI</v>
          </cell>
          <cell r="N575" t="str">
            <v>NO</v>
          </cell>
          <cell r="O575" t="str">
            <v>SI</v>
          </cell>
          <cell r="P575" t="str">
            <v>Personas</v>
          </cell>
          <cell r="Q575" t="str">
            <v>Mensual</v>
          </cell>
          <cell r="R575" t="str">
            <v>Capacidad</v>
          </cell>
          <cell r="S575">
            <v>0</v>
          </cell>
          <cell r="T575">
            <v>4200</v>
          </cell>
          <cell r="U575">
            <v>7400</v>
          </cell>
          <cell r="V575">
            <v>10600</v>
          </cell>
          <cell r="W575">
            <v>13000</v>
          </cell>
          <cell r="X575">
            <v>13000</v>
          </cell>
          <cell r="Y575">
            <v>3719</v>
          </cell>
          <cell r="Z575">
            <v>50.256999999999998</v>
          </cell>
          <cell r="AA575">
            <v>3719</v>
          </cell>
          <cell r="AB575">
            <v>28.608000000000001</v>
          </cell>
          <cell r="AC575">
            <v>42490.208333333299</v>
          </cell>
          <cell r="AD575">
            <v>42499.749302465301</v>
          </cell>
          <cell r="AE575" t="str">
            <v>En el mes de abril se ha llevado a cabo el procedimiento de certificación, a lo largo del mes se han convocado y notificado a 201 firmantes del acuerdo de contribución a la verdad y para la vigencia 2,016 se tiene un acumulado de 735 firmantes en el marco</v>
          </cell>
          <cell r="AF575">
            <v>42490.208333333299</v>
          </cell>
          <cell r="AG575">
            <v>42499.749302349497</v>
          </cell>
          <cell r="AH575" t="str">
            <v>German Augusto Cano Torres</v>
          </cell>
          <cell r="AI575" t="str">
            <v>german.cano@centrodememoriahistorica.gov.co</v>
          </cell>
          <cell r="AJ575">
            <v>0</v>
          </cell>
          <cell r="AK575">
            <v>42520.208333333299</v>
          </cell>
          <cell r="AL575">
            <v>-13</v>
          </cell>
        </row>
        <row r="576">
          <cell r="A576">
            <v>4751</v>
          </cell>
          <cell r="B576" t="str">
            <v>Todos por un Nuevo País</v>
          </cell>
          <cell r="C576" t="str">
            <v>Seguridad, justicia y democracia para la construcción de paz</v>
          </cell>
          <cell r="D576" t="str">
            <v>Avanzar hacia la garantía del goce efectivo de derechos de las víctimas del conflicto armado en Colombia.</v>
          </cell>
          <cell r="E576" t="str">
            <v>Inclusión Social y Reconciliación</v>
          </cell>
          <cell r="F576" t="str">
            <v>Prosperidad Social</v>
          </cell>
          <cell r="G576" t="str">
            <v>Atención y Reparación Integral a Víctimas</v>
          </cell>
          <cell r="H576">
            <v>4751</v>
          </cell>
          <cell r="I576" t="str">
            <v>Planes de reparación colectiva con infraestructura para la reparación mejorada y/o construida</v>
          </cell>
          <cell r="J576" t="str">
            <v>Producto</v>
          </cell>
          <cell r="K576" t="str">
            <v>Sectorial</v>
          </cell>
          <cell r="L576" t="str">
            <v>SI</v>
          </cell>
          <cell r="M576" t="str">
            <v>SI</v>
          </cell>
          <cell r="N576" t="str">
            <v>NO</v>
          </cell>
          <cell r="O576" t="str">
            <v>SI</v>
          </cell>
          <cell r="P576" t="str">
            <v>Planes</v>
          </cell>
          <cell r="Q576" t="str">
            <v>Mensual</v>
          </cell>
          <cell r="R576" t="str">
            <v>Acumulado</v>
          </cell>
          <cell r="S576">
            <v>3</v>
          </cell>
          <cell r="T576">
            <v>13</v>
          </cell>
          <cell r="U576">
            <v>13</v>
          </cell>
          <cell r="V576">
            <v>12</v>
          </cell>
          <cell r="W576">
            <v>12</v>
          </cell>
          <cell r="X576">
            <v>50</v>
          </cell>
          <cell r="Y576">
            <v>0</v>
          </cell>
          <cell r="Z576">
            <v>0</v>
          </cell>
          <cell r="AA576">
            <v>0</v>
          </cell>
          <cell r="AB576">
            <v>0</v>
          </cell>
          <cell r="AC576">
            <v>0</v>
          </cell>
          <cell r="AD576">
            <v>0</v>
          </cell>
          <cell r="AE576">
            <v>0</v>
          </cell>
          <cell r="AF576">
            <v>0</v>
          </cell>
          <cell r="AG576">
            <v>0</v>
          </cell>
          <cell r="AH576" t="str">
            <v>Mario Alfonso   Pardo Pardo</v>
          </cell>
          <cell r="AI576" t="str">
            <v>mario.pardo@unidadvictimas.gov.co</v>
          </cell>
          <cell r="AJ576">
            <v>10</v>
          </cell>
          <cell r="AK576">
            <v>0</v>
          </cell>
          <cell r="AL576">
            <v>0</v>
          </cell>
        </row>
        <row r="577">
          <cell r="A577">
            <v>5133</v>
          </cell>
          <cell r="B577" t="str">
            <v>Todos por un Nuevo País</v>
          </cell>
          <cell r="C577" t="str">
            <v>Seguridad, justicia y democracia para la construcción de paz</v>
          </cell>
          <cell r="D577" t="str">
            <v>Avanzar hacia la garantía del goce efectivo de derechos de las víctimas del conflicto armado en Colombia.</v>
          </cell>
          <cell r="E577" t="str">
            <v>Inclusión Social y Reconciliación</v>
          </cell>
          <cell r="F577" t="str">
            <v>Prosperidad Social</v>
          </cell>
          <cell r="G577" t="str">
            <v>Atención y Reparación Integral a Víctimas</v>
          </cell>
          <cell r="H577">
            <v>5133</v>
          </cell>
          <cell r="I577" t="str">
            <v>Hogares víctimas  acompañadas en esquemas especiales de acompañamiento en retorno o reubicación durante el cuatrienio (incluye víctimas en el exterior y enfoque diferencial)</v>
          </cell>
          <cell r="J577" t="str">
            <v>Producto</v>
          </cell>
          <cell r="K577" t="str">
            <v>Transversal</v>
          </cell>
          <cell r="L577" t="str">
            <v>SI</v>
          </cell>
          <cell r="M577" t="str">
            <v>SI</v>
          </cell>
          <cell r="N577" t="str">
            <v>NO</v>
          </cell>
          <cell r="O577" t="str">
            <v>SI</v>
          </cell>
          <cell r="P577" t="str">
            <v>Hogares</v>
          </cell>
          <cell r="Q577" t="str">
            <v>Mensual</v>
          </cell>
          <cell r="R577" t="str">
            <v>Acumulado</v>
          </cell>
          <cell r="S577">
            <v>43144</v>
          </cell>
          <cell r="T577">
            <v>1500</v>
          </cell>
          <cell r="U577">
            <v>15500</v>
          </cell>
          <cell r="V577">
            <v>11500</v>
          </cell>
          <cell r="W577">
            <v>21500</v>
          </cell>
          <cell r="X577">
            <v>50000</v>
          </cell>
          <cell r="Y577">
            <v>1536</v>
          </cell>
          <cell r="Z577">
            <v>9.91</v>
          </cell>
          <cell r="AA577">
            <v>2777</v>
          </cell>
          <cell r="AB577">
            <v>5.5540000000000003</v>
          </cell>
          <cell r="AC577">
            <v>42490.208333333299</v>
          </cell>
          <cell r="AD577">
            <v>42499.748176469897</v>
          </cell>
          <cell r="AE577" t="str">
            <v>La UARIV ha venido trabajando en la identificación de posibles operadores para la contratación de Esquemas Especiales de Acompañamiento (EEA). Se está adelantando una solicitud de cotización para los EEA, cuya fecha límite de respuesta es el 10 de mayo pa</v>
          </cell>
          <cell r="AF577">
            <v>42490.208333333299</v>
          </cell>
          <cell r="AG577">
            <v>42499.748176354202</v>
          </cell>
          <cell r="AH577" t="str">
            <v>Sergio Barraza</v>
          </cell>
          <cell r="AI577" t="str">
            <v>sergio.Barraza@prosperidadsocial.gov.co</v>
          </cell>
          <cell r="AJ577">
            <v>10</v>
          </cell>
          <cell r="AK577">
            <v>42520.208333333299</v>
          </cell>
          <cell r="AL577">
            <v>-23</v>
          </cell>
        </row>
        <row r="578">
          <cell r="A578">
            <v>4775</v>
          </cell>
          <cell r="B578" t="str">
            <v>Todos por un Nuevo País</v>
          </cell>
          <cell r="C578" t="str">
            <v>Seguridad, justicia y democracia para la construcción de paz</v>
          </cell>
          <cell r="D578" t="str">
            <v>Avanzar hacia la garantía del goce efectivo de derechos de las víctimas del conflicto armado en Colombia.</v>
          </cell>
          <cell r="E578" t="str">
            <v>Inclusión Social y Reconciliación</v>
          </cell>
          <cell r="F578" t="str">
            <v>Prosperidad Social</v>
          </cell>
          <cell r="G578" t="str">
            <v>Desarrollo Organizacional e institucional para la atención de población vulnerable y/o excluida</v>
          </cell>
          <cell r="H578">
            <v>4775</v>
          </cell>
          <cell r="I578" t="str">
            <v>Comunidades urbanas con fortalecimiento del tejido social</v>
          </cell>
          <cell r="J578" t="str">
            <v>Producto</v>
          </cell>
          <cell r="K578" t="str">
            <v>Sectorial</v>
          </cell>
          <cell r="L578" t="str">
            <v>SI</v>
          </cell>
          <cell r="M578" t="str">
            <v>SI</v>
          </cell>
          <cell r="N578" t="str">
            <v>NO</v>
          </cell>
          <cell r="O578" t="str">
            <v>SI</v>
          </cell>
          <cell r="P578" t="str">
            <v>Comunidades Urbanas</v>
          </cell>
          <cell r="Q578" t="str">
            <v>Semestral</v>
          </cell>
          <cell r="R578" t="str">
            <v>Acumulado</v>
          </cell>
          <cell r="S578">
            <v>0</v>
          </cell>
          <cell r="T578">
            <v>30</v>
          </cell>
          <cell r="U578">
            <v>70</v>
          </cell>
          <cell r="V578">
            <v>70</v>
          </cell>
          <cell r="W578">
            <v>30</v>
          </cell>
          <cell r="X578">
            <v>200</v>
          </cell>
          <cell r="Y578">
            <v>0</v>
          </cell>
          <cell r="Z578">
            <v>0</v>
          </cell>
          <cell r="AA578">
            <v>0</v>
          </cell>
          <cell r="AB578">
            <v>0</v>
          </cell>
          <cell r="AC578">
            <v>0</v>
          </cell>
          <cell r="AD578">
            <v>0</v>
          </cell>
          <cell r="AE578">
            <v>0</v>
          </cell>
          <cell r="AF578">
            <v>0</v>
          </cell>
          <cell r="AG578">
            <v>0</v>
          </cell>
          <cell r="AH578" t="str">
            <v>Marilyn Jímenez Chaves</v>
          </cell>
          <cell r="AI578" t="str">
            <v>marilyn.jimenez@dps.gov.co</v>
          </cell>
          <cell r="AJ578">
            <v>0</v>
          </cell>
          <cell r="AK578">
            <v>0</v>
          </cell>
          <cell r="AL578">
            <v>0</v>
          </cell>
        </row>
        <row r="579">
          <cell r="A579">
            <v>4334</v>
          </cell>
          <cell r="B579" t="str">
            <v>Todos por un Nuevo País</v>
          </cell>
          <cell r="C579" t="str">
            <v>Seguridad, justicia y democracia para la construcción de paz</v>
          </cell>
          <cell r="D579" t="str">
            <v>Avanzar hacia la garantía del goce efectivo de derechos de las víctimas del conflicto armado en Colombia.</v>
          </cell>
          <cell r="E579" t="str">
            <v>Inclusión Social y Reconciliación</v>
          </cell>
          <cell r="F579" t="str">
            <v>Unidad Administrtiva Epecial para la Consolidación</v>
          </cell>
          <cell r="G579" t="str">
            <v>Desarrollo Organizacional e institucional para la atención de población vulnerable y/o excluida</v>
          </cell>
          <cell r="H579">
            <v>4334</v>
          </cell>
          <cell r="I579" t="str">
            <v>Capacidades institucionales y sociales para la consolidación del Estado Social de Derecho y la reconstrucción en los territorios priorizados para la garantía y ejercicio de los derechos (Índice de Consolidación)</v>
          </cell>
          <cell r="J579" t="str">
            <v>Resultado</v>
          </cell>
          <cell r="K579" t="str">
            <v>Sectorial</v>
          </cell>
          <cell r="L579" t="str">
            <v>SI</v>
          </cell>
          <cell r="M579" t="str">
            <v>SI</v>
          </cell>
          <cell r="N579" t="str">
            <v>NO</v>
          </cell>
          <cell r="O579" t="str">
            <v>SI</v>
          </cell>
          <cell r="P579" t="str">
            <v>Indice</v>
          </cell>
          <cell r="Q579" t="str">
            <v>Anual</v>
          </cell>
          <cell r="R579" t="str">
            <v>Flujo</v>
          </cell>
          <cell r="S579">
            <v>63</v>
          </cell>
          <cell r="T579">
            <v>64</v>
          </cell>
          <cell r="U579">
            <v>65</v>
          </cell>
          <cell r="V579">
            <v>66</v>
          </cell>
          <cell r="W579">
            <v>67</v>
          </cell>
          <cell r="X579">
            <v>67</v>
          </cell>
          <cell r="Y579">
            <v>0</v>
          </cell>
          <cell r="Z579">
            <v>0</v>
          </cell>
          <cell r="AA579">
            <v>0</v>
          </cell>
          <cell r="AB579">
            <v>0</v>
          </cell>
          <cell r="AC579">
            <v>0</v>
          </cell>
          <cell r="AD579">
            <v>0</v>
          </cell>
          <cell r="AE579" t="str">
            <v>Teniendo en cuenta que el Decreto 2559 de 2015 fusiona a la Unidad de Consolidación con el DPS y crea la Dirección de Gestión Territorial, la dirección se encuentra en un periodo de transición durante el cual se adoptará nuevos modelos de atención, por lo</v>
          </cell>
          <cell r="AF579">
            <v>42490.208333333299</v>
          </cell>
          <cell r="AG579">
            <v>42494.582023344898</v>
          </cell>
          <cell r="AH579" t="str">
            <v>Carlos Alberto Parodi Hernández</v>
          </cell>
          <cell r="AI579" t="str">
            <v>carlos.parodi@consolidacion.gov.co</v>
          </cell>
          <cell r="AJ579">
            <v>240</v>
          </cell>
          <cell r="AK579">
            <v>0</v>
          </cell>
          <cell r="AL579">
            <v>0</v>
          </cell>
        </row>
        <row r="580">
          <cell r="A580">
            <v>4754</v>
          </cell>
          <cell r="B580" t="str">
            <v>Todos por un Nuevo País</v>
          </cell>
          <cell r="C580" t="str">
            <v>Seguridad, justicia y democracia para la construcción de paz</v>
          </cell>
          <cell r="D580" t="str">
            <v>Avanzar hacia la garantía del goce efectivo de derechos de las víctimas del conflicto armado en Colombia.</v>
          </cell>
          <cell r="E580" t="str">
            <v>Inclusión Social y Reconciliación</v>
          </cell>
          <cell r="F580" t="str">
            <v>Unidad de Atención y Reparación Integral a las Vic</v>
          </cell>
          <cell r="G580" t="str">
            <v>Atención y Reparación Integral a Víctimas</v>
          </cell>
          <cell r="H580">
            <v>4754</v>
          </cell>
          <cell r="I580" t="str">
            <v>Sujetos de reparación colectiva étnicos que cuentan con consulta previa y han sido indemnizados</v>
          </cell>
          <cell r="J580" t="str">
            <v>Producto</v>
          </cell>
          <cell r="K580" t="str">
            <v>Sectorial</v>
          </cell>
          <cell r="L580" t="str">
            <v>SI</v>
          </cell>
          <cell r="M580" t="str">
            <v>SI</v>
          </cell>
          <cell r="N580" t="str">
            <v>NO</v>
          </cell>
          <cell r="O580" t="str">
            <v>SI</v>
          </cell>
          <cell r="P580" t="str">
            <v>Sujetos de Reparación Colectiva Étnicos</v>
          </cell>
          <cell r="Q580" t="str">
            <v>Mensual</v>
          </cell>
          <cell r="R580" t="str">
            <v>Acumulado</v>
          </cell>
          <cell r="S580">
            <v>0</v>
          </cell>
          <cell r="T580">
            <v>4</v>
          </cell>
          <cell r="U580">
            <v>4</v>
          </cell>
          <cell r="V580">
            <v>12</v>
          </cell>
          <cell r="W580">
            <v>50</v>
          </cell>
          <cell r="X580">
            <v>70</v>
          </cell>
          <cell r="Y580">
            <v>0</v>
          </cell>
          <cell r="Z580">
            <v>0</v>
          </cell>
          <cell r="AA580">
            <v>0</v>
          </cell>
          <cell r="AB580">
            <v>0</v>
          </cell>
          <cell r="AC580">
            <v>42490.208333333299</v>
          </cell>
          <cell r="AD580">
            <v>42499.741568055601</v>
          </cell>
          <cell r="AE580" t="str">
            <v>Durante este periodo el acto administrativo que contienen los lineamientos para realizar el pago de la indemnización económica dirigida a sujetos étnicos que cuentan con PIRC protocolizado se encuentra en revisión por parte de la OAJ de la Unidad, por tal</v>
          </cell>
          <cell r="AF580">
            <v>42490.208333333299</v>
          </cell>
          <cell r="AG580">
            <v>42499.741567905097</v>
          </cell>
          <cell r="AH580" t="str">
            <v>Mario Alfonso   Pardo Pardo</v>
          </cell>
          <cell r="AI580" t="str">
            <v>mario.pardo@unidadvictimas.gov.co</v>
          </cell>
          <cell r="AJ580">
            <v>10</v>
          </cell>
          <cell r="AK580">
            <v>42520.208333333299</v>
          </cell>
          <cell r="AL580">
            <v>-23</v>
          </cell>
        </row>
        <row r="581">
          <cell r="A581">
            <v>4755</v>
          </cell>
          <cell r="B581" t="str">
            <v>Todos por un Nuevo País</v>
          </cell>
          <cell r="C581" t="str">
            <v>Seguridad, justicia y democracia para la construcción de paz</v>
          </cell>
          <cell r="D581" t="str">
            <v>Avanzar hacia la garantía del goce efectivo de derechos de las víctimas del conflicto armado en Colombia.</v>
          </cell>
          <cell r="E581" t="str">
            <v>Inclusión Social y Reconciliación</v>
          </cell>
          <cell r="F581" t="str">
            <v>Unidad de Atención y Reparación Integral a las Vic</v>
          </cell>
          <cell r="G581" t="str">
            <v>Atención y Reparación Integral a Víctimas</v>
          </cell>
          <cell r="H581">
            <v>4755</v>
          </cell>
          <cell r="I581" t="str">
            <v>Número de indemnizaciones otorgadas a víctimas del conflicto armado interno</v>
          </cell>
          <cell r="J581" t="str">
            <v>Producto</v>
          </cell>
          <cell r="K581" t="str">
            <v>Sectorial</v>
          </cell>
          <cell r="L581" t="str">
            <v>SI</v>
          </cell>
          <cell r="M581" t="str">
            <v>SI</v>
          </cell>
          <cell r="N581" t="str">
            <v>NO</v>
          </cell>
          <cell r="O581" t="str">
            <v>SI</v>
          </cell>
          <cell r="P581" t="str">
            <v>Indemnizaciones</v>
          </cell>
          <cell r="Q581" t="str">
            <v>Mensual</v>
          </cell>
          <cell r="R581" t="str">
            <v>Capacidad</v>
          </cell>
          <cell r="S581">
            <v>460826</v>
          </cell>
          <cell r="T581">
            <v>582629</v>
          </cell>
          <cell r="U581">
            <v>682859</v>
          </cell>
          <cell r="V581">
            <v>783089</v>
          </cell>
          <cell r="W581">
            <v>952399</v>
          </cell>
          <cell r="X581">
            <v>952399</v>
          </cell>
          <cell r="Y581">
            <v>592430</v>
          </cell>
          <cell r="Z581">
            <v>59.271999999999998</v>
          </cell>
          <cell r="AA581">
            <v>592430</v>
          </cell>
          <cell r="AB581">
            <v>26.771999999999998</v>
          </cell>
          <cell r="AC581">
            <v>42490.208333333299</v>
          </cell>
          <cell r="AD581">
            <v>42501.648003391201</v>
          </cell>
          <cell r="AE581" t="str">
            <v xml:space="preserve">A 30 de Abril no se han constituido encargos fiduciarios, se han otorgado indemnizaciones por hechos distintos al desplazamiento por un valor de $4.904 millones,e indemnizaciones por desplazamiento por un monto de $11.596 milllones, durante el 2016 no se </v>
          </cell>
          <cell r="AF581">
            <v>42490.208333333299</v>
          </cell>
          <cell r="AG581">
            <v>42501.648003240698</v>
          </cell>
          <cell r="AH581" t="str">
            <v>Mario Alfonso   Pardo Pardo</v>
          </cell>
          <cell r="AI581" t="str">
            <v>mario.pardo@unidadvictimas.gov.co</v>
          </cell>
          <cell r="AJ581">
            <v>10</v>
          </cell>
          <cell r="AK581">
            <v>42520.208333333299</v>
          </cell>
          <cell r="AL581">
            <v>-23</v>
          </cell>
        </row>
        <row r="582">
          <cell r="A582">
            <v>4756</v>
          </cell>
          <cell r="B582" t="str">
            <v>Todos por un Nuevo País</v>
          </cell>
          <cell r="C582" t="str">
            <v>Seguridad, justicia y democracia para la construcción de paz</v>
          </cell>
          <cell r="D582" t="str">
            <v>Avanzar hacia la garantía del goce efectivo de derechos de las víctimas del conflicto armado en Colombia.</v>
          </cell>
          <cell r="E582" t="str">
            <v>Inclusión Social y Reconciliación</v>
          </cell>
          <cell r="F582" t="str">
            <v>Unidad de Atención y Reparación Integral a las Vic</v>
          </cell>
          <cell r="G582" t="str">
            <v>Atención y Reparación Integral a Víctimas</v>
          </cell>
          <cell r="H582">
            <v>4756</v>
          </cell>
          <cell r="I582" t="str">
            <v>Sujetos colectivos víctimas que cuentan con al menos dos medidas de reparación administrativa implementadas.</v>
          </cell>
          <cell r="J582" t="str">
            <v>Producto</v>
          </cell>
          <cell r="K582" t="str">
            <v>Sectorial</v>
          </cell>
          <cell r="L582" t="str">
            <v>SI</v>
          </cell>
          <cell r="M582" t="str">
            <v>SI</v>
          </cell>
          <cell r="N582" t="str">
            <v>NO</v>
          </cell>
          <cell r="O582" t="str">
            <v>SI</v>
          </cell>
          <cell r="P582" t="str">
            <v>Sujetos de Reparación Colectiva</v>
          </cell>
          <cell r="Q582" t="str">
            <v>Mensual</v>
          </cell>
          <cell r="R582" t="str">
            <v>Capacidad</v>
          </cell>
          <cell r="S582">
            <v>76</v>
          </cell>
          <cell r="T582">
            <v>150</v>
          </cell>
          <cell r="U582">
            <v>170</v>
          </cell>
          <cell r="V582">
            <v>190</v>
          </cell>
          <cell r="W582">
            <v>210</v>
          </cell>
          <cell r="X582">
            <v>210</v>
          </cell>
          <cell r="Y582">
            <v>118</v>
          </cell>
          <cell r="Z582">
            <v>44.680999999999997</v>
          </cell>
          <cell r="AA582">
            <v>118</v>
          </cell>
          <cell r="AB582">
            <v>31.343</v>
          </cell>
          <cell r="AC582">
            <v>42490.208333333299</v>
          </cell>
          <cell r="AD582">
            <v>42499.742551736097</v>
          </cell>
          <cell r="AE582" t="str">
            <v xml:space="preserve">Durante abril se implementan medidas de reparación en 118 SRC, estas medidas se ejecutan principalmente en el marco del 9 de abril - Día de la memoria y la solidaridad con las victimas. </v>
          </cell>
          <cell r="AF582">
            <v>42490.208333333299</v>
          </cell>
          <cell r="AG582">
            <v>42499.742551585601</v>
          </cell>
          <cell r="AH582" t="str">
            <v>Mario Alfonso   Pardo Pardo</v>
          </cell>
          <cell r="AI582" t="str">
            <v>mario.pardo@unidadvictimas.gov.co</v>
          </cell>
          <cell r="AJ582">
            <v>10</v>
          </cell>
          <cell r="AK582">
            <v>42520.208333333299</v>
          </cell>
          <cell r="AL582">
            <v>-23</v>
          </cell>
        </row>
        <row r="583">
          <cell r="A583">
            <v>4757</v>
          </cell>
          <cell r="B583" t="str">
            <v>Todos por un Nuevo País</v>
          </cell>
          <cell r="C583" t="str">
            <v>Seguridad, justicia y democracia para la construcción de paz</v>
          </cell>
          <cell r="D583" t="str">
            <v>Avanzar hacia la garantía del goce efectivo de derechos de las víctimas del conflicto armado en Colombia.</v>
          </cell>
          <cell r="E583" t="str">
            <v>Inclusión Social y Reconciliación</v>
          </cell>
          <cell r="F583" t="str">
            <v>Unidad de Atención y Reparación Integral a las Vic</v>
          </cell>
          <cell r="G583" t="str">
            <v>Atención y Reparación Integral a Víctimas</v>
          </cell>
          <cell r="H583">
            <v>4757</v>
          </cell>
          <cell r="I583" t="str">
            <v>Víctimas que han avanzado en la reparación integral por vía administrativa durante el cuatrienio</v>
          </cell>
          <cell r="J583" t="str">
            <v>Resultado</v>
          </cell>
          <cell r="K583" t="str">
            <v>Sectorial</v>
          </cell>
          <cell r="L583" t="str">
            <v>SI</v>
          </cell>
          <cell r="M583" t="str">
            <v>SI</v>
          </cell>
          <cell r="N583" t="str">
            <v>NO</v>
          </cell>
          <cell r="O583" t="str">
            <v>SI</v>
          </cell>
          <cell r="P583" t="str">
            <v>Personas Víctimas</v>
          </cell>
          <cell r="Q583" t="str">
            <v>Semestral</v>
          </cell>
          <cell r="R583" t="str">
            <v>Capacidad</v>
          </cell>
          <cell r="S583">
            <v>195942</v>
          </cell>
          <cell r="T583">
            <v>240000</v>
          </cell>
          <cell r="U583">
            <v>480000</v>
          </cell>
          <cell r="V583">
            <v>700000</v>
          </cell>
          <cell r="W583">
            <v>920000</v>
          </cell>
          <cell r="X583">
            <v>920000</v>
          </cell>
          <cell r="Y583">
            <v>0</v>
          </cell>
          <cell r="Z583">
            <v>0</v>
          </cell>
          <cell r="AA583">
            <v>0</v>
          </cell>
          <cell r="AB583">
            <v>0</v>
          </cell>
          <cell r="AC583">
            <v>0</v>
          </cell>
          <cell r="AD583">
            <v>0</v>
          </cell>
          <cell r="AE583" t="str">
            <v>Al cierre de Diciembre de 2015 se avanzó en la reparación de 246.924 victimas con 2 medidas de reparación integral implementadas. Durante Abril de 2016 La Unidad continua en el proceso de focalización, con el fin de definir los alcances que permitan cumpl</v>
          </cell>
          <cell r="AF583">
            <v>42490.208333333299</v>
          </cell>
          <cell r="AG583">
            <v>42499.743374618098</v>
          </cell>
          <cell r="AH583" t="str">
            <v>Mario Alfonso   Pardo Pardo</v>
          </cell>
          <cell r="AI583" t="str">
            <v>mario.pardo@unidadvictimas.gov.co</v>
          </cell>
          <cell r="AJ583">
            <v>30</v>
          </cell>
          <cell r="AK583">
            <v>0</v>
          </cell>
          <cell r="AL583">
            <v>0</v>
          </cell>
        </row>
        <row r="584">
          <cell r="A584">
            <v>4758</v>
          </cell>
          <cell r="B584" t="str">
            <v>Todos por un Nuevo País</v>
          </cell>
          <cell r="C584" t="str">
            <v>Seguridad, justicia y democracia para la construcción de paz</v>
          </cell>
          <cell r="D584" t="str">
            <v>Avanzar hacia la garantía del goce efectivo de derechos de las víctimas del conflicto armado en Colombia.</v>
          </cell>
          <cell r="E584" t="str">
            <v>Inclusión Social y Reconciliación</v>
          </cell>
          <cell r="F584" t="str">
            <v>Unidad de Atención y Reparación Integral a las Vic</v>
          </cell>
          <cell r="G584" t="str">
            <v>Atención y Reparación Integral a Víctimas</v>
          </cell>
          <cell r="H584">
            <v>4758</v>
          </cell>
          <cell r="I584" t="str">
            <v>Planes de retornos y reubicaciones y reparación colectiva articulados entre las entidades nacionales y las entidades territoriales en temas estratégicos</v>
          </cell>
          <cell r="J584" t="str">
            <v>Producto</v>
          </cell>
          <cell r="K584" t="str">
            <v>Sectorial</v>
          </cell>
          <cell r="L584" t="str">
            <v>SI</v>
          </cell>
          <cell r="M584" t="str">
            <v>SI</v>
          </cell>
          <cell r="N584" t="str">
            <v>NO</v>
          </cell>
          <cell r="O584" t="str">
            <v>SI</v>
          </cell>
          <cell r="P584" t="str">
            <v>Planes</v>
          </cell>
          <cell r="Q584" t="str">
            <v>Anual</v>
          </cell>
          <cell r="R584" t="str">
            <v>Acumulado</v>
          </cell>
          <cell r="S584">
            <v>0</v>
          </cell>
          <cell r="T584">
            <v>0</v>
          </cell>
          <cell r="U584">
            <v>40</v>
          </cell>
          <cell r="V584">
            <v>50</v>
          </cell>
          <cell r="W584">
            <v>60</v>
          </cell>
          <cell r="X584">
            <v>150</v>
          </cell>
          <cell r="Y584">
            <v>0</v>
          </cell>
          <cell r="Z584">
            <v>0</v>
          </cell>
          <cell r="AA584">
            <v>0</v>
          </cell>
          <cell r="AB584">
            <v>0</v>
          </cell>
          <cell r="AC584">
            <v>0</v>
          </cell>
          <cell r="AD584">
            <v>0</v>
          </cell>
          <cell r="AE584" t="str">
            <v>Durante Abril se constituyó la mesa de restitución de capacidades productivas, el objetivo de la misma es construir la propuesta de intervención para la implementación de estas medidas de acuerdo a los diferentes momentos de la cadena productiva y las com</v>
          </cell>
          <cell r="AF584">
            <v>42490.208333333299</v>
          </cell>
          <cell r="AG584">
            <v>42499.739950347197</v>
          </cell>
          <cell r="AH584" t="str">
            <v>Mario Alfonso   Pardo Pardo</v>
          </cell>
          <cell r="AI584" t="str">
            <v>mario.pardo@unidadvictimas.gov.co</v>
          </cell>
          <cell r="AJ584">
            <v>120</v>
          </cell>
          <cell r="AK584">
            <v>0</v>
          </cell>
          <cell r="AL584">
            <v>0</v>
          </cell>
        </row>
        <row r="585">
          <cell r="A585">
            <v>4759</v>
          </cell>
          <cell r="B585" t="str">
            <v>Todos por un Nuevo País</v>
          </cell>
          <cell r="C585" t="str">
            <v>Seguridad, justicia y democracia para la construcción de paz</v>
          </cell>
          <cell r="D585" t="str">
            <v>Avanzar hacia la garantía del goce efectivo de derechos de las víctimas del conflicto armado en Colombia.</v>
          </cell>
          <cell r="E585" t="str">
            <v>Inclusión Social y Reconciliación</v>
          </cell>
          <cell r="F585" t="str">
            <v>Unidad de Atención y Reparación Integral a las Vic</v>
          </cell>
          <cell r="G585" t="str">
            <v>Atención y Reparación Integral a Víctimas</v>
          </cell>
          <cell r="H585">
            <v>4759</v>
          </cell>
          <cell r="I585" t="str">
            <v>Sujetos de reparación colectiva con acompañamiento y asistencia técnica nueva en la formulación de proyectos, estudios y diseños para la construcción de obras de infraestructura para la reparación colectiva.</v>
          </cell>
          <cell r="J585" t="str">
            <v>Producto</v>
          </cell>
          <cell r="K585" t="str">
            <v>Sectorial</v>
          </cell>
          <cell r="L585" t="str">
            <v>SI</v>
          </cell>
          <cell r="M585" t="str">
            <v>SI</v>
          </cell>
          <cell r="N585" t="str">
            <v>NO</v>
          </cell>
          <cell r="O585" t="str">
            <v>SI</v>
          </cell>
          <cell r="P585" t="str">
            <v>Sujetos de Reparación Colectiva</v>
          </cell>
          <cell r="Q585" t="str">
            <v>Mensual</v>
          </cell>
          <cell r="R585" t="str">
            <v>Acumulado</v>
          </cell>
          <cell r="S585">
            <v>5</v>
          </cell>
          <cell r="T585">
            <v>20</v>
          </cell>
          <cell r="U585">
            <v>20</v>
          </cell>
          <cell r="V585">
            <v>20</v>
          </cell>
          <cell r="W585">
            <v>20</v>
          </cell>
          <cell r="X585">
            <v>80</v>
          </cell>
          <cell r="Y585">
            <v>0</v>
          </cell>
          <cell r="Z585">
            <v>0</v>
          </cell>
          <cell r="AA585">
            <v>0</v>
          </cell>
          <cell r="AB585">
            <v>0</v>
          </cell>
          <cell r="AC585">
            <v>0</v>
          </cell>
          <cell r="AD585">
            <v>0</v>
          </cell>
          <cell r="AE585">
            <v>0</v>
          </cell>
          <cell r="AF585">
            <v>0</v>
          </cell>
          <cell r="AG585">
            <v>0</v>
          </cell>
          <cell r="AH585" t="str">
            <v>Marilyn Jímenez Chaves</v>
          </cell>
          <cell r="AI585" t="str">
            <v>marilyn.jimenez@dps.gov.co</v>
          </cell>
          <cell r="AJ585">
            <v>10</v>
          </cell>
          <cell r="AK585">
            <v>0</v>
          </cell>
          <cell r="AL585">
            <v>0</v>
          </cell>
        </row>
        <row r="586">
          <cell r="A586">
            <v>4748</v>
          </cell>
          <cell r="B586" t="str">
            <v>Todos por un Nuevo País</v>
          </cell>
          <cell r="C586" t="str">
            <v>Seguridad, justicia y democracia para la construcción de paz</v>
          </cell>
          <cell r="D586" t="str">
            <v>Avanzar hacia la garantía del goce efectivo de derechos de las víctimas del conflicto armado en Colombia.</v>
          </cell>
          <cell r="E586" t="str">
            <v>Inclusión Social y Reconciliación</v>
          </cell>
          <cell r="F586" t="str">
            <v>Unidad de Atención y Reparación Integral a las Vic</v>
          </cell>
          <cell r="G586" t="str">
            <v>Atención y Reparación Integral a Víctimas</v>
          </cell>
          <cell r="H586">
            <v>4748</v>
          </cell>
          <cell r="I586" t="str">
            <v>Comunidades en procesos de reparación colectiva con intervenciones implementadas para la reconstrucción del tejido social con enfoque psicosocial</v>
          </cell>
          <cell r="J586" t="str">
            <v>Producto</v>
          </cell>
          <cell r="K586" t="str">
            <v>Sectorial</v>
          </cell>
          <cell r="L586" t="str">
            <v>SI</v>
          </cell>
          <cell r="M586" t="str">
            <v>SI</v>
          </cell>
          <cell r="N586" t="str">
            <v>NO</v>
          </cell>
          <cell r="O586" t="str">
            <v>SI</v>
          </cell>
          <cell r="P586" t="str">
            <v>Comunidades</v>
          </cell>
          <cell r="Q586" t="str">
            <v>Mensual</v>
          </cell>
          <cell r="R586" t="str">
            <v>Capacidad</v>
          </cell>
          <cell r="S586">
            <v>135</v>
          </cell>
          <cell r="T586">
            <v>150</v>
          </cell>
          <cell r="U586">
            <v>200</v>
          </cell>
          <cell r="V586">
            <v>250</v>
          </cell>
          <cell r="W586">
            <v>300</v>
          </cell>
          <cell r="X586">
            <v>300</v>
          </cell>
          <cell r="Y586">
            <v>146</v>
          </cell>
          <cell r="Z586">
            <v>16.922999999999998</v>
          </cell>
          <cell r="AA586">
            <v>146</v>
          </cell>
          <cell r="AB586">
            <v>6.6669999999999998</v>
          </cell>
          <cell r="AC586">
            <v>42490.208333333299</v>
          </cell>
          <cell r="AD586">
            <v>42499.741177893498</v>
          </cell>
          <cell r="AE586" t="str">
            <v>Al cierre de abril, se continua el proceso de intervención a través de la medida de rehabilitación comunitaria en los 146 SRC, durante este periodo se efectúan procesos de formación comunitaria dirigidos a tejedores y tejedoras, de igual manera se ejecuta</v>
          </cell>
          <cell r="AF586">
            <v>42490.208333333299</v>
          </cell>
          <cell r="AG586">
            <v>42499.741177777803</v>
          </cell>
          <cell r="AH586" t="str">
            <v>Mario Alfonso   Pardo Pardo</v>
          </cell>
          <cell r="AI586" t="str">
            <v>mario.pardo@unidadvictimas.gov.co</v>
          </cell>
          <cell r="AJ586">
            <v>10</v>
          </cell>
          <cell r="AK586">
            <v>42520.208333333299</v>
          </cell>
          <cell r="AL586">
            <v>-23</v>
          </cell>
        </row>
        <row r="587">
          <cell r="A587">
            <v>4749</v>
          </cell>
          <cell r="B587" t="str">
            <v>Todos por un Nuevo País</v>
          </cell>
          <cell r="C587" t="str">
            <v>Seguridad, justicia y democracia para la construcción de paz</v>
          </cell>
          <cell r="D587" t="str">
            <v>Avanzar hacia la garantía del goce efectivo de derechos de las víctimas del conflicto armado en Colombia.</v>
          </cell>
          <cell r="E587" t="str">
            <v>Inclusión Social y Reconciliación</v>
          </cell>
          <cell r="F587" t="str">
            <v>Unidad de Atención y Reparación Integral a las Vic</v>
          </cell>
          <cell r="G587" t="str">
            <v>Atención y Reparación Integral a Víctimas</v>
          </cell>
          <cell r="H587">
            <v>4749</v>
          </cell>
          <cell r="I587" t="str">
            <v>Entidades territoriales cofinanciadas para la atención de comunidades étnicas, en cumplimiento de los autos diferenciales de la Sentencia T-25 de 2004</v>
          </cell>
          <cell r="J587" t="str">
            <v>Producto</v>
          </cell>
          <cell r="K587" t="str">
            <v>Sectorial</v>
          </cell>
          <cell r="L587" t="str">
            <v>SI</v>
          </cell>
          <cell r="M587" t="str">
            <v>SI</v>
          </cell>
          <cell r="N587" t="str">
            <v>NO</v>
          </cell>
          <cell r="O587" t="str">
            <v>SI</v>
          </cell>
          <cell r="P587" t="str">
            <v>Entidades Territoriales</v>
          </cell>
          <cell r="Q587" t="str">
            <v>Semestral</v>
          </cell>
          <cell r="R587" t="str">
            <v>Acumulado</v>
          </cell>
          <cell r="S587">
            <v>0</v>
          </cell>
          <cell r="T587">
            <v>2</v>
          </cell>
          <cell r="U587">
            <v>2</v>
          </cell>
          <cell r="V587">
            <v>3</v>
          </cell>
          <cell r="W587">
            <v>3</v>
          </cell>
          <cell r="X587">
            <v>10</v>
          </cell>
          <cell r="Y587">
            <v>0</v>
          </cell>
          <cell r="Z587">
            <v>0</v>
          </cell>
          <cell r="AA587">
            <v>0</v>
          </cell>
          <cell r="AB587">
            <v>0</v>
          </cell>
          <cell r="AC587">
            <v>0</v>
          </cell>
          <cell r="AD587">
            <v>0</v>
          </cell>
          <cell r="AE587" t="str">
            <v>Durante el mes de abril se evaluaron y aprobaron dos proyectos dirigidos a atender a comunidades étnicas, el primero en el distrito de Cartagena denominado: "Apoyo al proceso de rescate y reconstrucción de la identidad de los pueblos y comunidades indígen</v>
          </cell>
          <cell r="AF587">
            <v>42490.208333333299</v>
          </cell>
          <cell r="AG587">
            <v>42499.738885300903</v>
          </cell>
          <cell r="AH587" t="str">
            <v>Mario Alfonso   Pardo Pardo</v>
          </cell>
          <cell r="AI587" t="str">
            <v>mario.pardo@unidadvictimas.gov.co</v>
          </cell>
          <cell r="AJ587">
            <v>0</v>
          </cell>
          <cell r="AK587">
            <v>0</v>
          </cell>
          <cell r="AL587">
            <v>0</v>
          </cell>
        </row>
        <row r="588">
          <cell r="A588">
            <v>4750</v>
          </cell>
          <cell r="B588" t="str">
            <v>Todos por un Nuevo País</v>
          </cell>
          <cell r="C588" t="str">
            <v>Seguridad, justicia y democracia para la construcción de paz</v>
          </cell>
          <cell r="D588" t="str">
            <v>Avanzar hacia la garantía del goce efectivo de derechos de las víctimas del conflicto armado en Colombia.</v>
          </cell>
          <cell r="E588" t="str">
            <v>Inclusión Social y Reconciliación</v>
          </cell>
          <cell r="F588" t="str">
            <v>Unidad de Atención y Reparación Integral a las Vic</v>
          </cell>
          <cell r="G588" t="str">
            <v>Atención y Reparación Integral a Víctimas</v>
          </cell>
          <cell r="H588">
            <v>4750</v>
          </cell>
          <cell r="I588" t="str">
            <v>Personas víctimas que han superado la situación de vulnerabilidad causada por el desplazamiento forzado</v>
          </cell>
          <cell r="J588" t="str">
            <v>Producto</v>
          </cell>
          <cell r="K588" t="str">
            <v>Sectorial</v>
          </cell>
          <cell r="L588" t="str">
            <v>SI</v>
          </cell>
          <cell r="M588" t="str">
            <v>NO</v>
          </cell>
          <cell r="N588" t="str">
            <v>NO</v>
          </cell>
          <cell r="O588" t="str">
            <v>SI</v>
          </cell>
          <cell r="P588" t="str">
            <v>Personas Víctimas</v>
          </cell>
          <cell r="Q588" t="str">
            <v>Semestral</v>
          </cell>
          <cell r="R588" t="str">
            <v>Acumulado</v>
          </cell>
          <cell r="S588">
            <v>0</v>
          </cell>
          <cell r="T588">
            <v>30000</v>
          </cell>
          <cell r="U588">
            <v>156000</v>
          </cell>
          <cell r="V588">
            <v>156000</v>
          </cell>
          <cell r="W588">
            <v>158000</v>
          </cell>
          <cell r="X588">
            <v>500000</v>
          </cell>
          <cell r="Y588">
            <v>33496</v>
          </cell>
          <cell r="Z588">
            <v>21.47</v>
          </cell>
          <cell r="AA588">
            <v>66992</v>
          </cell>
          <cell r="AB588">
            <v>13.4</v>
          </cell>
          <cell r="AC588">
            <v>42735.208333333299</v>
          </cell>
          <cell r="AD588">
            <v>42468.633167627297</v>
          </cell>
          <cell r="AE588" t="str">
            <v>Durante lo corrido del 2016 y con corte al mes de abril, 86.911 víctimas han superado la situación de vulnerabilidad causada por el desplazamiento forzado de acuerdo a la medición de derechos.</v>
          </cell>
          <cell r="AF588">
            <v>42490.208333333299</v>
          </cell>
          <cell r="AG588">
            <v>42501.683353784698</v>
          </cell>
          <cell r="AH588" t="str">
            <v>Mario Alfonso   Pardo Pardo</v>
          </cell>
          <cell r="AI588" t="str">
            <v>mario.pardo@unidadvictimas.gov.co</v>
          </cell>
          <cell r="AJ588">
            <v>10</v>
          </cell>
          <cell r="AK588">
            <v>42916.208333333299</v>
          </cell>
          <cell r="AL588">
            <v>-418</v>
          </cell>
        </row>
        <row r="589">
          <cell r="A589">
            <v>4752</v>
          </cell>
          <cell r="B589" t="str">
            <v>Todos por un Nuevo País</v>
          </cell>
          <cell r="C589" t="str">
            <v>Seguridad, justicia y democracia para la construcción de paz</v>
          </cell>
          <cell r="D589" t="str">
            <v>Avanzar hacia la garantía del goce efectivo de derechos de las víctimas del conflicto armado en Colombia.</v>
          </cell>
          <cell r="E589" t="str">
            <v>Inclusión Social y Reconciliación</v>
          </cell>
          <cell r="F589" t="str">
            <v>Unidad de Atención y Reparación Integral a las Vic</v>
          </cell>
          <cell r="G589" t="str">
            <v>Atención y Reparación Integral a Víctimas</v>
          </cell>
          <cell r="H589">
            <v>4752</v>
          </cell>
          <cell r="I589" t="str">
            <v>Porcentaje de personas víctimas de desplazamiento forzado con carencias en subsistencia mínima que reciben atención humanitaria</v>
          </cell>
          <cell r="J589" t="str">
            <v>Producto</v>
          </cell>
          <cell r="K589" t="str">
            <v>Sectorial</v>
          </cell>
          <cell r="L589" t="str">
            <v>SI</v>
          </cell>
          <cell r="M589" t="str">
            <v>NO</v>
          </cell>
          <cell r="N589" t="str">
            <v>NO</v>
          </cell>
          <cell r="O589" t="str">
            <v>SI</v>
          </cell>
          <cell r="P589" t="str">
            <v>Porcentaje</v>
          </cell>
          <cell r="Q589" t="str">
            <v>Mensual</v>
          </cell>
          <cell r="R589" t="str">
            <v>Stock</v>
          </cell>
          <cell r="S589">
            <v>0</v>
          </cell>
          <cell r="T589">
            <v>100</v>
          </cell>
          <cell r="U589">
            <v>100</v>
          </cell>
          <cell r="V589">
            <v>100</v>
          </cell>
          <cell r="W589">
            <v>100</v>
          </cell>
          <cell r="X589">
            <v>100</v>
          </cell>
          <cell r="Y589">
            <v>83</v>
          </cell>
          <cell r="Z589">
            <v>83</v>
          </cell>
          <cell r="AA589">
            <v>83</v>
          </cell>
          <cell r="AB589">
            <v>83</v>
          </cell>
          <cell r="AC589">
            <v>42490.208333333299</v>
          </cell>
          <cell r="AD589">
            <v>42499.744687812497</v>
          </cell>
          <cell r="AE589" t="str">
            <v>Al cierre de Abril de 247.050 Hogares Viables para Giro de Atención Humanitaria (incluye:de Subsistencia Mínima 121.021 HOGARES DE REZAGO DE 2015 COLOCADO EN 2016 - 17.784 HOGARES DE RECOLOCACIONES - 1.085 HOGARES DE CARGADOS EN 2016 - 85.712 HOGARES DE H</v>
          </cell>
          <cell r="AF589">
            <v>42490.208333333299</v>
          </cell>
          <cell r="AG589">
            <v>42499.744687650498</v>
          </cell>
          <cell r="AH589" t="str">
            <v>Mario Alfonso   Pardo Pardo</v>
          </cell>
          <cell r="AI589" t="str">
            <v>mario.pardo@unidadvictimas.gov.co</v>
          </cell>
          <cell r="AJ589">
            <v>90</v>
          </cell>
          <cell r="AK589">
            <v>42520.208333333299</v>
          </cell>
          <cell r="AL589">
            <v>-103</v>
          </cell>
        </row>
        <row r="590">
          <cell r="A590">
            <v>4753</v>
          </cell>
          <cell r="B590" t="str">
            <v>Todos por un Nuevo País</v>
          </cell>
          <cell r="C590" t="str">
            <v>Seguridad, justicia y democracia para la construcción de paz</v>
          </cell>
          <cell r="D590" t="str">
            <v>Avanzar hacia la garantía del goce efectivo de derechos de las víctimas del conflicto armado en Colombia.</v>
          </cell>
          <cell r="E590" t="str">
            <v>Inclusión Social y Reconciliación</v>
          </cell>
          <cell r="F590" t="str">
            <v>Unidad de Atención y Reparación Integral a las Vic</v>
          </cell>
          <cell r="G590" t="str">
            <v>Atención y Reparación Integral a Víctimas</v>
          </cell>
          <cell r="H590">
            <v>4753</v>
          </cell>
          <cell r="I590" t="str">
            <v>Proyectos de las entidades territoriales, para la atención, asistencia y reparación integral a las víctimas, cofinanciados por el Gobierno Nacional durante el cuatrienio</v>
          </cell>
          <cell r="J590" t="str">
            <v>Producto</v>
          </cell>
          <cell r="K590" t="str">
            <v>Sectorial</v>
          </cell>
          <cell r="L590" t="str">
            <v>SI</v>
          </cell>
          <cell r="M590" t="str">
            <v>SI</v>
          </cell>
          <cell r="N590" t="str">
            <v>NO</v>
          </cell>
          <cell r="O590" t="str">
            <v>SI</v>
          </cell>
          <cell r="P590" t="str">
            <v>Proyectos</v>
          </cell>
          <cell r="Q590" t="str">
            <v>Semestral</v>
          </cell>
          <cell r="R590" t="str">
            <v>Acumulado</v>
          </cell>
          <cell r="S590">
            <v>19</v>
          </cell>
          <cell r="T590">
            <v>10</v>
          </cell>
          <cell r="U590">
            <v>15</v>
          </cell>
          <cell r="V590">
            <v>19</v>
          </cell>
          <cell r="W590">
            <v>22</v>
          </cell>
          <cell r="X590">
            <v>66</v>
          </cell>
          <cell r="Y590">
            <v>0</v>
          </cell>
          <cell r="Z590">
            <v>0</v>
          </cell>
          <cell r="AA590">
            <v>0</v>
          </cell>
          <cell r="AB590">
            <v>0</v>
          </cell>
          <cell r="AC590">
            <v>0</v>
          </cell>
          <cell r="AD590">
            <v>0</v>
          </cell>
          <cell r="AE590" t="str">
            <v>En el primer ciclo del Banco de Gestión de Proyectos de 2016, que se llevó a cabo durante los primeros días del mes de marzo, se recibieron 87 proyectos de 225 municipios de 23 departamentos por un valor total de $124.739.259.328, los cuales solicitan a l</v>
          </cell>
          <cell r="AF590">
            <v>42490.208333333299</v>
          </cell>
          <cell r="AG590">
            <v>42499.739531678199</v>
          </cell>
          <cell r="AH590" t="str">
            <v>Mario Alfonso   Pardo Pardo</v>
          </cell>
          <cell r="AI590" t="str">
            <v>mario.pardo@unidadvictimas.gov.co</v>
          </cell>
          <cell r="AJ590">
            <v>0</v>
          </cell>
          <cell r="AK590">
            <v>0</v>
          </cell>
          <cell r="AL590">
            <v>0</v>
          </cell>
        </row>
        <row r="591">
          <cell r="A591">
            <v>4760</v>
          </cell>
          <cell r="B591" t="str">
            <v>Todos por un Nuevo País</v>
          </cell>
          <cell r="C591" t="str">
            <v>Seguridad, justicia y democracia para la construcción de paz</v>
          </cell>
          <cell r="D591" t="str">
            <v>Avanzar hacia la garantía del goce efectivo de derechos de las víctimas del conflicto armado en Colombia.</v>
          </cell>
          <cell r="E591" t="str">
            <v>Inclusión Social y Reconciliación</v>
          </cell>
          <cell r="F591" t="str">
            <v>Unidad de Atención y Reparación Integral a las Vic</v>
          </cell>
          <cell r="G591" t="str">
            <v>Atención y Reparación Integral a Víctimas</v>
          </cell>
          <cell r="H591">
            <v>4760</v>
          </cell>
          <cell r="I591" t="str">
            <v>Hogares víctimas de desplazamiento forzado en proceso de retorno o reubicación, urbana o rural, con condiciones de seguridad, que han recibido acompañamiento de las entidades del SNARIV nacionales o territoriales</v>
          </cell>
          <cell r="J591" t="str">
            <v>Producto</v>
          </cell>
          <cell r="K591" t="str">
            <v>Sectorial</v>
          </cell>
          <cell r="L591" t="str">
            <v>SI</v>
          </cell>
          <cell r="M591" t="str">
            <v>SI</v>
          </cell>
          <cell r="N591" t="str">
            <v>NO</v>
          </cell>
          <cell r="O591" t="str">
            <v>SI</v>
          </cell>
          <cell r="P591" t="str">
            <v>Hogares</v>
          </cell>
          <cell r="Q591" t="str">
            <v>Mensual</v>
          </cell>
          <cell r="R591" t="str">
            <v>Acumulado</v>
          </cell>
          <cell r="S591">
            <v>24000</v>
          </cell>
          <cell r="T591">
            <v>30000</v>
          </cell>
          <cell r="U591">
            <v>50000</v>
          </cell>
          <cell r="V591">
            <v>70000</v>
          </cell>
          <cell r="W591">
            <v>80000</v>
          </cell>
          <cell r="X591">
            <v>230000</v>
          </cell>
          <cell r="Y591">
            <v>13555</v>
          </cell>
          <cell r="Z591">
            <v>27.11</v>
          </cell>
          <cell r="AA591">
            <v>42199</v>
          </cell>
          <cell r="AB591">
            <v>18.347000000000001</v>
          </cell>
          <cell r="AC591">
            <v>42490.208333333299</v>
          </cell>
          <cell r="AD591">
            <v>42501.609332638902</v>
          </cell>
          <cell r="AE591" t="str">
            <v>En Abril de 2016 se acompañaron 13,555 Hogares víctimas de desplazamiento forzado en proceso de retorno o reubicación. Esta ruta permitira avances significativos en los procesos de retorno y reubicación de acuerdo a la implementación de la ruta MAARIV (Mo</v>
          </cell>
          <cell r="AF591">
            <v>42490.208333333299</v>
          </cell>
          <cell r="AG591">
            <v>42501.609332523098</v>
          </cell>
          <cell r="AH591" t="str">
            <v>Mario Alfonso   Pardo Pardo</v>
          </cell>
          <cell r="AI591" t="str">
            <v>mario.pardo@unidadvictimas.gov.co</v>
          </cell>
          <cell r="AJ591">
            <v>10</v>
          </cell>
          <cell r="AK591">
            <v>42520.208333333299</v>
          </cell>
          <cell r="AL591">
            <v>-23</v>
          </cell>
        </row>
        <row r="592">
          <cell r="A592">
            <v>4614</v>
          </cell>
          <cell r="B592" t="str">
            <v>Todos por un Nuevo País</v>
          </cell>
          <cell r="C592" t="str">
            <v>Seguridad, justicia y democracia para la construcción de paz</v>
          </cell>
          <cell r="D592" t="str">
            <v>Avanzar hacia la garantía del goce efectivo de derechos de las víctimas del conflicto armado en Colombia.</v>
          </cell>
          <cell r="E592" t="str">
            <v>Interior</v>
          </cell>
          <cell r="F592" t="str">
            <v>MinInterior</v>
          </cell>
          <cell r="G592" t="str">
            <v>Desarrollo Organizacional e institucional para la atención de población vulnerable y/o excluida</v>
          </cell>
          <cell r="H592">
            <v>4614</v>
          </cell>
          <cell r="I592" t="str">
            <v>Entidades territoriales con niveles de coordinación avanzados para la prevención, atención, asistencia y reparación integral a las víctimas</v>
          </cell>
          <cell r="J592" t="str">
            <v>Gestión</v>
          </cell>
          <cell r="K592" t="str">
            <v>Sectorial</v>
          </cell>
          <cell r="L592" t="str">
            <v>SI</v>
          </cell>
          <cell r="M592" t="str">
            <v>SI</v>
          </cell>
          <cell r="N592" t="str">
            <v>NO</v>
          </cell>
          <cell r="O592" t="str">
            <v>SI</v>
          </cell>
          <cell r="P592" t="str">
            <v>Entidades territoriales</v>
          </cell>
          <cell r="Q592" t="str">
            <v>Mensual</v>
          </cell>
          <cell r="R592" t="str">
            <v>Acumulado</v>
          </cell>
          <cell r="S592">
            <v>0</v>
          </cell>
          <cell r="T592">
            <v>30</v>
          </cell>
          <cell r="U592">
            <v>80</v>
          </cell>
          <cell r="V592">
            <v>90</v>
          </cell>
          <cell r="W592">
            <v>100</v>
          </cell>
          <cell r="X592">
            <v>300</v>
          </cell>
          <cell r="Y592">
            <v>10</v>
          </cell>
          <cell r="Z592">
            <v>12.5</v>
          </cell>
          <cell r="AA592">
            <v>40</v>
          </cell>
          <cell r="AB592">
            <v>13.33</v>
          </cell>
          <cell r="AC592">
            <v>42460.208333333299</v>
          </cell>
          <cell r="AD592">
            <v>42468.6821815972</v>
          </cell>
          <cell r="AE592" t="str">
            <v>Para el mes de marzo, se avanzó en la construcción de lineamientos a las entidades territoriales en la formulación del Plan de Acción Territorial de Víctimas, que es el instrumento de planeación a cuatro años que contempla todas las medidas de prevención,</v>
          </cell>
          <cell r="AF592">
            <v>42460.208333333299</v>
          </cell>
          <cell r="AG592">
            <v>42468.682181446798</v>
          </cell>
          <cell r="AH592" t="str">
            <v>Jhovana Rojas</v>
          </cell>
          <cell r="AI592" t="str">
            <v>jhovana.rojas@mininterior.gov.co</v>
          </cell>
          <cell r="AJ592">
            <v>90</v>
          </cell>
          <cell r="AK592">
            <v>42490.208333333299</v>
          </cell>
          <cell r="AL592">
            <v>-73</v>
          </cell>
        </row>
        <row r="593">
          <cell r="A593">
            <v>4615</v>
          </cell>
          <cell r="B593" t="str">
            <v>Todos por un Nuevo País</v>
          </cell>
          <cell r="C593" t="str">
            <v>Seguridad, justicia y democracia para la construcción de paz</v>
          </cell>
          <cell r="D593" t="str">
            <v>Avanzar hacia la garantía del goce efectivo de derechos de las víctimas del conflicto armado en Colombia.</v>
          </cell>
          <cell r="E593" t="str">
            <v>Interior</v>
          </cell>
          <cell r="F593" t="str">
            <v>MinInterior</v>
          </cell>
          <cell r="G593" t="str">
            <v>Mejoramiento de la capacidad institucional para la Atención y Reparación Integral de las Víctimas</v>
          </cell>
          <cell r="H593">
            <v>4615</v>
          </cell>
          <cell r="I593" t="str">
            <v>Alianzas estratégicas con entidades territoriales para la superación de la situación de vulnerabilidad de las víctimas de desplazamiento forzado por la violencia y la reparación integral de las víctimas del conflicto armado</v>
          </cell>
          <cell r="J593" t="str">
            <v>Producto</v>
          </cell>
          <cell r="K593" t="str">
            <v>Sectorial</v>
          </cell>
          <cell r="L593" t="str">
            <v>SI</v>
          </cell>
          <cell r="M593" t="str">
            <v>SI</v>
          </cell>
          <cell r="N593" t="str">
            <v>NO</v>
          </cell>
          <cell r="O593" t="str">
            <v>SI</v>
          </cell>
          <cell r="P593" t="str">
            <v>Acuerdos</v>
          </cell>
          <cell r="Q593" t="str">
            <v>Mensual</v>
          </cell>
          <cell r="R593" t="str">
            <v>Acumulado</v>
          </cell>
          <cell r="S593">
            <v>0</v>
          </cell>
          <cell r="T593">
            <v>3</v>
          </cell>
          <cell r="U593">
            <v>3</v>
          </cell>
          <cell r="V593">
            <v>3</v>
          </cell>
          <cell r="W593">
            <v>3</v>
          </cell>
          <cell r="X593">
            <v>12</v>
          </cell>
          <cell r="Y593">
            <v>0</v>
          </cell>
          <cell r="Z593">
            <v>0</v>
          </cell>
          <cell r="AA593">
            <v>0</v>
          </cell>
          <cell r="AB593">
            <v>0</v>
          </cell>
          <cell r="AC593">
            <v>42429.208333333299</v>
          </cell>
          <cell r="AD593">
            <v>42468.678649386602</v>
          </cell>
          <cell r="AE593" t="str">
            <v>Para el mes de abril, se avanzó en el ajuste del documento metodológico sobre conformación de alianzas estratégicas en la política pública de víctimas. Igualmente se avanzó, en el estudio de posibles casos de intervención como son: (I) Bogotá - RAPE regió</v>
          </cell>
          <cell r="AF593">
            <v>42490.208333333299</v>
          </cell>
          <cell r="AG593">
            <v>42501.787543368097</v>
          </cell>
          <cell r="AH593" t="str">
            <v>Jhovana Rojas</v>
          </cell>
          <cell r="AI593" t="str">
            <v>jhovana.rojas@mininterior.gov.co</v>
          </cell>
          <cell r="AJ593">
            <v>0</v>
          </cell>
          <cell r="AK593">
            <v>42458.208333333299</v>
          </cell>
          <cell r="AL593">
            <v>48</v>
          </cell>
        </row>
        <row r="594">
          <cell r="A594">
            <v>4616</v>
          </cell>
          <cell r="B594" t="str">
            <v>Todos por un Nuevo País</v>
          </cell>
          <cell r="C594" t="str">
            <v>Seguridad, justicia y democracia para la construcción de paz</v>
          </cell>
          <cell r="D594" t="str">
            <v>Avanzar hacia la garantía del goce efectivo de derechos de las víctimas del conflicto armado en Colombia.</v>
          </cell>
          <cell r="E594" t="str">
            <v>Interior</v>
          </cell>
          <cell r="F594" t="str">
            <v>MinInterior</v>
          </cell>
          <cell r="G594" t="str">
            <v>Mejoramiento de la capacidad institucional para la Atención y Reparación Integral de las Víctimas</v>
          </cell>
          <cell r="H594">
            <v>4616</v>
          </cell>
          <cell r="I594" t="str">
            <v>Planes departamentales de atención y reparación integral a las víctimas aprobados que incorporan la oferta nacional</v>
          </cell>
          <cell r="J594" t="str">
            <v>Producto</v>
          </cell>
          <cell r="K594" t="str">
            <v>Sectorial</v>
          </cell>
          <cell r="L594" t="str">
            <v>SI</v>
          </cell>
          <cell r="M594" t="str">
            <v>SI</v>
          </cell>
          <cell r="N594" t="str">
            <v>NO</v>
          </cell>
          <cell r="O594" t="str">
            <v>SI</v>
          </cell>
          <cell r="P594" t="str">
            <v>Planes Departamentales de Acción Territorial</v>
          </cell>
          <cell r="Q594" t="str">
            <v>Mensual</v>
          </cell>
          <cell r="R594" t="str">
            <v>Acumulado</v>
          </cell>
          <cell r="S594">
            <v>0</v>
          </cell>
          <cell r="T594">
            <v>0</v>
          </cell>
          <cell r="U594">
            <v>6</v>
          </cell>
          <cell r="V594">
            <v>5</v>
          </cell>
          <cell r="W594">
            <v>5</v>
          </cell>
          <cell r="X594">
            <v>16</v>
          </cell>
          <cell r="Y594">
            <v>0</v>
          </cell>
          <cell r="Z594">
            <v>0</v>
          </cell>
          <cell r="AA594">
            <v>0</v>
          </cell>
          <cell r="AB594">
            <v>0</v>
          </cell>
          <cell r="AC594">
            <v>42429.208333333299</v>
          </cell>
          <cell r="AD594">
            <v>42468.6782185185</v>
          </cell>
          <cell r="AE594" t="str">
            <v>Para el mes de marzo, se avanzó en el diseño de guías y lineamientos para las gobernaciones sobre la construcción de los Planes de Acción Territorial de Víctimas que incorporen la oferta sobre las medidas de prevención, atención, asistencia y reparación a</v>
          </cell>
          <cell r="AF594">
            <v>42460.208333333299</v>
          </cell>
          <cell r="AG594">
            <v>42468.678218402798</v>
          </cell>
          <cell r="AH594" t="str">
            <v>Jhovana Rojas</v>
          </cell>
          <cell r="AI594" t="str">
            <v>jhovana.rojas@mininterior.gov.co</v>
          </cell>
          <cell r="AJ594">
            <v>30</v>
          </cell>
          <cell r="AK594">
            <v>42458.208333333299</v>
          </cell>
          <cell r="AL594">
            <v>18</v>
          </cell>
        </row>
        <row r="595">
          <cell r="A595">
            <v>5416</v>
          </cell>
          <cell r="B595" t="str">
            <v>Todos por un Nuevo País</v>
          </cell>
          <cell r="C595" t="str">
            <v>Seguridad, justicia y democracia para la construcción de paz</v>
          </cell>
          <cell r="D595" t="str">
            <v>Fortalecer y articular los mecanismos de transición hacia la paz</v>
          </cell>
          <cell r="E595" t="str">
            <v>Inclusión Social y Reconciliación</v>
          </cell>
          <cell r="F595" t="str">
            <v>Centro de Memoria Histórica</v>
          </cell>
          <cell r="G595" t="str">
            <v>Grupos Étnicos - Inclusión Social</v>
          </cell>
          <cell r="H595">
            <v>5416</v>
          </cell>
          <cell r="I595" t="str">
            <v>Observatorios de pensamiento apoyados en su diseño y articulación efectiva al Museo Nacional de Memoria</v>
          </cell>
          <cell r="J595" t="str">
            <v>Gestión</v>
          </cell>
          <cell r="K595" t="str">
            <v>Mixto</v>
          </cell>
          <cell r="L595" t="str">
            <v>SI</v>
          </cell>
          <cell r="M595" t="str">
            <v>SI</v>
          </cell>
          <cell r="N595" t="str">
            <v>NO</v>
          </cell>
          <cell r="O595" t="str">
            <v>SI</v>
          </cell>
          <cell r="P595" t="str">
            <v>Porcentaje</v>
          </cell>
          <cell r="Q595" t="str">
            <v>Anual</v>
          </cell>
          <cell r="R595" t="str">
            <v>Flujo</v>
          </cell>
          <cell r="S595">
            <v>0</v>
          </cell>
          <cell r="T595">
            <v>0</v>
          </cell>
          <cell r="U595">
            <v>100</v>
          </cell>
          <cell r="V595">
            <v>100</v>
          </cell>
          <cell r="W595">
            <v>100</v>
          </cell>
          <cell r="X595">
            <v>100</v>
          </cell>
          <cell r="Y595">
            <v>0</v>
          </cell>
          <cell r="Z595">
            <v>0</v>
          </cell>
          <cell r="AA595">
            <v>0</v>
          </cell>
          <cell r="AB595">
            <v>0</v>
          </cell>
          <cell r="AC595">
            <v>0</v>
          </cell>
          <cell r="AD595">
            <v>0</v>
          </cell>
          <cell r="AE595">
            <v>0</v>
          </cell>
          <cell r="AF595">
            <v>0</v>
          </cell>
          <cell r="AG595">
            <v>0</v>
          </cell>
          <cell r="AH595" t="str">
            <v>Patrick Morales</v>
          </cell>
          <cell r="AI595" t="str">
            <v>patrick.morales@centrodememoriahistorica.gov.co</v>
          </cell>
          <cell r="AJ595">
            <v>0</v>
          </cell>
          <cell r="AK595">
            <v>0</v>
          </cell>
          <cell r="AL595">
            <v>0</v>
          </cell>
        </row>
        <row r="596">
          <cell r="A596">
            <v>5419</v>
          </cell>
          <cell r="B596" t="str">
            <v>Todos por un Nuevo País</v>
          </cell>
          <cell r="C596" t="str">
            <v>Seguridad, justicia y democracia para la construcción de paz</v>
          </cell>
          <cell r="D596" t="str">
            <v>Fortalecer y articular los mecanismos de transición hacia la paz</v>
          </cell>
          <cell r="E596" t="str">
            <v>Inclusión Social y Reconciliación</v>
          </cell>
          <cell r="F596" t="str">
            <v>Centro de Memoria Histórica</v>
          </cell>
          <cell r="G596" t="str">
            <v>Grupos Étnicos - Inclusión Social</v>
          </cell>
          <cell r="H596">
            <v>5419</v>
          </cell>
          <cell r="I596" t="str">
            <v>Programas de reconstrucción fortalecimiento y revitalización de memoria histórica de los Pueblos Indígenas de Colombia</v>
          </cell>
          <cell r="J596" t="str">
            <v>Producto</v>
          </cell>
          <cell r="K596" t="str">
            <v>Mixto</v>
          </cell>
          <cell r="L596" t="str">
            <v>SI</v>
          </cell>
          <cell r="M596" t="str">
            <v>SI</v>
          </cell>
          <cell r="N596" t="str">
            <v>NO</v>
          </cell>
          <cell r="O596" t="str">
            <v>SI</v>
          </cell>
          <cell r="P596" t="str">
            <v>Porcentaje</v>
          </cell>
          <cell r="Q596" t="str">
            <v>Anual</v>
          </cell>
          <cell r="R596" t="str">
            <v>Flujo</v>
          </cell>
          <cell r="S596">
            <v>0</v>
          </cell>
          <cell r="T596">
            <v>0</v>
          </cell>
          <cell r="U596">
            <v>100</v>
          </cell>
          <cell r="V596">
            <v>100</v>
          </cell>
          <cell r="W596">
            <v>100</v>
          </cell>
          <cell r="X596">
            <v>100</v>
          </cell>
          <cell r="Y596">
            <v>0</v>
          </cell>
          <cell r="Z596">
            <v>0</v>
          </cell>
          <cell r="AA596">
            <v>0</v>
          </cell>
          <cell r="AB596">
            <v>0</v>
          </cell>
          <cell r="AC596">
            <v>0</v>
          </cell>
          <cell r="AD596">
            <v>0</v>
          </cell>
          <cell r="AE596">
            <v>0</v>
          </cell>
          <cell r="AF596">
            <v>0</v>
          </cell>
          <cell r="AG596">
            <v>0</v>
          </cell>
          <cell r="AH596" t="str">
            <v>Patrick Morales</v>
          </cell>
          <cell r="AI596" t="str">
            <v>patrick.morales@centrodememoriahistorica.gov.co</v>
          </cell>
          <cell r="AJ596">
            <v>0</v>
          </cell>
          <cell r="AK596">
            <v>0</v>
          </cell>
          <cell r="AL596">
            <v>0</v>
          </cell>
        </row>
        <row r="597">
          <cell r="A597">
            <v>5420</v>
          </cell>
          <cell r="B597" t="str">
            <v>Todos por un Nuevo País</v>
          </cell>
          <cell r="C597" t="str">
            <v>Seguridad, justicia y democracia para la construcción de paz</v>
          </cell>
          <cell r="D597" t="str">
            <v>Fortalecer y articular los mecanismos de transición hacia la paz</v>
          </cell>
          <cell r="E597" t="str">
            <v>Inclusión Social y Reconciliación</v>
          </cell>
          <cell r="F597" t="str">
            <v>Centro de Memoria Histórica</v>
          </cell>
          <cell r="G597" t="str">
            <v>Grupos Étnicos - Inclusión Social</v>
          </cell>
          <cell r="H597">
            <v>5420</v>
          </cell>
          <cell r="I597" t="str">
            <v>Escenarios apoyados técnica y financieramente que garanticen la participación de los Pueblos Indígenas en el Museo Nacional de Memoria y en el Archivo de DDHH</v>
          </cell>
          <cell r="J597" t="str">
            <v>Producto</v>
          </cell>
          <cell r="K597" t="str">
            <v>Mixto</v>
          </cell>
          <cell r="L597" t="str">
            <v>SI</v>
          </cell>
          <cell r="M597" t="str">
            <v>SI</v>
          </cell>
          <cell r="N597" t="str">
            <v>NO</v>
          </cell>
          <cell r="O597" t="str">
            <v>SI</v>
          </cell>
          <cell r="P597" t="str">
            <v>Porcentaje</v>
          </cell>
          <cell r="Q597" t="str">
            <v>Anual</v>
          </cell>
          <cell r="R597" t="str">
            <v>Flujo</v>
          </cell>
          <cell r="S597">
            <v>0</v>
          </cell>
          <cell r="T597">
            <v>0</v>
          </cell>
          <cell r="U597">
            <v>100</v>
          </cell>
          <cell r="V597">
            <v>100</v>
          </cell>
          <cell r="W597">
            <v>100</v>
          </cell>
          <cell r="X597">
            <v>100</v>
          </cell>
          <cell r="Y597">
            <v>0</v>
          </cell>
          <cell r="Z597">
            <v>0</v>
          </cell>
          <cell r="AA597">
            <v>0</v>
          </cell>
          <cell r="AB597">
            <v>0</v>
          </cell>
          <cell r="AC597">
            <v>0</v>
          </cell>
          <cell r="AD597">
            <v>0</v>
          </cell>
          <cell r="AE597">
            <v>0</v>
          </cell>
          <cell r="AF597">
            <v>0</v>
          </cell>
          <cell r="AG597">
            <v>0</v>
          </cell>
          <cell r="AH597" t="str">
            <v>Patrick Morales</v>
          </cell>
          <cell r="AI597" t="str">
            <v>patrick.morales@centrodememoriahistorica.gov.co</v>
          </cell>
          <cell r="AJ597">
            <v>0</v>
          </cell>
          <cell r="AK597">
            <v>0</v>
          </cell>
          <cell r="AL597">
            <v>0</v>
          </cell>
        </row>
        <row r="598">
          <cell r="A598">
            <v>5325</v>
          </cell>
          <cell r="B598" t="str">
            <v>Todos por un Nuevo País</v>
          </cell>
          <cell r="C598" t="str">
            <v>Seguridad, justicia y democracia para la construcción de paz</v>
          </cell>
          <cell r="D598" t="str">
            <v>Fortalecer y articular los mecanismos de transición hacia la paz</v>
          </cell>
          <cell r="E598" t="str">
            <v>Inclusión Social y Reconciliación</v>
          </cell>
          <cell r="F598" t="str">
            <v>ICBF</v>
          </cell>
          <cell r="G598" t="str">
            <v>Grupos Étnicos - Inclusión Social</v>
          </cell>
          <cell r="H598">
            <v>5325</v>
          </cell>
          <cell r="I598" t="str">
            <v>Número de comunidades indígenas participando en el diseño e implementación del programa para la recuperación de la armonía a traves  del retorno digno y con garantía de derechos a niños, niñas y  adolescentes desvinculados de actores armados.</v>
          </cell>
          <cell r="J598" t="str">
            <v>Producto</v>
          </cell>
          <cell r="K598" t="str">
            <v>Sectorial</v>
          </cell>
          <cell r="L598" t="str">
            <v>NO</v>
          </cell>
          <cell r="M598" t="str">
            <v>NO</v>
          </cell>
          <cell r="N598" t="str">
            <v>SI</v>
          </cell>
          <cell r="O598" t="str">
            <v>SI</v>
          </cell>
          <cell r="P598" t="str">
            <v>Comunidades</v>
          </cell>
          <cell r="Q598" t="str">
            <v>Semestral</v>
          </cell>
          <cell r="R598" t="str">
            <v>Capacidad</v>
          </cell>
          <cell r="S598">
            <v>0</v>
          </cell>
          <cell r="T598">
            <v>1</v>
          </cell>
          <cell r="U598">
            <v>4</v>
          </cell>
          <cell r="V598">
            <v>10</v>
          </cell>
          <cell r="W598">
            <v>20</v>
          </cell>
          <cell r="X598">
            <v>20</v>
          </cell>
          <cell r="Y598">
            <v>0</v>
          </cell>
          <cell r="Z598">
            <v>0</v>
          </cell>
          <cell r="AA598">
            <v>0</v>
          </cell>
          <cell r="AB598">
            <v>0</v>
          </cell>
          <cell r="AC598">
            <v>0</v>
          </cell>
          <cell r="AD598">
            <v>0</v>
          </cell>
          <cell r="AE598">
            <v>0</v>
          </cell>
          <cell r="AF598">
            <v>0</v>
          </cell>
          <cell r="AG598">
            <v>0</v>
          </cell>
          <cell r="AH598" t="str">
            <v>Ana María Fergusson</v>
          </cell>
          <cell r="AI598" t="str">
            <v>Ana.Fergusson@icbf.gov.co</v>
          </cell>
          <cell r="AJ598">
            <v>45</v>
          </cell>
          <cell r="AK598">
            <v>0</v>
          </cell>
          <cell r="AL598">
            <v>0</v>
          </cell>
        </row>
        <row r="599">
          <cell r="A599">
            <v>5330</v>
          </cell>
          <cell r="B599" t="str">
            <v>Todos por un Nuevo País</v>
          </cell>
          <cell r="C599" t="str">
            <v>Seguridad, justicia y democracia para la construcción de paz</v>
          </cell>
          <cell r="D599" t="str">
            <v>Fortalecer y articular los mecanismos de transición hacia la paz</v>
          </cell>
          <cell r="E599" t="str">
            <v>Inclusión Social y Reconciliación</v>
          </cell>
          <cell r="F599" t="str">
            <v>Prosperidad Social</v>
          </cell>
          <cell r="G599" t="str">
            <v>Grupos Étnicos - Inclusión Social</v>
          </cell>
          <cell r="H599">
            <v>5330</v>
          </cell>
          <cell r="I599" t="str">
            <v>Familias Indígenas beneficiadas con proyectos comunitarios de seguridad alimentaria, productivos y de gestión territorial.</v>
          </cell>
          <cell r="J599" t="str">
            <v>Producto</v>
          </cell>
          <cell r="K599" t="str">
            <v>Sectorial</v>
          </cell>
          <cell r="L599" t="str">
            <v>NO</v>
          </cell>
          <cell r="M599" t="str">
            <v>NO</v>
          </cell>
          <cell r="N599" t="str">
            <v>SI</v>
          </cell>
          <cell r="O599" t="str">
            <v>SI</v>
          </cell>
          <cell r="P599" t="str">
            <v>familias indígenas</v>
          </cell>
          <cell r="Q599" t="str">
            <v>Anual</v>
          </cell>
          <cell r="R599" t="str">
            <v>Acumulado</v>
          </cell>
          <cell r="S599">
            <v>10000</v>
          </cell>
          <cell r="T599">
            <v>11545</v>
          </cell>
          <cell r="U599">
            <v>0</v>
          </cell>
          <cell r="V599">
            <v>5000</v>
          </cell>
          <cell r="W599">
            <v>0</v>
          </cell>
          <cell r="X599">
            <v>16545</v>
          </cell>
          <cell r="Y599">
            <v>0</v>
          </cell>
          <cell r="Z599">
            <v>0</v>
          </cell>
          <cell r="AA599">
            <v>0</v>
          </cell>
          <cell r="AB599">
            <v>0</v>
          </cell>
          <cell r="AC599">
            <v>0</v>
          </cell>
          <cell r="AD599">
            <v>0</v>
          </cell>
          <cell r="AE599" t="str">
            <v>Hogares con planes de seguridad alimentaria con entregas realizadas de herramientas, semillas, insumos y animales, en proceso de implementación</v>
          </cell>
          <cell r="AF599">
            <v>42490.208333333299</v>
          </cell>
          <cell r="AG599">
            <v>42501.648934108802</v>
          </cell>
          <cell r="AH599" t="str">
            <v>Sergio Barraza</v>
          </cell>
          <cell r="AI599" t="str">
            <v>sergio.Barraza@prosperidadsocial.gov.co</v>
          </cell>
          <cell r="AJ599">
            <v>30</v>
          </cell>
          <cell r="AK599">
            <v>0</v>
          </cell>
          <cell r="AL599">
            <v>0</v>
          </cell>
        </row>
        <row r="600">
          <cell r="A600">
            <v>4773</v>
          </cell>
          <cell r="B600" t="str">
            <v>Todos por un Nuevo País</v>
          </cell>
          <cell r="C600" t="str">
            <v>Seguridad, justicia y democracia para la construcción de paz</v>
          </cell>
          <cell r="D600" t="str">
            <v>Fortalecer y articular los mecanismos de transición hacia la paz</v>
          </cell>
          <cell r="E600" t="str">
            <v>Inclusión Social y Reconciliación</v>
          </cell>
          <cell r="F600" t="str">
            <v>Prosperidad Social</v>
          </cell>
          <cell r="G600" t="str">
            <v>Promoción de la participación social y política de la ciudadanía desde el sector Inclusión Social</v>
          </cell>
          <cell r="H600">
            <v>4773</v>
          </cell>
          <cell r="I600" t="str">
            <v>Municipios con condiciones para la integración comunitaria</v>
          </cell>
          <cell r="J600" t="str">
            <v>Producto</v>
          </cell>
          <cell r="K600" t="str">
            <v>Sectorial</v>
          </cell>
          <cell r="L600" t="str">
            <v>SI</v>
          </cell>
          <cell r="M600" t="str">
            <v>SI</v>
          </cell>
          <cell r="N600" t="str">
            <v>NO</v>
          </cell>
          <cell r="O600" t="str">
            <v>SI</v>
          </cell>
          <cell r="P600" t="str">
            <v>Municipios</v>
          </cell>
          <cell r="Q600" t="str">
            <v>Anual</v>
          </cell>
          <cell r="R600" t="str">
            <v>Capacidad</v>
          </cell>
          <cell r="S600">
            <v>0</v>
          </cell>
          <cell r="T600">
            <v>15</v>
          </cell>
          <cell r="U600">
            <v>22</v>
          </cell>
          <cell r="V600">
            <v>30</v>
          </cell>
          <cell r="W600">
            <v>45</v>
          </cell>
          <cell r="X600">
            <v>45</v>
          </cell>
          <cell r="Y600">
            <v>0</v>
          </cell>
          <cell r="Z600">
            <v>0</v>
          </cell>
          <cell r="AA600">
            <v>0</v>
          </cell>
          <cell r="AB600">
            <v>0</v>
          </cell>
          <cell r="AC600">
            <v>0</v>
          </cell>
          <cell r="AD600">
            <v>0</v>
          </cell>
          <cell r="AE600">
            <v>0</v>
          </cell>
          <cell r="AF600">
            <v>0</v>
          </cell>
          <cell r="AG600">
            <v>0</v>
          </cell>
          <cell r="AH600" t="str">
            <v>Marilyn Jímenez Chaves</v>
          </cell>
          <cell r="AI600" t="str">
            <v>marilyn.jimenez@dps.gov.co</v>
          </cell>
          <cell r="AJ600">
            <v>0</v>
          </cell>
          <cell r="AK600">
            <v>0</v>
          </cell>
          <cell r="AL600">
            <v>0</v>
          </cell>
        </row>
        <row r="601">
          <cell r="A601">
            <v>4335</v>
          </cell>
          <cell r="B601" t="str">
            <v>Todos por un Nuevo País</v>
          </cell>
          <cell r="C601" t="str">
            <v>Seguridad, justicia y democracia para la construcción de paz</v>
          </cell>
          <cell r="D601" t="str">
            <v>Fortalecer y articular los mecanismos de transición hacia la paz</v>
          </cell>
          <cell r="E601" t="str">
            <v>Inclusión Social y Reconciliación</v>
          </cell>
          <cell r="F601" t="str">
            <v>Unidad Administrtiva Epecial para la Consolidación</v>
          </cell>
          <cell r="G601" t="str">
            <v>Consolidación y reconstrucción territorial desde el sector Inclusión Social</v>
          </cell>
          <cell r="H601">
            <v>4335</v>
          </cell>
          <cell r="I601" t="str">
            <v>Organizaciones sociales y comunitarias vinculadas a procesos socio-económicos impulsados por el Estado</v>
          </cell>
          <cell r="J601" t="str">
            <v>Producto</v>
          </cell>
          <cell r="K601" t="str">
            <v>Sectorial</v>
          </cell>
          <cell r="L601" t="str">
            <v>SI</v>
          </cell>
          <cell r="M601" t="str">
            <v>SI</v>
          </cell>
          <cell r="N601" t="str">
            <v>NO</v>
          </cell>
          <cell r="O601" t="str">
            <v>SI</v>
          </cell>
          <cell r="P601" t="str">
            <v>Organizaciones</v>
          </cell>
          <cell r="Q601" t="str">
            <v>Bimestral</v>
          </cell>
          <cell r="R601" t="str">
            <v>Acumulado</v>
          </cell>
          <cell r="S601">
            <v>271</v>
          </cell>
          <cell r="T601">
            <v>30</v>
          </cell>
          <cell r="U601">
            <v>50</v>
          </cell>
          <cell r="V601">
            <v>60</v>
          </cell>
          <cell r="W601">
            <v>60</v>
          </cell>
          <cell r="X601">
            <v>200</v>
          </cell>
          <cell r="Y601">
            <v>79</v>
          </cell>
          <cell r="Z601">
            <v>100</v>
          </cell>
          <cell r="AA601">
            <v>300</v>
          </cell>
          <cell r="AB601">
            <v>100</v>
          </cell>
          <cell r="AC601">
            <v>42490.208333333299</v>
          </cell>
          <cell r="AD601">
            <v>42501.605164583299</v>
          </cell>
          <cell r="AE601" t="str">
            <v xml:space="preserve">Se han vinculado 79 organizaciones sociales y comunitarias a procesos de fortalecimiento mediante la implementación de los proyectos y el fortalecimiento psicosocial. </v>
          </cell>
          <cell r="AF601">
            <v>42490.208333333299</v>
          </cell>
          <cell r="AG601">
            <v>42501.605164432898</v>
          </cell>
          <cell r="AH601" t="str">
            <v>Jose Diego Henao</v>
          </cell>
          <cell r="AI601" t="str">
            <v>jose.henao@consolidacion.gov.co</v>
          </cell>
          <cell r="AJ601">
            <v>15</v>
          </cell>
          <cell r="AK601">
            <v>42551.208333333299</v>
          </cell>
          <cell r="AL601">
            <v>-58</v>
          </cell>
        </row>
        <row r="602">
          <cell r="A602">
            <v>4336</v>
          </cell>
          <cell r="B602" t="str">
            <v>Todos por un Nuevo País</v>
          </cell>
          <cell r="C602" t="str">
            <v>Seguridad, justicia y democracia para la construcción de paz</v>
          </cell>
          <cell r="D602" t="str">
            <v>Fortalecer y articular los mecanismos de transición hacia la paz</v>
          </cell>
          <cell r="E602" t="str">
            <v>Inclusión Social y Reconciliación</v>
          </cell>
          <cell r="F602" t="str">
            <v>Unidad Administrtiva Epecial para la Consolidación</v>
          </cell>
          <cell r="G602" t="str">
            <v>Consolidación y reconstrucción territorial desde el sector Inclusión Social</v>
          </cell>
          <cell r="H602">
            <v>4336</v>
          </cell>
          <cell r="I602" t="str">
            <v>Territorios intervenidos con los programas de generación de confianza</v>
          </cell>
          <cell r="J602" t="str">
            <v>Producto</v>
          </cell>
          <cell r="K602" t="str">
            <v>Sectorial</v>
          </cell>
          <cell r="L602" t="str">
            <v>SI</v>
          </cell>
          <cell r="M602" t="str">
            <v>SI</v>
          </cell>
          <cell r="N602" t="str">
            <v>NO</v>
          </cell>
          <cell r="O602" t="str">
            <v>SI</v>
          </cell>
          <cell r="P602" t="str">
            <v>Territorios</v>
          </cell>
          <cell r="Q602" t="str">
            <v>Mensual</v>
          </cell>
          <cell r="R602" t="str">
            <v>Acumulado</v>
          </cell>
          <cell r="S602">
            <v>630</v>
          </cell>
          <cell r="T602">
            <v>200</v>
          </cell>
          <cell r="U602">
            <v>320</v>
          </cell>
          <cell r="V602">
            <v>320</v>
          </cell>
          <cell r="W602">
            <v>197</v>
          </cell>
          <cell r="X602">
            <v>1037</v>
          </cell>
          <cell r="Y602">
            <v>159</v>
          </cell>
          <cell r="Z602">
            <v>49.688000000000002</v>
          </cell>
          <cell r="AA602">
            <v>708</v>
          </cell>
          <cell r="AB602">
            <v>68.274000000000001</v>
          </cell>
          <cell r="AC602">
            <v>42490.208333333299</v>
          </cell>
          <cell r="AD602">
            <v>42501.605436192098</v>
          </cell>
          <cell r="AE602" t="str">
            <v>A 30 de abril de 2016 se ha avanzado en la intervención 159 territorios mediante la ejecución de proyectos de la estrategia de generación de confianza.</v>
          </cell>
          <cell r="AF602">
            <v>42490.208333333299</v>
          </cell>
          <cell r="AG602">
            <v>42501.605436030099</v>
          </cell>
          <cell r="AH602" t="str">
            <v>Jose Diego Henao</v>
          </cell>
          <cell r="AI602" t="str">
            <v>jose.henao@consolidacion.gov.co</v>
          </cell>
          <cell r="AJ602">
            <v>0</v>
          </cell>
          <cell r="AK602">
            <v>42520.208333333299</v>
          </cell>
          <cell r="AL602">
            <v>-13</v>
          </cell>
        </row>
        <row r="603">
          <cell r="A603">
            <v>4337</v>
          </cell>
          <cell r="B603" t="str">
            <v>Todos por un Nuevo País</v>
          </cell>
          <cell r="C603" t="str">
            <v>Seguridad, justicia y democracia para la construcción de paz</v>
          </cell>
          <cell r="D603" t="str">
            <v>Fortalecer y articular los mecanismos de transición hacia la paz</v>
          </cell>
          <cell r="E603" t="str">
            <v>Inclusión Social y Reconciliación</v>
          </cell>
          <cell r="F603" t="str">
            <v>Unidad Administrtiva Epecial para la Consolidación</v>
          </cell>
          <cell r="G603" t="str">
            <v>Consolidación y reconstrucción territorial desde el sector Inclusión Social</v>
          </cell>
          <cell r="H603">
            <v>4337</v>
          </cell>
          <cell r="I603" t="str">
            <v>Proyectos estratégicos con financiación para el avance de la política en los territorios</v>
          </cell>
          <cell r="J603" t="str">
            <v>Producto</v>
          </cell>
          <cell r="K603" t="str">
            <v>Sectorial</v>
          </cell>
          <cell r="L603" t="str">
            <v>SI</v>
          </cell>
          <cell r="M603" t="str">
            <v>SI</v>
          </cell>
          <cell r="N603" t="str">
            <v>NO</v>
          </cell>
          <cell r="O603" t="str">
            <v>SI</v>
          </cell>
          <cell r="P603" t="str">
            <v>Proyectos</v>
          </cell>
          <cell r="Q603" t="str">
            <v>Trimestral</v>
          </cell>
          <cell r="R603" t="str">
            <v>Acumulado</v>
          </cell>
          <cell r="S603">
            <v>1594</v>
          </cell>
          <cell r="T603">
            <v>100</v>
          </cell>
          <cell r="U603">
            <v>250</v>
          </cell>
          <cell r="V603">
            <v>250</v>
          </cell>
          <cell r="W603">
            <v>200</v>
          </cell>
          <cell r="X603">
            <v>800</v>
          </cell>
          <cell r="Y603">
            <v>269</v>
          </cell>
          <cell r="Z603">
            <v>100</v>
          </cell>
          <cell r="AA603">
            <v>489</v>
          </cell>
          <cell r="AB603">
            <v>61.13</v>
          </cell>
          <cell r="AC603">
            <v>42460.208333333299</v>
          </cell>
          <cell r="AD603">
            <v>42468.635557175898</v>
          </cell>
          <cell r="AE603" t="str">
            <v>Durante el mes de abril no se reportan avances en los proyectos estratégicos, debido a que la entidad se encuentra en un periodo de transición y un replanteamiento de la intervención en territorio de acuerdo al Decreto 2559. Se está definiendo la nueva fo</v>
          </cell>
          <cell r="AF603">
            <v>42490.208333333299</v>
          </cell>
          <cell r="AG603">
            <v>42501.654346296302</v>
          </cell>
          <cell r="AH603" t="str">
            <v>Valeria Saldarriaga</v>
          </cell>
          <cell r="AI603" t="str">
            <v>valeria.saldarriaga@consolidacion.gov.co</v>
          </cell>
          <cell r="AJ603">
            <v>30</v>
          </cell>
          <cell r="AK603">
            <v>42551.208333333299</v>
          </cell>
          <cell r="AL603">
            <v>-73</v>
          </cell>
        </row>
        <row r="604">
          <cell r="A604">
            <v>4340</v>
          </cell>
          <cell r="B604" t="str">
            <v>Todos por un Nuevo País</v>
          </cell>
          <cell r="C604" t="str">
            <v>Seguridad, justicia y democracia para la construcción de paz</v>
          </cell>
          <cell r="D604" t="str">
            <v>Fortalecer y articular los mecanismos de transición hacia la paz</v>
          </cell>
          <cell r="E604" t="str">
            <v>Inclusión Social y Reconciliación</v>
          </cell>
          <cell r="F604" t="str">
            <v>Unidad Administrtiva Epecial para la Consolidación</v>
          </cell>
          <cell r="G604" t="str">
            <v>Consolidación y reconstrucción territorial desde el sector Inclusión Social</v>
          </cell>
          <cell r="H604">
            <v>4340</v>
          </cell>
          <cell r="I604" t="str">
            <v>Hectáreas de cultivos ilícitos erradicadas por los Grupos Móviles de Erradicación</v>
          </cell>
          <cell r="J604" t="str">
            <v>Producto</v>
          </cell>
          <cell r="K604" t="str">
            <v>Sectorial</v>
          </cell>
          <cell r="L604" t="str">
            <v>SI</v>
          </cell>
          <cell r="M604" t="str">
            <v>SI</v>
          </cell>
          <cell r="N604" t="str">
            <v>NO</v>
          </cell>
          <cell r="O604" t="str">
            <v>SI</v>
          </cell>
          <cell r="P604" t="str">
            <v>Hectáreas</v>
          </cell>
          <cell r="Q604" t="str">
            <v>Mensual</v>
          </cell>
          <cell r="R604" t="str">
            <v>Acumulado</v>
          </cell>
          <cell r="S604">
            <v>60185</v>
          </cell>
          <cell r="T604">
            <v>7000</v>
          </cell>
          <cell r="U604">
            <v>5250</v>
          </cell>
          <cell r="V604">
            <v>3500</v>
          </cell>
          <cell r="W604">
            <v>5250</v>
          </cell>
          <cell r="X604">
            <v>21000</v>
          </cell>
          <cell r="Y604">
            <v>0</v>
          </cell>
          <cell r="Z604">
            <v>0</v>
          </cell>
          <cell r="AA604">
            <v>0</v>
          </cell>
          <cell r="AB604">
            <v>0</v>
          </cell>
          <cell r="AC604">
            <v>0</v>
          </cell>
          <cell r="AD604">
            <v>0</v>
          </cell>
          <cell r="AE604" t="str">
            <v>Se encuentra en curso la segunda fase de erradicación, para un total de 1197.40 hectareas erradicadas por los GME, que corresponden a la I fase y a la II que se encuentra activa, esta informacion es preliminar hasta que las bitácoras de campo y la informa</v>
          </cell>
          <cell r="AF604">
            <v>42490.208333333299</v>
          </cell>
          <cell r="AG604">
            <v>42495.817097650499</v>
          </cell>
          <cell r="AH604" t="str">
            <v>Jairo Cabrera</v>
          </cell>
          <cell r="AI604" t="str">
            <v>jairoe.cabrera@consolidacion.gov.co</v>
          </cell>
          <cell r="AJ604">
            <v>0</v>
          </cell>
          <cell r="AK604">
            <v>0</v>
          </cell>
          <cell r="AL604">
            <v>0</v>
          </cell>
        </row>
        <row r="605">
          <cell r="A605">
            <v>5333</v>
          </cell>
          <cell r="B605" t="str">
            <v>Todos por un Nuevo País</v>
          </cell>
          <cell r="C605" t="str">
            <v>Seguridad, justicia y democracia para la construcción de paz</v>
          </cell>
          <cell r="D605" t="str">
            <v>Fortalecer y articular los mecanismos de transición hacia la paz</v>
          </cell>
          <cell r="E605" t="str">
            <v>Inclusión Social y Reconciliación</v>
          </cell>
          <cell r="F605" t="str">
            <v>Unidad de Atención y Reparación Integral a las Vic</v>
          </cell>
          <cell r="G605" t="str">
            <v>Grupos Étnicos - Inclusión Social</v>
          </cell>
          <cell r="H605">
            <v>5333</v>
          </cell>
          <cell r="I605" t="str">
            <v>Sujetos de reparación colectiva indígena que cuentan con consulta previa y han sido indemnizados</v>
          </cell>
          <cell r="J605" t="str">
            <v>Producto</v>
          </cell>
          <cell r="K605" t="str">
            <v>Sectorial</v>
          </cell>
          <cell r="L605" t="str">
            <v>NO</v>
          </cell>
          <cell r="M605" t="str">
            <v>NO</v>
          </cell>
          <cell r="N605" t="str">
            <v>SI</v>
          </cell>
          <cell r="O605" t="str">
            <v>SI</v>
          </cell>
          <cell r="P605" t="str">
            <v>Sujetos de reparación colectiva indígena</v>
          </cell>
          <cell r="Q605" t="str">
            <v>Trimestral</v>
          </cell>
          <cell r="R605" t="str">
            <v>Acumulado</v>
          </cell>
          <cell r="S605">
            <v>0</v>
          </cell>
          <cell r="T605">
            <v>2</v>
          </cell>
          <cell r="U605">
            <v>2</v>
          </cell>
          <cell r="V605">
            <v>8</v>
          </cell>
          <cell r="W605">
            <v>23</v>
          </cell>
          <cell r="X605">
            <v>35</v>
          </cell>
          <cell r="Y605">
            <v>0</v>
          </cell>
          <cell r="Z605">
            <v>0</v>
          </cell>
          <cell r="AA605">
            <v>0</v>
          </cell>
          <cell r="AB605">
            <v>0</v>
          </cell>
          <cell r="AC605">
            <v>42460.208333333299</v>
          </cell>
          <cell r="AD605">
            <v>42500.6201914005</v>
          </cell>
          <cell r="AE605" t="str">
            <v>Durante este periodo el acto administrativo que contienen los lineamientos para realizar el pago de la indemnización económica dirigida a sujetos étnicos que cuentan con PIRC protocolizado se encuentra en revisión por parte de la OAJ de la Unidad, una vez</v>
          </cell>
          <cell r="AF605">
            <v>42490.208333333299</v>
          </cell>
          <cell r="AG605">
            <v>42500.637530752298</v>
          </cell>
          <cell r="AH605" t="str">
            <v>Carolina Albornoz</v>
          </cell>
          <cell r="AI605" t="str">
            <v>carolina.albornoz@unidadvictimas.gov.co</v>
          </cell>
          <cell r="AJ605">
            <v>10</v>
          </cell>
          <cell r="AK605">
            <v>42551.208333333299</v>
          </cell>
          <cell r="AL605">
            <v>-53</v>
          </cell>
        </row>
        <row r="606">
          <cell r="A606">
            <v>5407</v>
          </cell>
          <cell r="B606" t="str">
            <v>Todos por un Nuevo País</v>
          </cell>
          <cell r="C606" t="str">
            <v>Seguridad, justicia y democracia para la construcción de paz</v>
          </cell>
          <cell r="D606" t="str">
            <v>Fortalecer y articular los mecanismos de transición hacia la paz</v>
          </cell>
          <cell r="E606" t="str">
            <v>Inclusión Social y Reconciliación</v>
          </cell>
          <cell r="F606" t="str">
            <v>Unidad de Atención y Reparación Integral a las Vic</v>
          </cell>
          <cell r="G606" t="str">
            <v>Grupos Étnicos - Inclusión Social</v>
          </cell>
          <cell r="H606">
            <v>5407</v>
          </cell>
          <cell r="I606" t="str">
            <v>Difusión permanente del Decreto Ley 4633 de 2011</v>
          </cell>
          <cell r="J606" t="str">
            <v>Producto</v>
          </cell>
          <cell r="K606" t="str">
            <v>Sectorial</v>
          </cell>
          <cell r="L606" t="str">
            <v>SI</v>
          </cell>
          <cell r="M606" t="str">
            <v>SI</v>
          </cell>
          <cell r="N606" t="str">
            <v>NO</v>
          </cell>
          <cell r="O606" t="str">
            <v>SI</v>
          </cell>
          <cell r="P606" t="str">
            <v>Porcentaje</v>
          </cell>
          <cell r="Q606" t="str">
            <v>Trimestral</v>
          </cell>
          <cell r="R606" t="str">
            <v>Stock</v>
          </cell>
          <cell r="S606">
            <v>0</v>
          </cell>
          <cell r="T606">
            <v>0</v>
          </cell>
          <cell r="U606">
            <v>100</v>
          </cell>
          <cell r="V606">
            <v>100</v>
          </cell>
          <cell r="W606">
            <v>100</v>
          </cell>
          <cell r="X606">
            <v>100</v>
          </cell>
          <cell r="Y606">
            <v>0</v>
          </cell>
          <cell r="Z606">
            <v>0</v>
          </cell>
          <cell r="AA606">
            <v>0</v>
          </cell>
          <cell r="AB606">
            <v>0</v>
          </cell>
          <cell r="AC606">
            <v>0</v>
          </cell>
          <cell r="AD606">
            <v>0</v>
          </cell>
          <cell r="AE606" t="str">
            <v xml:space="preserve">Durante el mes no se recibieron solicitudes de socialización </v>
          </cell>
          <cell r="AF606">
            <v>42460.208333333299</v>
          </cell>
          <cell r="AG606">
            <v>42501.381221955999</v>
          </cell>
          <cell r="AH606" t="str">
            <v>Mireya Camacho Celis</v>
          </cell>
          <cell r="AI606" t="str">
            <v>mireya.camacho@unidadvictimas.gov.co</v>
          </cell>
          <cell r="AJ606">
            <v>10</v>
          </cell>
          <cell r="AK606">
            <v>0</v>
          </cell>
          <cell r="AL606">
            <v>0</v>
          </cell>
        </row>
        <row r="607">
          <cell r="A607">
            <v>5408</v>
          </cell>
          <cell r="B607" t="str">
            <v>Todos por un Nuevo País</v>
          </cell>
          <cell r="C607" t="str">
            <v>Seguridad, justicia y democracia para la construcción de paz</v>
          </cell>
          <cell r="D607" t="str">
            <v>Fortalecer y articular los mecanismos de transición hacia la paz</v>
          </cell>
          <cell r="E607" t="str">
            <v>Inclusión Social y Reconciliación</v>
          </cell>
          <cell r="F607" t="str">
            <v>Unidad de Atención y Reparación Integral a las Vic</v>
          </cell>
          <cell r="G607" t="str">
            <v>Grupos Étnicos - Inclusión Social</v>
          </cell>
          <cell r="H607">
            <v>5408</v>
          </cell>
          <cell r="I607" t="str">
            <v>Formulación concertada de los planes de retornos integrales</v>
          </cell>
          <cell r="J607" t="str">
            <v>Producto</v>
          </cell>
          <cell r="K607" t="str">
            <v>Sectorial</v>
          </cell>
          <cell r="L607" t="str">
            <v>SI</v>
          </cell>
          <cell r="M607" t="str">
            <v>SI</v>
          </cell>
          <cell r="N607" t="str">
            <v>NO</v>
          </cell>
          <cell r="O607" t="str">
            <v>SI</v>
          </cell>
          <cell r="P607" t="str">
            <v>Porcentaje</v>
          </cell>
          <cell r="Q607" t="str">
            <v>Semestral</v>
          </cell>
          <cell r="R607" t="str">
            <v>Stock</v>
          </cell>
          <cell r="S607">
            <v>4</v>
          </cell>
          <cell r="T607">
            <v>100</v>
          </cell>
          <cell r="U607">
            <v>100</v>
          </cell>
          <cell r="V607">
            <v>100</v>
          </cell>
          <cell r="W607">
            <v>100</v>
          </cell>
          <cell r="X607">
            <v>100</v>
          </cell>
          <cell r="Y607">
            <v>0</v>
          </cell>
          <cell r="Z607">
            <v>0</v>
          </cell>
          <cell r="AA607">
            <v>0</v>
          </cell>
          <cell r="AB607">
            <v>0</v>
          </cell>
          <cell r="AC607">
            <v>0</v>
          </cell>
          <cell r="AD607">
            <v>0</v>
          </cell>
          <cell r="AE607">
            <v>0</v>
          </cell>
          <cell r="AF607">
            <v>0</v>
          </cell>
          <cell r="AG607">
            <v>0</v>
          </cell>
          <cell r="AH607" t="str">
            <v>Tatiana Marcela Santos Dukon</v>
          </cell>
          <cell r="AI607" t="str">
            <v>tatiana.santos@unidadvictimas.gov.co</v>
          </cell>
          <cell r="AJ607">
            <v>10</v>
          </cell>
          <cell r="AK607">
            <v>0</v>
          </cell>
          <cell r="AL607">
            <v>0</v>
          </cell>
        </row>
        <row r="608">
          <cell r="A608">
            <v>5409</v>
          </cell>
          <cell r="B608" t="str">
            <v>Todos por un Nuevo País</v>
          </cell>
          <cell r="C608" t="str">
            <v>Seguridad, justicia y democracia para la construcción de paz</v>
          </cell>
          <cell r="D608" t="str">
            <v>Fortalecer y articular los mecanismos de transición hacia la paz</v>
          </cell>
          <cell r="E608" t="str">
            <v>Inclusión Social y Reconciliación</v>
          </cell>
          <cell r="F608" t="str">
            <v>Unidad de Atención y Reparación Integral a las Vic</v>
          </cell>
          <cell r="G608" t="str">
            <v>Grupos Étnicos - Inclusión Social</v>
          </cell>
          <cell r="H608">
            <v>5409</v>
          </cell>
          <cell r="I608" t="str">
            <v>Adecuación diferencial de las partidas de  ayuda y atención humanitaria de emergencia para la atención de los Pueblos y Comunidades Indígenas</v>
          </cell>
          <cell r="J608" t="str">
            <v>Producto</v>
          </cell>
          <cell r="K608" t="str">
            <v>Sectorial</v>
          </cell>
          <cell r="L608" t="str">
            <v>SI</v>
          </cell>
          <cell r="M608" t="str">
            <v>SI</v>
          </cell>
          <cell r="N608" t="str">
            <v>NO</v>
          </cell>
          <cell r="O608" t="str">
            <v>SI</v>
          </cell>
          <cell r="P608" t="str">
            <v>Porcentaje</v>
          </cell>
          <cell r="Q608" t="str">
            <v>Trimestral</v>
          </cell>
          <cell r="R608" t="str">
            <v>Stock</v>
          </cell>
          <cell r="S608">
            <v>0</v>
          </cell>
          <cell r="T608">
            <v>100</v>
          </cell>
          <cell r="U608">
            <v>100</v>
          </cell>
          <cell r="V608">
            <v>100</v>
          </cell>
          <cell r="W608">
            <v>100</v>
          </cell>
          <cell r="X608">
            <v>100</v>
          </cell>
          <cell r="Y608">
            <v>0</v>
          </cell>
          <cell r="Z608">
            <v>0</v>
          </cell>
          <cell r="AA608">
            <v>0</v>
          </cell>
          <cell r="AB608">
            <v>0</v>
          </cell>
          <cell r="AC608">
            <v>0</v>
          </cell>
          <cell r="AD608">
            <v>0</v>
          </cell>
          <cell r="AE608">
            <v>0</v>
          </cell>
          <cell r="AF608">
            <v>0</v>
          </cell>
          <cell r="AG608">
            <v>0</v>
          </cell>
          <cell r="AH608" t="str">
            <v>Ramón Alberto Rodríguez Andrade</v>
          </cell>
          <cell r="AI608" t="str">
            <v>ramon.rodriguez@unidadvictimas.gov.co</v>
          </cell>
          <cell r="AJ608">
            <v>30</v>
          </cell>
          <cell r="AK608">
            <v>0</v>
          </cell>
          <cell r="AL608">
            <v>0</v>
          </cell>
        </row>
        <row r="609">
          <cell r="A609">
            <v>5233</v>
          </cell>
          <cell r="B609" t="str">
            <v>Todos por un Nuevo País</v>
          </cell>
          <cell r="C609" t="str">
            <v>Seguridad, justicia y democracia para la construcción de paz</v>
          </cell>
          <cell r="D609" t="str">
            <v>Fortalecer y articular los mecanismos de transición hacia la paz</v>
          </cell>
          <cell r="E609" t="str">
            <v>Inclusión Social y Reconciliación</v>
          </cell>
          <cell r="F609" t="str">
            <v>Unidad de Atención y Reparación Integral a las Vic</v>
          </cell>
          <cell r="G609" t="str">
            <v>Grupos Étnicos - Inclusión Social</v>
          </cell>
          <cell r="H609">
            <v>5233</v>
          </cell>
          <cell r="I609" t="str">
            <v>Plan integral de reparación colectiva para el pueblo Rrom formulado e implementado</v>
          </cell>
          <cell r="J609" t="str">
            <v>Producto</v>
          </cell>
          <cell r="K609" t="str">
            <v>Sectorial</v>
          </cell>
          <cell r="L609" t="str">
            <v>SI</v>
          </cell>
          <cell r="M609" t="str">
            <v>NO</v>
          </cell>
          <cell r="N609" t="str">
            <v>NO</v>
          </cell>
          <cell r="O609" t="str">
            <v>SI</v>
          </cell>
          <cell r="P609" t="str">
            <v>Porcentaje</v>
          </cell>
          <cell r="Q609" t="str">
            <v>Anual</v>
          </cell>
          <cell r="R609" t="str">
            <v>Capacidad</v>
          </cell>
          <cell r="S609">
            <v>0</v>
          </cell>
          <cell r="T609">
            <v>10</v>
          </cell>
          <cell r="U609">
            <v>30</v>
          </cell>
          <cell r="V609">
            <v>50</v>
          </cell>
          <cell r="W609">
            <v>100</v>
          </cell>
          <cell r="X609">
            <v>100</v>
          </cell>
          <cell r="Y609">
            <v>0</v>
          </cell>
          <cell r="Z609">
            <v>0</v>
          </cell>
          <cell r="AA609">
            <v>0</v>
          </cell>
          <cell r="AB609">
            <v>0</v>
          </cell>
          <cell r="AC609">
            <v>0</v>
          </cell>
          <cell r="AD609">
            <v>0</v>
          </cell>
          <cell r="AE609" t="str">
            <v>Durante este periodo se realizaron dos (2) jornadas de concertación y formación en el marco de las medidas de rehabilitación comunitaria con enfoque psicosocial para el Pueblo Rrom entre las Unidades Móviles del ICBF y los equipos psicosociales de dos zon</v>
          </cell>
          <cell r="AF609">
            <v>42460.208333333299</v>
          </cell>
          <cell r="AG609">
            <v>42500.639067361102</v>
          </cell>
          <cell r="AH609" t="str">
            <v>Carolina Albornoz</v>
          </cell>
          <cell r="AI609" t="str">
            <v>carolina.albornoz@unidadvictimas.gov.co</v>
          </cell>
          <cell r="AJ609">
            <v>10</v>
          </cell>
          <cell r="AK609">
            <v>0</v>
          </cell>
          <cell r="AL609">
            <v>0</v>
          </cell>
        </row>
        <row r="610">
          <cell r="A610">
            <v>5234</v>
          </cell>
          <cell r="B610" t="str">
            <v>Todos por un Nuevo País</v>
          </cell>
          <cell r="C610" t="str">
            <v>Seguridad, justicia y democracia para la construcción de paz</v>
          </cell>
          <cell r="D610" t="str">
            <v>Fortalecer y articular los mecanismos de transición hacia la paz</v>
          </cell>
          <cell r="E610" t="str">
            <v>Inclusión Social y Reconciliación</v>
          </cell>
          <cell r="F610" t="str">
            <v>Unidad de Atención y Reparación Integral a las Vic</v>
          </cell>
          <cell r="G610" t="str">
            <v>Grupos Étnicos - Inclusión Social</v>
          </cell>
          <cell r="H610">
            <v>5234</v>
          </cell>
          <cell r="I610" t="str">
            <v>Encuentros nacionales realizados para remembrar las vidas en carpas y la itinerancia</v>
          </cell>
          <cell r="J610" t="str">
            <v>Producto</v>
          </cell>
          <cell r="K610" t="str">
            <v>Sectorial</v>
          </cell>
          <cell r="L610" t="str">
            <v>SI</v>
          </cell>
          <cell r="M610" t="str">
            <v>NO</v>
          </cell>
          <cell r="N610" t="str">
            <v>NO</v>
          </cell>
          <cell r="O610" t="str">
            <v>NO</v>
          </cell>
          <cell r="P610" t="str">
            <v>Encuentros Nacionales</v>
          </cell>
          <cell r="Q610" t="str">
            <v>Anual</v>
          </cell>
          <cell r="R610" t="str">
            <v>Acumulado</v>
          </cell>
          <cell r="S610">
            <v>0</v>
          </cell>
          <cell r="T610">
            <v>0</v>
          </cell>
          <cell r="U610">
            <v>0</v>
          </cell>
          <cell r="V610">
            <v>1</v>
          </cell>
          <cell r="W610">
            <v>1</v>
          </cell>
          <cell r="X610">
            <v>2</v>
          </cell>
          <cell r="Y610">
            <v>0</v>
          </cell>
          <cell r="Z610">
            <v>0</v>
          </cell>
          <cell r="AA610">
            <v>0</v>
          </cell>
          <cell r="AB610">
            <v>0</v>
          </cell>
          <cell r="AC610">
            <v>0</v>
          </cell>
          <cell r="AD610">
            <v>0</v>
          </cell>
          <cell r="AE610">
            <v>0</v>
          </cell>
          <cell r="AF610">
            <v>0</v>
          </cell>
          <cell r="AG610">
            <v>0</v>
          </cell>
          <cell r="AH610" t="str">
            <v>Carolina Albornoz</v>
          </cell>
          <cell r="AI610" t="str">
            <v>carolina.albornoz@unidadvictimas.gov.co</v>
          </cell>
          <cell r="AJ610">
            <v>10</v>
          </cell>
          <cell r="AK610">
            <v>0</v>
          </cell>
          <cell r="AL610">
            <v>0</v>
          </cell>
        </row>
        <row r="611">
          <cell r="A611">
            <v>5235</v>
          </cell>
          <cell r="B611" t="str">
            <v>Todos por un Nuevo País</v>
          </cell>
          <cell r="C611" t="str">
            <v>Seguridad, justicia y democracia para la construcción de paz</v>
          </cell>
          <cell r="D611" t="str">
            <v>Fortalecer y articular los mecanismos de transición hacia la paz</v>
          </cell>
          <cell r="E611" t="str">
            <v>Inclusión Social y Reconciliación</v>
          </cell>
          <cell r="F611" t="str">
            <v>Unidad de Atención y Reparación Integral a las Vic</v>
          </cell>
          <cell r="G611" t="str">
            <v>Grupos Étnicos - Inclusión Social</v>
          </cell>
          <cell r="H611">
            <v>5235</v>
          </cell>
          <cell r="I611" t="str">
            <v>Medida de reparación colectiva frente al daño a la itinerancia del Pueblo Rrom diseñada y en ejecución.</v>
          </cell>
          <cell r="J611" t="str">
            <v>Gestión</v>
          </cell>
          <cell r="K611" t="str">
            <v>Sectorial</v>
          </cell>
          <cell r="L611" t="str">
            <v>SI</v>
          </cell>
          <cell r="M611" t="str">
            <v>NO</v>
          </cell>
          <cell r="N611" t="str">
            <v>NO</v>
          </cell>
          <cell r="O611" t="str">
            <v>SI</v>
          </cell>
          <cell r="P611" t="str">
            <v>Porcentaje</v>
          </cell>
          <cell r="Q611" t="str">
            <v>Anual</v>
          </cell>
          <cell r="R611" t="str">
            <v>Capacidad</v>
          </cell>
          <cell r="S611">
            <v>0</v>
          </cell>
          <cell r="T611">
            <v>10</v>
          </cell>
          <cell r="U611">
            <v>30</v>
          </cell>
          <cell r="V611">
            <v>40</v>
          </cell>
          <cell r="W611">
            <v>100</v>
          </cell>
          <cell r="X611">
            <v>100</v>
          </cell>
          <cell r="Y611">
            <v>0</v>
          </cell>
          <cell r="Z611">
            <v>0</v>
          </cell>
          <cell r="AA611">
            <v>0</v>
          </cell>
          <cell r="AB611">
            <v>0</v>
          </cell>
          <cell r="AC611">
            <v>0</v>
          </cell>
          <cell r="AD611">
            <v>0</v>
          </cell>
          <cell r="AE611" t="str">
            <v>Se gestiona y se adelantan reuniones con las Instituciones en las que se realiza la planeación y coordinación para la implementación de las acciones de medidas del PIRCPRK relacionadas con el daño a la itinerancia del Pueblo Rrom, las cuales quedaran incl</v>
          </cell>
          <cell r="AF611">
            <v>42429.208333333299</v>
          </cell>
          <cell r="AG611">
            <v>42500.642200775503</v>
          </cell>
          <cell r="AH611" t="str">
            <v>Carolina Albornoz</v>
          </cell>
          <cell r="AI611" t="str">
            <v>carolina.albornoz@unidadvictimas.gov.co</v>
          </cell>
          <cell r="AJ611">
            <v>10</v>
          </cell>
          <cell r="AK611">
            <v>0</v>
          </cell>
          <cell r="AL611">
            <v>0</v>
          </cell>
        </row>
        <row r="612">
          <cell r="A612">
            <v>4424</v>
          </cell>
          <cell r="B612" t="str">
            <v>Todos por un Nuevo País</v>
          </cell>
          <cell r="C612" t="str">
            <v>Seguridad, justicia y democracia para la construcción de paz</v>
          </cell>
          <cell r="D612" t="str">
            <v>Fortalecer y articular los mecanismos de transición hacia la paz</v>
          </cell>
          <cell r="E612" t="str">
            <v>Justicia</v>
          </cell>
          <cell r="F612" t="str">
            <v>MinJusticia</v>
          </cell>
          <cell r="G612" t="str">
            <v>Justicia Transicional y posconflicto</v>
          </cell>
          <cell r="H612">
            <v>4424</v>
          </cell>
          <cell r="I612" t="str">
            <v>Modelo integral de justicia transicional diseñado e  implementado institucionalmente por etapas</v>
          </cell>
          <cell r="J612" t="str">
            <v>Producto</v>
          </cell>
          <cell r="K612" t="str">
            <v>Sectorial</v>
          </cell>
          <cell r="L612" t="str">
            <v>SI</v>
          </cell>
          <cell r="M612" t="str">
            <v>NO</v>
          </cell>
          <cell r="N612" t="str">
            <v>NO</v>
          </cell>
          <cell r="O612" t="str">
            <v>SI</v>
          </cell>
          <cell r="P612" t="str">
            <v>Porcentaje</v>
          </cell>
          <cell r="Q612" t="str">
            <v>Anual</v>
          </cell>
          <cell r="R612" t="str">
            <v>Capacidad</v>
          </cell>
          <cell r="S612">
            <v>0</v>
          </cell>
          <cell r="T612">
            <v>5</v>
          </cell>
          <cell r="U612">
            <v>10</v>
          </cell>
          <cell r="V612">
            <v>25</v>
          </cell>
          <cell r="W612">
            <v>30</v>
          </cell>
          <cell r="X612">
            <v>30</v>
          </cell>
          <cell r="Y612">
            <v>0</v>
          </cell>
          <cell r="Z612">
            <v>0</v>
          </cell>
          <cell r="AA612">
            <v>0</v>
          </cell>
          <cell r="AB612">
            <v>0</v>
          </cell>
          <cell r="AC612">
            <v>0</v>
          </cell>
          <cell r="AD612">
            <v>0</v>
          </cell>
          <cell r="AE612" t="str">
            <v>Alistamiento y negociación de protocolos de interoperabilidad e intercambio de información con entidades que se involucrarán al Sistema de Información Interinstitucional de Justicia Transicional (SIIJT).</v>
          </cell>
          <cell r="AF612">
            <v>42460.208333333299</v>
          </cell>
          <cell r="AG612">
            <v>42468.662169363401</v>
          </cell>
          <cell r="AH612" t="str">
            <v>Catalina Díaz Gómez</v>
          </cell>
          <cell r="AI612" t="str">
            <v>catalina.diaz@minjusticia.gov.co</v>
          </cell>
          <cell r="AJ612">
            <v>10</v>
          </cell>
          <cell r="AK612">
            <v>0</v>
          </cell>
          <cell r="AL612">
            <v>0</v>
          </cell>
        </row>
        <row r="613">
          <cell r="A613">
            <v>4425</v>
          </cell>
          <cell r="B613" t="str">
            <v>Todos por un Nuevo País</v>
          </cell>
          <cell r="C613" t="str">
            <v>Seguridad, justicia y democracia para la construcción de paz</v>
          </cell>
          <cell r="D613" t="str">
            <v>Fortalecer y articular los mecanismos de transición hacia la paz</v>
          </cell>
          <cell r="E613" t="str">
            <v>Justicia</v>
          </cell>
          <cell r="F613" t="str">
            <v>MinJusticia</v>
          </cell>
          <cell r="G613" t="str">
            <v>Justicia Transicional y posconflicto</v>
          </cell>
          <cell r="H613">
            <v>4425</v>
          </cell>
          <cell r="I613" t="str">
            <v>Porcentaje de postulados activos en Justicia y Paz atendidos en el programa de resocialización para excombatientes privados de la libertad en centros de reclusión</v>
          </cell>
          <cell r="J613" t="str">
            <v>Producto</v>
          </cell>
          <cell r="K613" t="str">
            <v>Sectorial</v>
          </cell>
          <cell r="L613" t="str">
            <v>SI</v>
          </cell>
          <cell r="M613" t="str">
            <v>NO</v>
          </cell>
          <cell r="N613" t="str">
            <v>NO</v>
          </cell>
          <cell r="O613" t="str">
            <v>SI</v>
          </cell>
          <cell r="P613" t="str">
            <v>Porcentaje</v>
          </cell>
          <cell r="Q613" t="str">
            <v>Semestral</v>
          </cell>
          <cell r="R613" t="str">
            <v>Capacidad</v>
          </cell>
          <cell r="S613">
            <v>0</v>
          </cell>
          <cell r="T613">
            <v>10</v>
          </cell>
          <cell r="U613">
            <v>20</v>
          </cell>
          <cell r="V613">
            <v>30</v>
          </cell>
          <cell r="W613">
            <v>40</v>
          </cell>
          <cell r="X613">
            <v>40</v>
          </cell>
          <cell r="Y613">
            <v>0</v>
          </cell>
          <cell r="Z613">
            <v>0</v>
          </cell>
          <cell r="AA613">
            <v>0</v>
          </cell>
          <cell r="AB613">
            <v>0</v>
          </cell>
          <cell r="AC613">
            <v>0</v>
          </cell>
          <cell r="AD613">
            <v>0</v>
          </cell>
          <cell r="AE613" t="str">
            <v>Visitas preparatorias a los establecimientos penitenciarios priorizados para 2016.</v>
          </cell>
          <cell r="AF613">
            <v>42460.208333333299</v>
          </cell>
          <cell r="AG613">
            <v>42468.668062696801</v>
          </cell>
          <cell r="AH613" t="str">
            <v>Catalina Díaz Gómez</v>
          </cell>
          <cell r="AI613" t="str">
            <v>catalina.diaz@minjusticia.gov.co</v>
          </cell>
          <cell r="AJ613">
            <v>10</v>
          </cell>
          <cell r="AK613">
            <v>0</v>
          </cell>
          <cell r="AL613">
            <v>0</v>
          </cell>
        </row>
        <row r="614">
          <cell r="A614">
            <v>4426</v>
          </cell>
          <cell r="B614" t="str">
            <v>Todos por un Nuevo País</v>
          </cell>
          <cell r="C614" t="str">
            <v>Seguridad, justicia y democracia para la construcción de paz</v>
          </cell>
          <cell r="D614" t="str">
            <v>Fortalecer y articular los mecanismos de transición hacia la paz</v>
          </cell>
          <cell r="E614" t="str">
            <v>Justicia</v>
          </cell>
          <cell r="F614" t="str">
            <v>MinJusticia</v>
          </cell>
          <cell r="G614" t="str">
            <v>Justicia Transicional y posconflicto</v>
          </cell>
          <cell r="H614">
            <v>4426</v>
          </cell>
          <cell r="I614" t="str">
            <v>Porcentaje de Excombatientes privados de la libertad vinculados al programa de reconciliación con la sociedad civil</v>
          </cell>
          <cell r="J614" t="str">
            <v>Producto</v>
          </cell>
          <cell r="K614" t="str">
            <v>Sectorial</v>
          </cell>
          <cell r="L614" t="str">
            <v>SI</v>
          </cell>
          <cell r="M614" t="str">
            <v>NO</v>
          </cell>
          <cell r="N614" t="str">
            <v>NO</v>
          </cell>
          <cell r="O614" t="str">
            <v>SI</v>
          </cell>
          <cell r="P614" t="str">
            <v>Porcentaje</v>
          </cell>
          <cell r="Q614" t="str">
            <v>Anual</v>
          </cell>
          <cell r="R614" t="str">
            <v>Capacidad</v>
          </cell>
          <cell r="S614">
            <v>0</v>
          </cell>
          <cell r="T614">
            <v>10</v>
          </cell>
          <cell r="U614">
            <v>20</v>
          </cell>
          <cell r="V614">
            <v>30</v>
          </cell>
          <cell r="W614">
            <v>40</v>
          </cell>
          <cell r="X614">
            <v>40</v>
          </cell>
          <cell r="Y614">
            <v>0</v>
          </cell>
          <cell r="Z614">
            <v>0</v>
          </cell>
          <cell r="AA614">
            <v>0</v>
          </cell>
          <cell r="AB614">
            <v>0</v>
          </cell>
          <cell r="AC614">
            <v>0</v>
          </cell>
          <cell r="AD614">
            <v>0</v>
          </cell>
          <cell r="AE614" t="str">
            <v>Se elaboraron los términos de referencia para realizar la implementación del programa de en los centros de reclusión programados para 2016.</v>
          </cell>
          <cell r="AF614">
            <v>42400.208333333299</v>
          </cell>
          <cell r="AG614">
            <v>42439.468774421301</v>
          </cell>
          <cell r="AH614" t="str">
            <v>Catalina Díaz Gómez</v>
          </cell>
          <cell r="AI614" t="str">
            <v>catalina.diaz@minjusticia.gov.co</v>
          </cell>
          <cell r="AJ614">
            <v>10</v>
          </cell>
          <cell r="AK614">
            <v>0</v>
          </cell>
          <cell r="AL614">
            <v>0</v>
          </cell>
        </row>
        <row r="615">
          <cell r="A615">
            <v>4535</v>
          </cell>
          <cell r="B615" t="str">
            <v>Todos por un Nuevo País</v>
          </cell>
          <cell r="C615" t="str">
            <v>Seguridad, justicia y democracia para la construcción de paz</v>
          </cell>
          <cell r="D615" t="str">
            <v>Fortalecer y articular los mecanismos de transición hacia la paz</v>
          </cell>
          <cell r="E615" t="str">
            <v>Planeación Nacional</v>
          </cell>
          <cell r="F615" t="str">
            <v>DNP</v>
          </cell>
          <cell r="G615" t="str">
            <v>Promoción y fomento de la eficiencia gubernamental desde el Departamento Nacional de Planeación</v>
          </cell>
          <cell r="H615">
            <v>4535</v>
          </cell>
          <cell r="I615" t="str">
            <v>Iniciativas de cultura de Innovación en la gestión publica</v>
          </cell>
          <cell r="J615" t="str">
            <v>Producto</v>
          </cell>
          <cell r="K615" t="str">
            <v>Sectorial</v>
          </cell>
          <cell r="L615" t="str">
            <v>SI</v>
          </cell>
          <cell r="M615" t="str">
            <v>NO</v>
          </cell>
          <cell r="N615" t="str">
            <v>NO</v>
          </cell>
          <cell r="O615" t="str">
            <v>SI</v>
          </cell>
          <cell r="P615" t="str">
            <v>Programas/iniciativas públicas de fomento</v>
          </cell>
          <cell r="Q615" t="str">
            <v>Anual</v>
          </cell>
          <cell r="R615" t="str">
            <v>Acumulado</v>
          </cell>
          <cell r="S615">
            <v>8</v>
          </cell>
          <cell r="T615">
            <v>2</v>
          </cell>
          <cell r="U615">
            <v>3</v>
          </cell>
          <cell r="V615">
            <v>3</v>
          </cell>
          <cell r="W615">
            <v>2</v>
          </cell>
          <cell r="X615">
            <v>10</v>
          </cell>
          <cell r="Y615">
            <v>0</v>
          </cell>
          <cell r="Z615">
            <v>0</v>
          </cell>
          <cell r="AA615">
            <v>0</v>
          </cell>
          <cell r="AB615">
            <v>0</v>
          </cell>
          <cell r="AC615">
            <v>0</v>
          </cell>
          <cell r="AD615">
            <v>0</v>
          </cell>
          <cell r="AE615" t="str">
            <v>DNP continúa con la ejecución de una iniciativa de fomento a la cultura de innovación dentro de la propia entidad, articulada por el Equipo de Innovación Pública (DDE) con el apoyo del contrato de consultoría DNP-649-15, cuyo objeto es “Diseñar e implemen</v>
          </cell>
          <cell r="AF615">
            <v>42429.208333333299</v>
          </cell>
          <cell r="AG615">
            <v>42440.423261955999</v>
          </cell>
          <cell r="AH615" t="str">
            <v>Paula Toro</v>
          </cell>
          <cell r="AI615" t="str">
            <v>ptoro@dnp.gov.co</v>
          </cell>
          <cell r="AJ615">
            <v>0</v>
          </cell>
          <cell r="AK615">
            <v>0</v>
          </cell>
          <cell r="AL615">
            <v>0</v>
          </cell>
        </row>
        <row r="616">
          <cell r="A616">
            <v>5246</v>
          </cell>
          <cell r="B616" t="str">
            <v>Todos por un Nuevo País</v>
          </cell>
          <cell r="C616" t="str">
            <v>Seguridad, justicia y democracia para la construcción de paz</v>
          </cell>
          <cell r="D616" t="str">
            <v>Fortalecer y articular los mecanismos de transición hacia la paz</v>
          </cell>
          <cell r="E616" t="str">
            <v>Planeación Nacional</v>
          </cell>
          <cell r="F616" t="str">
            <v>DNP</v>
          </cell>
          <cell r="G616" t="str">
            <v>Promoción y fomento de la eficiencia gubernamental desde el Departamento Nacional de Planeación</v>
          </cell>
          <cell r="H616">
            <v>5246</v>
          </cell>
          <cell r="I616" t="str">
            <v>Entidades territoriales utilizando la nueva herramienta de gestión integrada y sistematizada</v>
          </cell>
          <cell r="J616" t="str">
            <v>Producto</v>
          </cell>
          <cell r="K616" t="str">
            <v>Sectorial</v>
          </cell>
          <cell r="L616" t="str">
            <v>SI</v>
          </cell>
          <cell r="M616" t="str">
            <v>NO</v>
          </cell>
          <cell r="N616" t="str">
            <v>NO</v>
          </cell>
          <cell r="O616" t="str">
            <v>NO</v>
          </cell>
          <cell r="P616" t="str">
            <v>Entidades</v>
          </cell>
          <cell r="Q616" t="str">
            <v>Anual</v>
          </cell>
          <cell r="R616" t="str">
            <v>Capacidad</v>
          </cell>
          <cell r="S616">
            <v>0</v>
          </cell>
          <cell r="T616">
            <v>0</v>
          </cell>
          <cell r="U616">
            <v>0</v>
          </cell>
          <cell r="V616">
            <v>50</v>
          </cell>
          <cell r="W616">
            <v>150</v>
          </cell>
          <cell r="X616">
            <v>150</v>
          </cell>
          <cell r="Y616">
            <v>0</v>
          </cell>
          <cell r="Z616">
            <v>0</v>
          </cell>
          <cell r="AA616">
            <v>0</v>
          </cell>
          <cell r="AB616">
            <v>0</v>
          </cell>
          <cell r="AC616">
            <v>0</v>
          </cell>
          <cell r="AD616">
            <v>0</v>
          </cell>
          <cell r="AE616">
            <v>0</v>
          </cell>
          <cell r="AF616">
            <v>0</v>
          </cell>
          <cell r="AG616">
            <v>0</v>
          </cell>
          <cell r="AH616" t="str">
            <v>Juan Miguel Durán Prieto</v>
          </cell>
          <cell r="AI616" t="str">
            <v>jmduran@dnp.gov.co</v>
          </cell>
          <cell r="AJ616">
            <v>30</v>
          </cell>
          <cell r="AK616">
            <v>0</v>
          </cell>
          <cell r="AL616">
            <v>0</v>
          </cell>
        </row>
        <row r="617">
          <cell r="A617">
            <v>4507</v>
          </cell>
          <cell r="B617" t="str">
            <v>Todos por un Nuevo País</v>
          </cell>
          <cell r="C617" t="str">
            <v>Seguridad, justicia y democracia para la construcción de paz</v>
          </cell>
          <cell r="D617" t="str">
            <v>Fortalecer y articular los mecanismos de transición hacia la paz</v>
          </cell>
          <cell r="E617" t="str">
            <v>Planeación Nacional</v>
          </cell>
          <cell r="F617" t="str">
            <v>DNP</v>
          </cell>
          <cell r="G617" t="str">
            <v>Promoción y fomento de la eficiencia gubernamental desde el Departamento Nacional de Planeación</v>
          </cell>
          <cell r="H617">
            <v>4507</v>
          </cell>
          <cell r="I617" t="str">
            <v>Ferias Nacionales de Servicio al Ciudadano realizadas</v>
          </cell>
          <cell r="J617" t="str">
            <v>Producto</v>
          </cell>
          <cell r="K617" t="str">
            <v>Sectorial</v>
          </cell>
          <cell r="L617" t="str">
            <v>SI</v>
          </cell>
          <cell r="M617" t="str">
            <v>NO</v>
          </cell>
          <cell r="N617" t="str">
            <v>NO</v>
          </cell>
          <cell r="O617" t="str">
            <v>SI</v>
          </cell>
          <cell r="P617" t="str">
            <v>Ferias</v>
          </cell>
          <cell r="Q617" t="str">
            <v>Semestral</v>
          </cell>
          <cell r="R617" t="str">
            <v>Acumulado</v>
          </cell>
          <cell r="S617">
            <v>23</v>
          </cell>
          <cell r="T617">
            <v>6</v>
          </cell>
          <cell r="U617">
            <v>6</v>
          </cell>
          <cell r="V617">
            <v>6</v>
          </cell>
          <cell r="W617">
            <v>6</v>
          </cell>
          <cell r="X617">
            <v>24</v>
          </cell>
          <cell r="Y617">
            <v>0</v>
          </cell>
          <cell r="Z617">
            <v>0</v>
          </cell>
          <cell r="AA617">
            <v>0</v>
          </cell>
          <cell r="AB617">
            <v>0</v>
          </cell>
          <cell r="AC617">
            <v>0</v>
          </cell>
          <cell r="AD617">
            <v>0</v>
          </cell>
          <cell r="AE617" t="str">
            <v>Se llevó a cabo la primera Feria Nacional de Servicio al Ciudadano en Quibdó, el 30 de abril de 2016, en donde asistieron 13.000 personas, 82 entidades, y se atendieron más de 400 trámites. El primer informe detallado de feria se encuentra en proceso de r</v>
          </cell>
          <cell r="AF617">
            <v>42490.208333333299</v>
          </cell>
          <cell r="AG617">
            <v>42501.664568321801</v>
          </cell>
          <cell r="AH617" t="str">
            <v>Juan Carlos Rodríguez Arana</v>
          </cell>
          <cell r="AI617" t="str">
            <v>jcrodrigueza@dnp.gov.co</v>
          </cell>
          <cell r="AJ617">
            <v>0</v>
          </cell>
          <cell r="AK617">
            <v>0</v>
          </cell>
          <cell r="AL617">
            <v>0</v>
          </cell>
        </row>
        <row r="618">
          <cell r="A618">
            <v>4527</v>
          </cell>
          <cell r="B618" t="str">
            <v>Todos por un Nuevo País</v>
          </cell>
          <cell r="C618" t="str">
            <v>Seguridad, justicia y democracia para la construcción de paz</v>
          </cell>
          <cell r="D618" t="str">
            <v>Fortalecer y articular los mecanismos de transición hacia la paz</v>
          </cell>
          <cell r="E618" t="str">
            <v>Planeación Nacional</v>
          </cell>
          <cell r="F618" t="str">
            <v>DNP</v>
          </cell>
          <cell r="G618" t="str">
            <v>Promoción y fomento de la eficiencia gubernamental desde el Departamento Nacional de Planeación</v>
          </cell>
          <cell r="H618">
            <v>4527</v>
          </cell>
          <cell r="I618" t="str">
            <v>Matrices de gestión de recomendaciones de evaluaciones finalizadas, concertadas con las entidades ejecutoras</v>
          </cell>
          <cell r="J618" t="str">
            <v>Gestión</v>
          </cell>
          <cell r="K618" t="str">
            <v>Sectorial</v>
          </cell>
          <cell r="L618" t="str">
            <v>SI</v>
          </cell>
          <cell r="M618" t="str">
            <v>NO</v>
          </cell>
          <cell r="N618" t="str">
            <v>NO</v>
          </cell>
          <cell r="O618" t="str">
            <v>SI</v>
          </cell>
          <cell r="P618" t="str">
            <v>Matrices de gestión de recomendaciones</v>
          </cell>
          <cell r="Q618" t="str">
            <v>Semestral</v>
          </cell>
          <cell r="R618" t="str">
            <v>Capacidad</v>
          </cell>
          <cell r="S618">
            <v>4</v>
          </cell>
          <cell r="T618">
            <v>10</v>
          </cell>
          <cell r="U618">
            <v>16</v>
          </cell>
          <cell r="V618">
            <v>22</v>
          </cell>
          <cell r="W618">
            <v>30</v>
          </cell>
          <cell r="X618">
            <v>30</v>
          </cell>
          <cell r="Y618">
            <v>0</v>
          </cell>
          <cell r="Z618">
            <v>0</v>
          </cell>
          <cell r="AA618">
            <v>0</v>
          </cell>
          <cell r="AB618">
            <v>0</v>
          </cell>
          <cell r="AC618">
            <v>0</v>
          </cell>
          <cell r="AD618">
            <v>0</v>
          </cell>
          <cell r="AE618" t="str">
            <v>A partir del Plan de Transferencia e Implementación de Recomendaciones, producto del desarrollo de la evaluación la Dirección de Seguimiento y Evaluación de Políticas Públicas adelantó el proceso de depuración y priorización de matrices de recomendaciones</v>
          </cell>
          <cell r="AF618">
            <v>42490.208333333299</v>
          </cell>
          <cell r="AG618">
            <v>42501.669126770801</v>
          </cell>
          <cell r="AH618" t="str">
            <v>Norma Janeth Gómez</v>
          </cell>
          <cell r="AI618" t="str">
            <v>nogomez@dnp.gov.co</v>
          </cell>
          <cell r="AJ618">
            <v>0</v>
          </cell>
          <cell r="AK618">
            <v>0</v>
          </cell>
          <cell r="AL618">
            <v>0</v>
          </cell>
        </row>
        <row r="619">
          <cell r="A619">
            <v>4528</v>
          </cell>
          <cell r="B619" t="str">
            <v>Todos por un Nuevo País</v>
          </cell>
          <cell r="C619" t="str">
            <v>Seguridad, justicia y democracia para la construcción de paz</v>
          </cell>
          <cell r="D619" t="str">
            <v>Fortalecer y articular los mecanismos de transición hacia la paz</v>
          </cell>
          <cell r="E619" t="str">
            <v>Planeación Nacional</v>
          </cell>
          <cell r="F619" t="str">
            <v>DNP</v>
          </cell>
          <cell r="G619" t="str">
            <v>Promoción y fomento de la eficiencia gubernamental desde el Departamento Nacional de Planeación</v>
          </cell>
          <cell r="H619">
            <v>4528</v>
          </cell>
          <cell r="I619" t="str">
            <v>Levantamientos de la encuesta de percepción ciudadana</v>
          </cell>
          <cell r="J619" t="str">
            <v>Producto</v>
          </cell>
          <cell r="K619" t="str">
            <v>Sectorial</v>
          </cell>
          <cell r="L619" t="str">
            <v>SI</v>
          </cell>
          <cell r="M619" t="str">
            <v>NO</v>
          </cell>
          <cell r="N619" t="str">
            <v>NO</v>
          </cell>
          <cell r="O619" t="str">
            <v>SI</v>
          </cell>
          <cell r="P619" t="str">
            <v>Levantamientos de encuestas</v>
          </cell>
          <cell r="Q619" t="str">
            <v>Anual</v>
          </cell>
          <cell r="R619" t="str">
            <v>Acumulado</v>
          </cell>
          <cell r="S619">
            <v>8</v>
          </cell>
          <cell r="T619">
            <v>1</v>
          </cell>
          <cell r="U619">
            <v>2</v>
          </cell>
          <cell r="V619">
            <v>2</v>
          </cell>
          <cell r="W619">
            <v>1</v>
          </cell>
          <cell r="X619">
            <v>6</v>
          </cell>
          <cell r="Y619">
            <v>0</v>
          </cell>
          <cell r="Z619">
            <v>0</v>
          </cell>
          <cell r="AA619">
            <v>0</v>
          </cell>
          <cell r="AB619">
            <v>0</v>
          </cell>
          <cell r="AC619">
            <v>0</v>
          </cell>
          <cell r="AD619">
            <v>0</v>
          </cell>
          <cell r="AE619" t="str">
            <v>Se continuó con el trabajo de campo. Con corte al 24 de abril de 2016 se habían realizado 4.886 encuestas de 9.711 programadas, llevando un avance del 50,3%. El trabajo de campo espera culminarse en el mes de mayo. Adicionalmente, la firma consultora envi</v>
          </cell>
          <cell r="AF619">
            <v>42490.208333333299</v>
          </cell>
          <cell r="AG619">
            <v>42502.455511608801</v>
          </cell>
          <cell r="AH619" t="str">
            <v>Sasha Magyaroff</v>
          </cell>
          <cell r="AI619" t="str">
            <v>smagyaroff@dnp.gov.co</v>
          </cell>
          <cell r="AJ619">
            <v>0</v>
          </cell>
          <cell r="AK619">
            <v>0</v>
          </cell>
          <cell r="AL619">
            <v>0</v>
          </cell>
        </row>
        <row r="620">
          <cell r="A620">
            <v>4529</v>
          </cell>
          <cell r="B620" t="str">
            <v>Todos por un Nuevo País</v>
          </cell>
          <cell r="C620" t="str">
            <v>Seguridad, justicia y democracia para la construcción de paz</v>
          </cell>
          <cell r="D620" t="str">
            <v>Fortalecer y articular los mecanismos de transición hacia la paz</v>
          </cell>
          <cell r="E620" t="str">
            <v>Planeación Nacional</v>
          </cell>
          <cell r="F620" t="str">
            <v>DNP</v>
          </cell>
          <cell r="G620" t="str">
            <v>Promoción y fomento de la eficiencia gubernamental desde el Departamento Nacional de Planeación</v>
          </cell>
          <cell r="H620">
            <v>4529</v>
          </cell>
          <cell r="I620" t="str">
            <v>Territorios con capacidades de construcción de paz con carácter participativo</v>
          </cell>
          <cell r="J620" t="str">
            <v>Resultado</v>
          </cell>
          <cell r="K620" t="str">
            <v>Sectorial</v>
          </cell>
          <cell r="L620" t="str">
            <v>SI</v>
          </cell>
          <cell r="M620" t="str">
            <v>NO</v>
          </cell>
          <cell r="N620" t="str">
            <v>NO</v>
          </cell>
          <cell r="O620" t="str">
            <v>SI</v>
          </cell>
          <cell r="P620" t="str">
            <v>Territorios</v>
          </cell>
          <cell r="Q620" t="str">
            <v>Anual</v>
          </cell>
          <cell r="R620" t="str">
            <v>Acumulado</v>
          </cell>
          <cell r="S620">
            <v>0</v>
          </cell>
          <cell r="T620">
            <v>4</v>
          </cell>
          <cell r="U620">
            <v>4</v>
          </cell>
          <cell r="V620">
            <v>4</v>
          </cell>
          <cell r="W620">
            <v>4</v>
          </cell>
          <cell r="X620">
            <v>16</v>
          </cell>
          <cell r="Y620">
            <v>0</v>
          </cell>
          <cell r="Z620">
            <v>0</v>
          </cell>
          <cell r="AA620">
            <v>0</v>
          </cell>
          <cell r="AB620">
            <v>0</v>
          </cell>
          <cell r="AC620">
            <v>0</v>
          </cell>
          <cell r="AD620">
            <v>0</v>
          </cell>
          <cell r="AE620" t="str">
            <v>El 8 de abril se llevó a cabo un taller con el DAFP, la ESAP, el DNP y la Oficina del Alto Comisionado para la Paz (OACP) para identificarlos pasos a seguir en la Estrategia de Fortalecimiento de Capacidades para la Construcción de paz. Esta estrategia se</v>
          </cell>
          <cell r="AF620">
            <v>42490.208333333299</v>
          </cell>
          <cell r="AG620">
            <v>42501.664299039403</v>
          </cell>
          <cell r="AH620" t="str">
            <v>Lina María García Muñóz</v>
          </cell>
          <cell r="AI620" t="str">
            <v>lmgarcia@dnp.gov.co</v>
          </cell>
          <cell r="AJ620">
            <v>0</v>
          </cell>
          <cell r="AK620">
            <v>0</v>
          </cell>
          <cell r="AL620">
            <v>0</v>
          </cell>
        </row>
        <row r="621">
          <cell r="A621">
            <v>4532</v>
          </cell>
          <cell r="B621" t="str">
            <v>Todos por un Nuevo País</v>
          </cell>
          <cell r="C621" t="str">
            <v>Seguridad, justicia y democracia para la construcción de paz</v>
          </cell>
          <cell r="D621" t="str">
            <v>Fortalecer y articular los mecanismos de transición hacia la paz</v>
          </cell>
          <cell r="E621" t="str">
            <v>Planeación Nacional</v>
          </cell>
          <cell r="F621" t="str">
            <v>DNP</v>
          </cell>
          <cell r="G621" t="str">
            <v>Promoción y fomento de la eficiencia gubernamental desde el Departamento Nacional de Planeación</v>
          </cell>
          <cell r="H621">
            <v>4532</v>
          </cell>
          <cell r="I621" t="str">
            <v>Solicitudes de información a municipios por parte de entidades nacional, entidades de control y departamentos</v>
          </cell>
          <cell r="J621" t="str">
            <v>Producto</v>
          </cell>
          <cell r="K621" t="str">
            <v>Sectorial</v>
          </cell>
          <cell r="L621" t="str">
            <v>SI</v>
          </cell>
          <cell r="M621" t="str">
            <v>NO</v>
          </cell>
          <cell r="N621" t="str">
            <v>NO</v>
          </cell>
          <cell r="O621" t="str">
            <v>SI</v>
          </cell>
          <cell r="P621" t="str">
            <v>Tasa</v>
          </cell>
          <cell r="Q621" t="str">
            <v>Anual</v>
          </cell>
          <cell r="R621" t="str">
            <v>Reducción</v>
          </cell>
          <cell r="S621">
            <v>200</v>
          </cell>
          <cell r="T621">
            <v>200</v>
          </cell>
          <cell r="U621">
            <v>200</v>
          </cell>
          <cell r="V621">
            <v>190</v>
          </cell>
          <cell r="W621">
            <v>190</v>
          </cell>
          <cell r="X621">
            <v>190</v>
          </cell>
          <cell r="Y621">
            <v>0</v>
          </cell>
          <cell r="Z621">
            <v>0</v>
          </cell>
          <cell r="AA621">
            <v>0</v>
          </cell>
          <cell r="AB621">
            <v>0</v>
          </cell>
          <cell r="AC621">
            <v>0</v>
          </cell>
          <cell r="AD621">
            <v>0</v>
          </cell>
          <cell r="AE621">
            <v>0</v>
          </cell>
          <cell r="AF621">
            <v>0</v>
          </cell>
          <cell r="AG621">
            <v>0</v>
          </cell>
          <cell r="AH621" t="str">
            <v>Ivan Osejo Villamil</v>
          </cell>
          <cell r="AI621" t="str">
            <v>iosejo@dnp.gov.co</v>
          </cell>
          <cell r="AJ621">
            <v>120</v>
          </cell>
          <cell r="AK621">
            <v>0</v>
          </cell>
          <cell r="AL621">
            <v>0</v>
          </cell>
        </row>
        <row r="622">
          <cell r="A622">
            <v>4533</v>
          </cell>
          <cell r="B622" t="str">
            <v>Todos por un Nuevo País</v>
          </cell>
          <cell r="C622" t="str">
            <v>Seguridad, justicia y democracia para la construcción de paz</v>
          </cell>
          <cell r="D622" t="str">
            <v>Fortalecer y articular los mecanismos de transición hacia la paz</v>
          </cell>
          <cell r="E622" t="str">
            <v>Planeación Nacional</v>
          </cell>
          <cell r="F622" t="str">
            <v>DNP</v>
          </cell>
          <cell r="G622" t="str">
            <v>Promoción y fomento de la eficiencia gubernamental desde el Departamento Nacional de Planeación</v>
          </cell>
          <cell r="H622">
            <v>4533</v>
          </cell>
          <cell r="I622" t="str">
            <v>Planes estratégicos territoriales para la construcción de paz construidos y en proceso de implementación</v>
          </cell>
          <cell r="J622" t="str">
            <v>Producto</v>
          </cell>
          <cell r="K622" t="str">
            <v>Sectorial</v>
          </cell>
          <cell r="L622" t="str">
            <v>SI</v>
          </cell>
          <cell r="M622" t="str">
            <v>NO</v>
          </cell>
          <cell r="N622" t="str">
            <v>NO</v>
          </cell>
          <cell r="O622" t="str">
            <v>SI</v>
          </cell>
          <cell r="P622" t="str">
            <v>Planes estratégicos territoriales</v>
          </cell>
          <cell r="Q622" t="str">
            <v>Anual</v>
          </cell>
          <cell r="R622" t="str">
            <v>Acumulado</v>
          </cell>
          <cell r="S622">
            <v>0</v>
          </cell>
          <cell r="T622">
            <v>3</v>
          </cell>
          <cell r="U622">
            <v>3</v>
          </cell>
          <cell r="V622">
            <v>3</v>
          </cell>
          <cell r="W622">
            <v>3</v>
          </cell>
          <cell r="X622">
            <v>12</v>
          </cell>
          <cell r="Y622">
            <v>0</v>
          </cell>
          <cell r="Z622">
            <v>0</v>
          </cell>
          <cell r="AA622">
            <v>0</v>
          </cell>
          <cell r="AB622">
            <v>0</v>
          </cell>
          <cell r="AC622">
            <v>0</v>
          </cell>
          <cell r="AD622">
            <v>0</v>
          </cell>
          <cell r="AE622" t="str">
            <v>En el marco de la subvención ofrecida por la Agencia de cooperación Española AECID, se realizaron los ajustes sugeridos a la ficha del proyecto: “Asistencia a entidades territoriales priorizadas en la implementación de herramientas para la prevención y ge</v>
          </cell>
          <cell r="AF622">
            <v>42490.208333333299</v>
          </cell>
          <cell r="AG622">
            <v>42501.662782754604</v>
          </cell>
          <cell r="AH622" t="str">
            <v>Lina María García Muñóz</v>
          </cell>
          <cell r="AI622" t="str">
            <v>lmgarcia@dnp.gov.co</v>
          </cell>
          <cell r="AJ622">
            <v>0</v>
          </cell>
          <cell r="AK622">
            <v>0</v>
          </cell>
          <cell r="AL622">
            <v>0</v>
          </cell>
        </row>
        <row r="623">
          <cell r="A623">
            <v>4504</v>
          </cell>
          <cell r="B623" t="str">
            <v>Todos por un Nuevo País</v>
          </cell>
          <cell r="C623" t="str">
            <v>Seguridad, justicia y democracia para la construcción de paz</v>
          </cell>
          <cell r="D623" t="str">
            <v>Fortalecer y articular los mecanismos de transición hacia la paz</v>
          </cell>
          <cell r="E623" t="str">
            <v>Planeación Nacional</v>
          </cell>
          <cell r="F623" t="str">
            <v>DNP</v>
          </cell>
          <cell r="G623" t="str">
            <v>Promoción y fomento de la eficiencia gubernamental desde el Departamento Nacional de Planeación</v>
          </cell>
          <cell r="H623">
            <v>4504</v>
          </cell>
          <cell r="I623" t="str">
            <v>Índice de cumplimiento de la política de servicio al ciudadano a nivel nacional</v>
          </cell>
          <cell r="J623" t="str">
            <v>Resultado</v>
          </cell>
          <cell r="K623" t="str">
            <v>Sectorial</v>
          </cell>
          <cell r="L623" t="str">
            <v>SI</v>
          </cell>
          <cell r="M623" t="str">
            <v>NO</v>
          </cell>
          <cell r="N623" t="str">
            <v>NO</v>
          </cell>
          <cell r="O623" t="str">
            <v>SI</v>
          </cell>
          <cell r="P623" t="str">
            <v>Indice</v>
          </cell>
          <cell r="Q623" t="str">
            <v>Anual</v>
          </cell>
          <cell r="R623" t="str">
            <v>Flujo</v>
          </cell>
          <cell r="S623">
            <v>66.900000000000006</v>
          </cell>
          <cell r="T623">
            <v>67.69</v>
          </cell>
          <cell r="U623">
            <v>68.44</v>
          </cell>
          <cell r="V623">
            <v>69.19</v>
          </cell>
          <cell r="W623">
            <v>69.94</v>
          </cell>
          <cell r="X623">
            <v>69.94</v>
          </cell>
          <cell r="Y623">
            <v>0</v>
          </cell>
          <cell r="Z623">
            <v>0</v>
          </cell>
          <cell r="AA623">
            <v>0</v>
          </cell>
          <cell r="AB623">
            <v>0</v>
          </cell>
          <cell r="AC623">
            <v>0</v>
          </cell>
          <cell r="AD623">
            <v>0</v>
          </cell>
          <cell r="AE623" t="str">
            <v xml:space="preserve">Con respecto al seguimiento de la gestión de acompañamiento en el año 2015, se revisaron los Planes Anticorrupción de cada una de las entidades del orden nacional atendidas el año anterior. En cuanto a la intervención 2016, se entregaron los instrumentos </v>
          </cell>
          <cell r="AF623">
            <v>42490.208333333299</v>
          </cell>
          <cell r="AG623">
            <v>42501.614388310198</v>
          </cell>
          <cell r="AH623" t="str">
            <v>Juan Carlos Rodríguez Arana</v>
          </cell>
          <cell r="AI623" t="str">
            <v>jcrodrigueza@dnp.gov.co</v>
          </cell>
          <cell r="AJ623">
            <v>150</v>
          </cell>
          <cell r="AK623">
            <v>0</v>
          </cell>
          <cell r="AL623">
            <v>0</v>
          </cell>
        </row>
        <row r="624">
          <cell r="A624">
            <v>4506</v>
          </cell>
          <cell r="B624" t="str">
            <v>Todos por un Nuevo País</v>
          </cell>
          <cell r="C624" t="str">
            <v>Seguridad, justicia y democracia para la construcción de paz</v>
          </cell>
          <cell r="D624" t="str">
            <v>Fortalecer y articular los mecanismos de transición hacia la paz</v>
          </cell>
          <cell r="E624" t="str">
            <v>Planeación Nacional</v>
          </cell>
          <cell r="F624" t="str">
            <v>DNP</v>
          </cell>
          <cell r="G624" t="str">
            <v>Promoción y fomento de la eficiencia gubernamental desde el Departamento Nacional de Planeación</v>
          </cell>
          <cell r="H624">
            <v>4506</v>
          </cell>
          <cell r="I624" t="str">
            <v>Índice de Percepción ciudadana sobre la calidad y accesibilidad de los trámites y servicios de la Administración Pública</v>
          </cell>
          <cell r="J624" t="str">
            <v>Resultado</v>
          </cell>
          <cell r="K624" t="str">
            <v>Sectorial</v>
          </cell>
          <cell r="L624" t="str">
            <v>SI</v>
          </cell>
          <cell r="M624" t="str">
            <v>NO</v>
          </cell>
          <cell r="N624" t="str">
            <v>NO</v>
          </cell>
          <cell r="O624" t="str">
            <v>SI</v>
          </cell>
          <cell r="P624" t="str">
            <v>Indice</v>
          </cell>
          <cell r="Q624" t="str">
            <v>Anual</v>
          </cell>
          <cell r="R624" t="str">
            <v>Flujo</v>
          </cell>
          <cell r="S624">
            <v>58.9</v>
          </cell>
          <cell r="T624">
            <v>60.447000000000003</v>
          </cell>
          <cell r="U624">
            <v>61.965000000000003</v>
          </cell>
          <cell r="V624">
            <v>63.481999999999999</v>
          </cell>
          <cell r="W624">
            <v>65</v>
          </cell>
          <cell r="X624">
            <v>65</v>
          </cell>
          <cell r="Y624">
            <v>0</v>
          </cell>
          <cell r="Z624">
            <v>0</v>
          </cell>
          <cell r="AA624">
            <v>0</v>
          </cell>
          <cell r="AB624">
            <v>0</v>
          </cell>
          <cell r="AC624">
            <v>0</v>
          </cell>
          <cell r="AD624">
            <v>0</v>
          </cell>
          <cell r="AE624" t="str">
            <v>Se dio inicio a la estructuración de una nueva herramienta; el observatorio ciudadano. Se está en proceso de establecer el objetivo y su alcance, así como los posibles mecanismos a explorar. Con respecto a la norma técnica en servicio al ciudadano, se fir</v>
          </cell>
          <cell r="AF624">
            <v>42490.208333333299</v>
          </cell>
          <cell r="AG624">
            <v>42501.663423460603</v>
          </cell>
          <cell r="AH624" t="str">
            <v>Juan Carlos Rodríguez Arana</v>
          </cell>
          <cell r="AI624" t="str">
            <v>jcrodrigueza@dnp.gov.co</v>
          </cell>
          <cell r="AJ624">
            <v>30</v>
          </cell>
          <cell r="AK624">
            <v>0</v>
          </cell>
          <cell r="AL624">
            <v>0</v>
          </cell>
        </row>
        <row r="625">
          <cell r="A625">
            <v>5291</v>
          </cell>
          <cell r="B625" t="str">
            <v>Todos por un Nuevo País</v>
          </cell>
          <cell r="C625" t="str">
            <v>Buen Gobierno</v>
          </cell>
          <cell r="D625" t="str">
            <v>Fortalecer la articulación Nación-territorio</v>
          </cell>
          <cell r="E625" t="str">
            <v>Planeación Nacional</v>
          </cell>
          <cell r="F625" t="str">
            <v>DNP</v>
          </cell>
          <cell r="G625" t="str">
            <v>Gestión pública orientada a resultados</v>
          </cell>
          <cell r="H625">
            <v>5291</v>
          </cell>
          <cell r="I625" t="str">
            <v>Porcentaje del presupuesto de inversión de SGR y PGN orientado a resultados, en proceso de implementación</v>
          </cell>
          <cell r="J625" t="str">
            <v>Gestión</v>
          </cell>
          <cell r="K625" t="str">
            <v>Sectorial</v>
          </cell>
          <cell r="L625" t="str">
            <v>NO</v>
          </cell>
          <cell r="M625" t="str">
            <v>NO</v>
          </cell>
          <cell r="N625" t="str">
            <v>NO</v>
          </cell>
          <cell r="O625" t="str">
            <v>SI</v>
          </cell>
          <cell r="P625" t="str">
            <v>Porcentaje</v>
          </cell>
          <cell r="Q625" t="str">
            <v>Anual</v>
          </cell>
          <cell r="R625" t="str">
            <v>Flujo</v>
          </cell>
          <cell r="S625">
            <v>0</v>
          </cell>
          <cell r="T625">
            <v>12</v>
          </cell>
          <cell r="U625">
            <v>40</v>
          </cell>
          <cell r="V625">
            <v>70</v>
          </cell>
          <cell r="W625">
            <v>90</v>
          </cell>
          <cell r="X625">
            <v>90</v>
          </cell>
          <cell r="Y625">
            <v>0</v>
          </cell>
          <cell r="Z625">
            <v>0</v>
          </cell>
          <cell r="AA625">
            <v>0</v>
          </cell>
          <cell r="AB625">
            <v>0</v>
          </cell>
          <cell r="AC625">
            <v>0</v>
          </cell>
          <cell r="AD625">
            <v>0</v>
          </cell>
          <cell r="AE625" t="str">
            <v>El Banco Mundial continúa con la definición y diseño de la metodología de revisiones de gasto con el fin de iniciar la implementación en los sectores seleccionados en el mes de mayo.</v>
          </cell>
          <cell r="AF625">
            <v>42490.208333333299</v>
          </cell>
          <cell r="AG625">
            <v>42501.662002546298</v>
          </cell>
          <cell r="AH625" t="str">
            <v>Carolina Londoño Araque</v>
          </cell>
          <cell r="AI625" t="str">
            <v>clondono@dnp.gov.co</v>
          </cell>
          <cell r="AJ625">
            <v>0</v>
          </cell>
          <cell r="AK625">
            <v>0</v>
          </cell>
          <cell r="AL625">
            <v>0</v>
          </cell>
        </row>
        <row r="626">
          <cell r="A626">
            <v>4509</v>
          </cell>
          <cell r="B626" t="str">
            <v>Todos por un Nuevo País</v>
          </cell>
          <cell r="C626" t="str">
            <v>Buen Gobierno</v>
          </cell>
          <cell r="D626" t="str">
            <v>Fortalecer la articulación Nación-territorio</v>
          </cell>
          <cell r="E626" t="str">
            <v>Planeación Nacional</v>
          </cell>
          <cell r="F626" t="str">
            <v>DNP</v>
          </cell>
          <cell r="G626" t="str">
            <v>Promoción del desarrollo y la convergencia regional</v>
          </cell>
          <cell r="H626">
            <v>4509</v>
          </cell>
          <cell r="I626" t="str">
            <v>Municipios con bajo desempeño integral - Meta Nacional</v>
          </cell>
          <cell r="J626" t="str">
            <v>Resultado</v>
          </cell>
          <cell r="K626" t="str">
            <v>Sectorial</v>
          </cell>
          <cell r="L626" t="str">
            <v>SI</v>
          </cell>
          <cell r="M626" t="str">
            <v>SI</v>
          </cell>
          <cell r="N626" t="str">
            <v>NO</v>
          </cell>
          <cell r="O626" t="str">
            <v>SI</v>
          </cell>
          <cell r="P626" t="str">
            <v>Municipios</v>
          </cell>
          <cell r="Q626" t="str">
            <v>Anual</v>
          </cell>
          <cell r="R626" t="str">
            <v>Reducción</v>
          </cell>
          <cell r="S626">
            <v>250</v>
          </cell>
          <cell r="T626">
            <v>232</v>
          </cell>
          <cell r="U626">
            <v>213</v>
          </cell>
          <cell r="V626">
            <v>206</v>
          </cell>
          <cell r="W626">
            <v>196</v>
          </cell>
          <cell r="X626">
            <v>196</v>
          </cell>
          <cell r="Y626">
            <v>0</v>
          </cell>
          <cell r="Z626">
            <v>0</v>
          </cell>
          <cell r="AA626">
            <v>0</v>
          </cell>
          <cell r="AB626">
            <v>0</v>
          </cell>
          <cell r="AC626">
            <v>0</v>
          </cell>
          <cell r="AD626">
            <v>0</v>
          </cell>
          <cell r="AE626" t="str">
            <v>Se ajustaron los aplicativos SIEE y SICEP Gestión Web para el reporte de la información que inicia en el mes de mayo. Se emitió la Circular 11-4 de 2016 donde se entregan las Orientaciones, procedimientos e instrumentos para el reporte de la información r</v>
          </cell>
          <cell r="AF626">
            <v>42490.208333333299</v>
          </cell>
          <cell r="AG626">
            <v>42502.435280011603</v>
          </cell>
          <cell r="AH626" t="str">
            <v>Ivan Osejo Villamil</v>
          </cell>
          <cell r="AI626" t="str">
            <v>iosejo@dnp.gov.co</v>
          </cell>
          <cell r="AJ626">
            <v>240</v>
          </cell>
          <cell r="AK626">
            <v>0</v>
          </cell>
          <cell r="AL626">
            <v>0</v>
          </cell>
        </row>
        <row r="627">
          <cell r="A627">
            <v>4523</v>
          </cell>
          <cell r="B627" t="str">
            <v>Todos por un Nuevo País</v>
          </cell>
          <cell r="C627" t="str">
            <v>Buen Gobierno</v>
          </cell>
          <cell r="D627" t="str">
            <v>Fortalecer la articulación Nación-territorio</v>
          </cell>
          <cell r="E627" t="str">
            <v>Planeación Nacional</v>
          </cell>
          <cell r="F627" t="str">
            <v>DNP</v>
          </cell>
          <cell r="G627" t="str">
            <v>Promoción del desarrollo y la convergencia regional</v>
          </cell>
          <cell r="H627">
            <v>4523</v>
          </cell>
          <cell r="I627" t="str">
            <v>Regiones con modelo tendencial de ocupación</v>
          </cell>
          <cell r="J627" t="str">
            <v>Resultado</v>
          </cell>
          <cell r="K627" t="str">
            <v>Sectorial</v>
          </cell>
          <cell r="L627" t="str">
            <v>SI</v>
          </cell>
          <cell r="M627" t="str">
            <v>NO</v>
          </cell>
          <cell r="N627" t="str">
            <v>NO</v>
          </cell>
          <cell r="O627" t="str">
            <v>SI</v>
          </cell>
          <cell r="P627" t="str">
            <v>Modelo de escenarios de ocupación</v>
          </cell>
          <cell r="Q627" t="str">
            <v>Anual</v>
          </cell>
          <cell r="R627" t="str">
            <v>Acumulado</v>
          </cell>
          <cell r="S627">
            <v>0</v>
          </cell>
          <cell r="T627">
            <v>1</v>
          </cell>
          <cell r="U627">
            <v>4</v>
          </cell>
          <cell r="V627">
            <v>2</v>
          </cell>
          <cell r="W627">
            <v>0</v>
          </cell>
          <cell r="X627">
            <v>7</v>
          </cell>
          <cell r="Y627">
            <v>0</v>
          </cell>
          <cell r="Z627">
            <v>0</v>
          </cell>
          <cell r="AA627">
            <v>0</v>
          </cell>
          <cell r="AB627">
            <v>0</v>
          </cell>
          <cell r="AC627">
            <v>0</v>
          </cell>
          <cell r="AD627">
            <v>0</v>
          </cell>
          <cell r="AE627" t="str">
            <v>En avance a la formulación del modelo para la región de llanos, se presenta un documento borrador donde se indica la propuesta metodológica, el alcance del modelo y las acciones adelantadas para el desarrollo de la formulación de los escenarios tendencial</v>
          </cell>
          <cell r="AF627">
            <v>42460.208333333299</v>
          </cell>
          <cell r="AG627">
            <v>42468.628334259301</v>
          </cell>
          <cell r="AH627" t="str">
            <v>Carlos Alberto Aparicio Patiño</v>
          </cell>
          <cell r="AI627" t="str">
            <v>caparicio@dnp.gov.co</v>
          </cell>
          <cell r="AJ627">
            <v>7</v>
          </cell>
          <cell r="AK627">
            <v>0</v>
          </cell>
          <cell r="AL627">
            <v>0</v>
          </cell>
        </row>
        <row r="628">
          <cell r="A628">
            <v>4524</v>
          </cell>
          <cell r="B628" t="str">
            <v>Todos por un Nuevo País</v>
          </cell>
          <cell r="C628" t="str">
            <v>Buen Gobierno</v>
          </cell>
          <cell r="D628" t="str">
            <v>Fortalecer la articulación Nación-territorio</v>
          </cell>
          <cell r="E628" t="str">
            <v>Planeación Nacional</v>
          </cell>
          <cell r="F628" t="str">
            <v>DNP</v>
          </cell>
          <cell r="G628" t="str">
            <v>Promoción del desarrollo y la convergencia regional</v>
          </cell>
          <cell r="H628">
            <v>4524</v>
          </cell>
          <cell r="I628" t="str">
            <v>Porcentaje de implementación de Plan Todos Somos PaZcífico</v>
          </cell>
          <cell r="J628" t="str">
            <v>Resultado</v>
          </cell>
          <cell r="K628" t="str">
            <v>Sectorial</v>
          </cell>
          <cell r="L628" t="str">
            <v>SI</v>
          </cell>
          <cell r="M628" t="str">
            <v>NO</v>
          </cell>
          <cell r="N628" t="str">
            <v>NO</v>
          </cell>
          <cell r="O628" t="str">
            <v>SI</v>
          </cell>
          <cell r="P628" t="str">
            <v>Porcentaje</v>
          </cell>
          <cell r="Q628" t="str">
            <v>Anual</v>
          </cell>
          <cell r="R628" t="str">
            <v>Capacidad</v>
          </cell>
          <cell r="S628">
            <v>0</v>
          </cell>
          <cell r="T628">
            <v>10</v>
          </cell>
          <cell r="U628">
            <v>30</v>
          </cell>
          <cell r="V628">
            <v>60</v>
          </cell>
          <cell r="W628">
            <v>100</v>
          </cell>
          <cell r="X628">
            <v>100</v>
          </cell>
          <cell r="Y628">
            <v>0</v>
          </cell>
          <cell r="Z628">
            <v>0</v>
          </cell>
          <cell r="AA628">
            <v>0</v>
          </cell>
          <cell r="AB628">
            <v>0</v>
          </cell>
          <cell r="AC628">
            <v>0</v>
          </cell>
          <cell r="AD628">
            <v>0</v>
          </cell>
          <cell r="AE628" t="str">
            <v>Se realiza la primera sesión de la Junta Administradora del Fondo para el Desarrollo del Plan Todos Somos PaZcífico con el fin de aprobar el presupuesto de cooperación técnica del BID.</v>
          </cell>
          <cell r="AF628">
            <v>42460.208333333299</v>
          </cell>
          <cell r="AG628">
            <v>42465.427198726902</v>
          </cell>
          <cell r="AH628" t="str">
            <v>Carlos Alberto Aparicio Patiño</v>
          </cell>
          <cell r="AI628" t="str">
            <v>caparicio@dnp.gov.co</v>
          </cell>
          <cell r="AJ628">
            <v>30</v>
          </cell>
          <cell r="AK628">
            <v>0</v>
          </cell>
          <cell r="AL628">
            <v>0</v>
          </cell>
        </row>
        <row r="629">
          <cell r="A629">
            <v>4525</v>
          </cell>
          <cell r="B629" t="str">
            <v>Todos por un Nuevo País</v>
          </cell>
          <cell r="C629" t="str">
            <v>Buen Gobierno</v>
          </cell>
          <cell r="D629" t="str">
            <v>Fortalecer la articulación Nación-territorio</v>
          </cell>
          <cell r="E629" t="str">
            <v>Planeación Nacional</v>
          </cell>
          <cell r="F629" t="str">
            <v>DNP</v>
          </cell>
          <cell r="G629" t="str">
            <v>Promoción del desarrollo y la convergencia regional</v>
          </cell>
          <cell r="H629">
            <v>4525</v>
          </cell>
          <cell r="I629" t="str">
            <v>Sectores con lineamientos estratégicos de Ordenamiento Territorial formulados</v>
          </cell>
          <cell r="J629" t="str">
            <v>Producto</v>
          </cell>
          <cell r="K629" t="str">
            <v>Sectorial</v>
          </cell>
          <cell r="L629" t="str">
            <v>SI</v>
          </cell>
          <cell r="M629" t="str">
            <v>NO</v>
          </cell>
          <cell r="N629" t="str">
            <v>NO</v>
          </cell>
          <cell r="O629" t="str">
            <v>SI</v>
          </cell>
          <cell r="P629" t="str">
            <v>Sectores</v>
          </cell>
          <cell r="Q629" t="str">
            <v>Anual</v>
          </cell>
          <cell r="R629" t="str">
            <v>Acumulado</v>
          </cell>
          <cell r="S629">
            <v>0</v>
          </cell>
          <cell r="T629">
            <v>0</v>
          </cell>
          <cell r="U629">
            <v>5</v>
          </cell>
          <cell r="V629">
            <v>5</v>
          </cell>
          <cell r="W629">
            <v>6</v>
          </cell>
          <cell r="X629">
            <v>16</v>
          </cell>
          <cell r="Y629">
            <v>0</v>
          </cell>
          <cell r="Z629">
            <v>0</v>
          </cell>
          <cell r="AA629">
            <v>0</v>
          </cell>
          <cell r="AB629">
            <v>0</v>
          </cell>
          <cell r="AC629">
            <v>0</v>
          </cell>
          <cell r="AD629">
            <v>0</v>
          </cell>
          <cell r="AE629" t="str">
            <v xml:space="preserve">Se continuó con las discusiones y concertación del texto y alcance del Decreto entre los equipos técnicos y jurídicos de los sectores involucrados. </v>
          </cell>
          <cell r="AF629">
            <v>42400.208333333299</v>
          </cell>
          <cell r="AG629">
            <v>42405.6525722222</v>
          </cell>
          <cell r="AH629" t="str">
            <v>Carlos Alberto Aparicio Patiño</v>
          </cell>
          <cell r="AI629" t="str">
            <v>caparicio@dnp.gov.co</v>
          </cell>
          <cell r="AJ629">
            <v>15</v>
          </cell>
          <cell r="AK629">
            <v>0</v>
          </cell>
          <cell r="AL629">
            <v>0</v>
          </cell>
        </row>
        <row r="630">
          <cell r="A630">
            <v>4530</v>
          </cell>
          <cell r="B630" t="str">
            <v>Todos por un Nuevo País</v>
          </cell>
          <cell r="C630" t="str">
            <v>Buen Gobierno</v>
          </cell>
          <cell r="D630" t="str">
            <v>Fortalecer la articulación Nación-territorio</v>
          </cell>
          <cell r="E630" t="str">
            <v>Planeación Nacional</v>
          </cell>
          <cell r="F630" t="str">
            <v>DNP</v>
          </cell>
          <cell r="G630" t="str">
            <v>Promoción del desarrollo y la convergencia regional</v>
          </cell>
          <cell r="H630">
            <v>4530</v>
          </cell>
          <cell r="I630" t="str">
            <v>Organizaciones de planificación regional existentes donde participa el DNP</v>
          </cell>
          <cell r="J630" t="str">
            <v>Gestión</v>
          </cell>
          <cell r="K630" t="str">
            <v>Sectorial</v>
          </cell>
          <cell r="L630" t="str">
            <v>SI</v>
          </cell>
          <cell r="M630" t="str">
            <v>NO</v>
          </cell>
          <cell r="N630" t="str">
            <v>NO</v>
          </cell>
          <cell r="O630" t="str">
            <v>SI</v>
          </cell>
          <cell r="P630" t="str">
            <v>Organizaciones de planificación regional</v>
          </cell>
          <cell r="Q630" t="str">
            <v>Anual</v>
          </cell>
          <cell r="R630" t="str">
            <v>Capacidad</v>
          </cell>
          <cell r="S630">
            <v>0</v>
          </cell>
          <cell r="T630">
            <v>0</v>
          </cell>
          <cell r="U630">
            <v>2</v>
          </cell>
          <cell r="V630">
            <v>4</v>
          </cell>
          <cell r="W630">
            <v>6</v>
          </cell>
          <cell r="X630">
            <v>6</v>
          </cell>
          <cell r="Y630">
            <v>0</v>
          </cell>
          <cell r="Z630">
            <v>0</v>
          </cell>
          <cell r="AA630">
            <v>0</v>
          </cell>
          <cell r="AB630">
            <v>0</v>
          </cell>
          <cell r="AC630">
            <v>0</v>
          </cell>
          <cell r="AD630">
            <v>0</v>
          </cell>
          <cell r="AE630">
            <v>0</v>
          </cell>
          <cell r="AF630">
            <v>0</v>
          </cell>
          <cell r="AG630">
            <v>0</v>
          </cell>
          <cell r="AH630" t="str">
            <v>Carlos Alberto Aparicio Patiño</v>
          </cell>
          <cell r="AI630" t="str">
            <v>caparicio@dnp.gov.co</v>
          </cell>
          <cell r="AJ630">
            <v>30</v>
          </cell>
          <cell r="AK630">
            <v>0</v>
          </cell>
          <cell r="AL630">
            <v>0</v>
          </cell>
        </row>
        <row r="631">
          <cell r="A631">
            <v>5245</v>
          </cell>
          <cell r="B631" t="str">
            <v>Todos por un Nuevo País</v>
          </cell>
          <cell r="C631" t="str">
            <v>Buen Gobierno</v>
          </cell>
          <cell r="D631" t="str">
            <v>Fortalecer la articulación Nación-territorio</v>
          </cell>
          <cell r="E631" t="str">
            <v>Planeación Nacional</v>
          </cell>
          <cell r="F631" t="str">
            <v>DNP</v>
          </cell>
          <cell r="G631" t="str">
            <v>Promoción del desarrollo y la convergencia regional</v>
          </cell>
          <cell r="H631">
            <v>5245</v>
          </cell>
          <cell r="I631" t="str">
            <v>Hogares en pobreza rural por ingresos</v>
          </cell>
          <cell r="J631" t="str">
            <v>Resultado</v>
          </cell>
          <cell r="K631" t="str">
            <v>Sectorial</v>
          </cell>
          <cell r="L631" t="str">
            <v>SI</v>
          </cell>
          <cell r="M631" t="str">
            <v>NO</v>
          </cell>
          <cell r="N631" t="str">
            <v>NO</v>
          </cell>
          <cell r="O631" t="str">
            <v>SI</v>
          </cell>
          <cell r="P631" t="str">
            <v>Hogares</v>
          </cell>
          <cell r="Q631" t="str">
            <v>Anual</v>
          </cell>
          <cell r="R631" t="str">
            <v>Reducción</v>
          </cell>
          <cell r="S631">
            <v>1010201</v>
          </cell>
          <cell r="T631">
            <v>993479</v>
          </cell>
          <cell r="U631">
            <v>960854</v>
          </cell>
          <cell r="V631">
            <v>929480</v>
          </cell>
          <cell r="W631">
            <v>917038</v>
          </cell>
          <cell r="X631">
            <v>917038</v>
          </cell>
          <cell r="Y631">
            <v>0</v>
          </cell>
          <cell r="Z631">
            <v>0</v>
          </cell>
          <cell r="AA631">
            <v>0</v>
          </cell>
          <cell r="AB631">
            <v>0</v>
          </cell>
          <cell r="AC631">
            <v>0</v>
          </cell>
          <cell r="AD631">
            <v>0</v>
          </cell>
          <cell r="AE631" t="str">
            <v>El número hogares rurales en condición de pobreza monetaria se obtiene de la Gran Encuesta Integrada de Hogares, la cual es publicada (agregación anual) en el mes de marzo del 2017. Por esta razón, no es posible disponer de avance para el respectivo mes.</v>
          </cell>
          <cell r="AF631">
            <v>42490.208333333299</v>
          </cell>
          <cell r="AG631">
            <v>42502.4910528935</v>
          </cell>
          <cell r="AH631" t="str">
            <v>Diego Andrés Mora García</v>
          </cell>
          <cell r="AI631" t="str">
            <v>damora@dnp.gov.co</v>
          </cell>
          <cell r="AJ631">
            <v>90</v>
          </cell>
          <cell r="AK631">
            <v>0</v>
          </cell>
          <cell r="AL631">
            <v>0</v>
          </cell>
        </row>
        <row r="632">
          <cell r="A632">
            <v>5288</v>
          </cell>
          <cell r="B632" t="str">
            <v>Todos por un Nuevo País</v>
          </cell>
          <cell r="C632" t="str">
            <v>Buen Gobierno</v>
          </cell>
          <cell r="D632" t="str">
            <v>Fortalecer la articulación Nación-territorio</v>
          </cell>
          <cell r="E632" t="str">
            <v>Planeación Nacional</v>
          </cell>
          <cell r="F632" t="str">
            <v>DNP</v>
          </cell>
          <cell r="G632" t="str">
            <v>Grupos Étnicos - Planeación</v>
          </cell>
          <cell r="H632">
            <v>5288</v>
          </cell>
          <cell r="I632" t="str">
            <v>Recursos destinados para el fortalecimiento de las Kumpañy</v>
          </cell>
          <cell r="J632" t="str">
            <v>Producto</v>
          </cell>
          <cell r="K632" t="str">
            <v>Transversal</v>
          </cell>
          <cell r="L632" t="str">
            <v>SI</v>
          </cell>
          <cell r="M632" t="str">
            <v>NO</v>
          </cell>
          <cell r="N632" t="str">
            <v>NO</v>
          </cell>
          <cell r="O632" t="str">
            <v>SI</v>
          </cell>
          <cell r="P632" t="str">
            <v xml:space="preserve">Recursos </v>
          </cell>
          <cell r="Q632" t="str">
            <v>Anual</v>
          </cell>
          <cell r="R632" t="str">
            <v>Acumulado</v>
          </cell>
          <cell r="S632">
            <v>0</v>
          </cell>
          <cell r="T632">
            <v>200000000</v>
          </cell>
          <cell r="U632">
            <v>200000000</v>
          </cell>
          <cell r="V632">
            <v>200000000</v>
          </cell>
          <cell r="W632">
            <v>200000000</v>
          </cell>
          <cell r="X632">
            <v>800000000</v>
          </cell>
          <cell r="Y632">
            <v>0</v>
          </cell>
          <cell r="Z632">
            <v>0</v>
          </cell>
          <cell r="AA632">
            <v>0</v>
          </cell>
          <cell r="AB632">
            <v>0</v>
          </cell>
          <cell r="AC632">
            <v>0</v>
          </cell>
          <cell r="AD632">
            <v>0</v>
          </cell>
          <cell r="AE632" t="str">
            <v>Se envió una (1) propuesta al Ministerio de Comercio, Industria y Turismo para la distribución de recursos dirigidos al fortalecimiento productivo y empresarial para las Kumpañy en el nivel territorial; la cual fue aprobada por esa entidad.</v>
          </cell>
          <cell r="AF632">
            <v>42490.208333333299</v>
          </cell>
          <cell r="AG632">
            <v>42502.440260532399</v>
          </cell>
          <cell r="AH632" t="str">
            <v>Jairo Antonio Munoz Moyano</v>
          </cell>
          <cell r="AI632" t="str">
            <v>jamoyano@dnp.gov.co</v>
          </cell>
          <cell r="AJ632">
            <v>0</v>
          </cell>
          <cell r="AK632">
            <v>0</v>
          </cell>
          <cell r="AL632">
            <v>0</v>
          </cell>
        </row>
        <row r="633">
          <cell r="A633">
            <v>5289</v>
          </cell>
          <cell r="B633" t="str">
            <v>Todos por un Nuevo País</v>
          </cell>
          <cell r="C633" t="str">
            <v>Buen Gobierno</v>
          </cell>
          <cell r="D633" t="str">
            <v>Fortalecer la articulación Nación-territorio</v>
          </cell>
          <cell r="E633" t="str">
            <v>Planeación Nacional</v>
          </cell>
          <cell r="F633" t="str">
            <v>DNP</v>
          </cell>
          <cell r="G633" t="str">
            <v>Grupos Étnicos - Planeación</v>
          </cell>
          <cell r="H633">
            <v>5289</v>
          </cell>
          <cell r="I633" t="str">
            <v>Tablero de control en operación.</v>
          </cell>
          <cell r="J633" t="str">
            <v>Gestión</v>
          </cell>
          <cell r="K633" t="str">
            <v>Transversal</v>
          </cell>
          <cell r="L633" t="str">
            <v>SI</v>
          </cell>
          <cell r="M633" t="str">
            <v>NO</v>
          </cell>
          <cell r="N633" t="str">
            <v>NO</v>
          </cell>
          <cell r="O633" t="str">
            <v>NO</v>
          </cell>
          <cell r="P633" t="str">
            <v>Número</v>
          </cell>
          <cell r="Q633" t="str">
            <v>Anual</v>
          </cell>
          <cell r="R633" t="str">
            <v>Stock</v>
          </cell>
          <cell r="S633">
            <v>0</v>
          </cell>
          <cell r="T633">
            <v>1</v>
          </cell>
          <cell r="U633">
            <v>1</v>
          </cell>
          <cell r="V633">
            <v>1</v>
          </cell>
          <cell r="W633">
            <v>1</v>
          </cell>
          <cell r="X633">
            <v>1</v>
          </cell>
          <cell r="Y633">
            <v>0</v>
          </cell>
          <cell r="Z633">
            <v>0</v>
          </cell>
          <cell r="AA633">
            <v>0</v>
          </cell>
          <cell r="AB633">
            <v>0</v>
          </cell>
          <cell r="AC633">
            <v>0</v>
          </cell>
          <cell r="AD633">
            <v>0</v>
          </cell>
          <cell r="AE633" t="str">
            <v>Meta del cuatrienio reportada y cumplida.</v>
          </cell>
          <cell r="AF633">
            <v>42460.208333333299</v>
          </cell>
          <cell r="AG633">
            <v>42467.643250775502</v>
          </cell>
          <cell r="AH633" t="str">
            <v>Jairo Antonio Munoz Moyano</v>
          </cell>
          <cell r="AI633" t="str">
            <v>jamoyano@dnp.gov.co</v>
          </cell>
          <cell r="AJ633">
            <v>0</v>
          </cell>
          <cell r="AK633">
            <v>0</v>
          </cell>
          <cell r="AL633">
            <v>0</v>
          </cell>
        </row>
        <row r="634">
          <cell r="A634">
            <v>5290</v>
          </cell>
          <cell r="B634" t="str">
            <v>Todos por un Nuevo País</v>
          </cell>
          <cell r="C634" t="str">
            <v>Buen Gobierno</v>
          </cell>
          <cell r="D634" t="str">
            <v>Fortalecer la articulación Nación-territorio</v>
          </cell>
          <cell r="E634" t="str">
            <v>Planeación Nacional</v>
          </cell>
          <cell r="F634" t="str">
            <v>DNP</v>
          </cell>
          <cell r="G634" t="str">
            <v>Grupos Étnicos - Planeación</v>
          </cell>
          <cell r="H634">
            <v>5290</v>
          </cell>
          <cell r="I634" t="str">
            <v>Informe anuales realizados.</v>
          </cell>
          <cell r="J634" t="str">
            <v>Resultado</v>
          </cell>
          <cell r="K634" t="str">
            <v>Transversal</v>
          </cell>
          <cell r="L634" t="str">
            <v>SI</v>
          </cell>
          <cell r="M634" t="str">
            <v>NO</v>
          </cell>
          <cell r="N634" t="str">
            <v>NO</v>
          </cell>
          <cell r="O634" t="str">
            <v>SI</v>
          </cell>
          <cell r="P634" t="str">
            <v>Número de informes</v>
          </cell>
          <cell r="Q634" t="str">
            <v>Anual</v>
          </cell>
          <cell r="R634" t="str">
            <v>Acumulado</v>
          </cell>
          <cell r="S634">
            <v>0</v>
          </cell>
          <cell r="T634">
            <v>1</v>
          </cell>
          <cell r="U634">
            <v>2</v>
          </cell>
          <cell r="V634">
            <v>3</v>
          </cell>
          <cell r="W634">
            <v>4</v>
          </cell>
          <cell r="X634">
            <v>4</v>
          </cell>
          <cell r="Y634">
            <v>0</v>
          </cell>
          <cell r="Z634">
            <v>0</v>
          </cell>
          <cell r="AA634">
            <v>0</v>
          </cell>
          <cell r="AB634">
            <v>0</v>
          </cell>
          <cell r="AC634">
            <v>0</v>
          </cell>
          <cell r="AD634">
            <v>0</v>
          </cell>
          <cell r="AE634" t="str">
            <v xml:space="preserve">Se diligenció la ficha DNP sobre la información de actividades y proyectos realizados en cumplimiento de los compromisos de consulta previa con el Pueblo Rrom para la vigencia 2015. Se consolidó el reporte y la tabla de diagnóstico de estado de avance de </v>
          </cell>
          <cell r="AF634">
            <v>42490.208333333299</v>
          </cell>
          <cell r="AG634">
            <v>42502.439587036999</v>
          </cell>
          <cell r="AH634" t="str">
            <v>Jairo Antonio Munoz Moyano</v>
          </cell>
          <cell r="AI634" t="str">
            <v>jamoyano@dnp.gov.co</v>
          </cell>
          <cell r="AJ634">
            <v>0</v>
          </cell>
          <cell r="AK634">
            <v>0</v>
          </cell>
          <cell r="AL634">
            <v>0</v>
          </cell>
        </row>
        <row r="635">
          <cell r="A635">
            <v>5326</v>
          </cell>
          <cell r="B635" t="str">
            <v>Todos por un Nuevo País</v>
          </cell>
          <cell r="C635" t="str">
            <v>Buen Gobierno</v>
          </cell>
          <cell r="D635" t="str">
            <v>Fortalecer la articulación Nación-territorio</v>
          </cell>
          <cell r="E635" t="str">
            <v>Planeación Nacional</v>
          </cell>
          <cell r="F635" t="str">
            <v>DNP</v>
          </cell>
          <cell r="G635" t="str">
            <v>Grupos Étnicos - Planeación</v>
          </cell>
          <cell r="H635">
            <v>5326</v>
          </cell>
          <cell r="I635" t="str">
            <v>Instrumentos de politica pública que incorporan el tema de adecuación institucional para atender la particularidad de los derechos de los pueblos indígenas</v>
          </cell>
          <cell r="J635" t="str">
            <v>Producto</v>
          </cell>
          <cell r="K635" t="str">
            <v>Transversal</v>
          </cell>
          <cell r="L635" t="str">
            <v>NO</v>
          </cell>
          <cell r="M635" t="str">
            <v>NO</v>
          </cell>
          <cell r="N635" t="str">
            <v>SI</v>
          </cell>
          <cell r="O635" t="str">
            <v>NO</v>
          </cell>
          <cell r="P635" t="str">
            <v>Instrumentos de Política pública diseñados y en ejecución</v>
          </cell>
          <cell r="Q635" t="str">
            <v>Anual</v>
          </cell>
          <cell r="R635" t="str">
            <v>Acumulado</v>
          </cell>
          <cell r="S635">
            <v>0</v>
          </cell>
          <cell r="T635">
            <v>2</v>
          </cell>
          <cell r="U635">
            <v>2</v>
          </cell>
          <cell r="V635">
            <v>2</v>
          </cell>
          <cell r="W635">
            <v>2</v>
          </cell>
          <cell r="X635">
            <v>8</v>
          </cell>
          <cell r="Y635">
            <v>0</v>
          </cell>
          <cell r="Z635">
            <v>0</v>
          </cell>
          <cell r="AA635">
            <v>0</v>
          </cell>
          <cell r="AB635">
            <v>0</v>
          </cell>
          <cell r="AC635">
            <v>0</v>
          </cell>
          <cell r="AD635">
            <v>0</v>
          </cell>
          <cell r="AE635">
            <v>0</v>
          </cell>
          <cell r="AF635">
            <v>0</v>
          </cell>
          <cell r="AG635">
            <v>0</v>
          </cell>
          <cell r="AH635" t="str">
            <v>Juan Alberto  Cortes Gómez</v>
          </cell>
          <cell r="AI635" t="str">
            <v>jacortes@dnp.gov.co</v>
          </cell>
          <cell r="AJ635">
            <v>60</v>
          </cell>
          <cell r="AK635">
            <v>0</v>
          </cell>
          <cell r="AL635">
            <v>0</v>
          </cell>
        </row>
        <row r="636">
          <cell r="A636">
            <v>5332</v>
          </cell>
          <cell r="B636" t="str">
            <v>Todos por un Nuevo País</v>
          </cell>
          <cell r="C636" t="str">
            <v>Buen Gobierno</v>
          </cell>
          <cell r="D636" t="str">
            <v>Fortalecer la articulación Nación-territorio</v>
          </cell>
          <cell r="E636" t="str">
            <v>Planeación Nacional</v>
          </cell>
          <cell r="F636" t="str">
            <v>DNP</v>
          </cell>
          <cell r="G636" t="str">
            <v>Grupos Étnicos - Planeación</v>
          </cell>
          <cell r="H636">
            <v>5332</v>
          </cell>
          <cell r="I636" t="str">
            <v>Recursos de SGP y del PGN presupuestados e invertidos anualmente para el cumplimiento de los acuerdos de consulta previa del PND 2014-2018 con los pueblos indígenas</v>
          </cell>
          <cell r="J636" t="str">
            <v>Gestión</v>
          </cell>
          <cell r="K636" t="str">
            <v>Transversal</v>
          </cell>
          <cell r="L636" t="str">
            <v>NO</v>
          </cell>
          <cell r="M636" t="str">
            <v>NO</v>
          </cell>
          <cell r="N636" t="str">
            <v>SI</v>
          </cell>
          <cell r="O636" t="str">
            <v>NO</v>
          </cell>
          <cell r="P636" t="str">
            <v>Billones</v>
          </cell>
          <cell r="Q636" t="str">
            <v>Anual</v>
          </cell>
          <cell r="R636" t="str">
            <v>Acumulado</v>
          </cell>
          <cell r="S636">
            <v>0</v>
          </cell>
          <cell r="T636">
            <v>2</v>
          </cell>
          <cell r="U636">
            <v>2</v>
          </cell>
          <cell r="V636">
            <v>2</v>
          </cell>
          <cell r="W636">
            <v>2</v>
          </cell>
          <cell r="X636">
            <v>8</v>
          </cell>
          <cell r="Y636">
            <v>0</v>
          </cell>
          <cell r="Z636">
            <v>0</v>
          </cell>
          <cell r="AA636">
            <v>0</v>
          </cell>
          <cell r="AB636">
            <v>0</v>
          </cell>
          <cell r="AC636">
            <v>0</v>
          </cell>
          <cell r="AD636">
            <v>0</v>
          </cell>
          <cell r="AE636">
            <v>0</v>
          </cell>
          <cell r="AF636">
            <v>0</v>
          </cell>
          <cell r="AG636">
            <v>0</v>
          </cell>
          <cell r="AH636" t="str">
            <v>Juan Alberto  Cortes Gómez</v>
          </cell>
          <cell r="AI636" t="str">
            <v>jacortes@dnp.gov.co</v>
          </cell>
          <cell r="AJ636">
            <v>60</v>
          </cell>
          <cell r="AK636">
            <v>0</v>
          </cell>
          <cell r="AL636">
            <v>0</v>
          </cell>
        </row>
        <row r="637">
          <cell r="A637">
            <v>5335</v>
          </cell>
          <cell r="B637" t="str">
            <v>Todos por un Nuevo País</v>
          </cell>
          <cell r="C637" t="str">
            <v>Buen Gobierno</v>
          </cell>
          <cell r="D637" t="str">
            <v>Fortalecer la articulación Nación-territorio</v>
          </cell>
          <cell r="E637" t="str">
            <v>Planeación Nacional</v>
          </cell>
          <cell r="F637" t="str">
            <v>DNP</v>
          </cell>
          <cell r="G637" t="str">
            <v>Grupos Étnicos - Planeación</v>
          </cell>
          <cell r="H637">
            <v>5335</v>
          </cell>
          <cell r="I637" t="str">
            <v>Número de Informes de seguimiento presentados por el Gobierno Nacional sobre las acciones y recursos ejecutados para el cumplimiento de los acuerdos de consulta previa del PND 2014-2018 "Todos por un Nuevo País"</v>
          </cell>
          <cell r="J637" t="str">
            <v>Gestión</v>
          </cell>
          <cell r="K637" t="str">
            <v>Transversal</v>
          </cell>
          <cell r="L637" t="str">
            <v>NO</v>
          </cell>
          <cell r="M637" t="str">
            <v>NO</v>
          </cell>
          <cell r="N637" t="str">
            <v>SI</v>
          </cell>
          <cell r="O637" t="str">
            <v>NO</v>
          </cell>
          <cell r="P637" t="str">
            <v>Informes</v>
          </cell>
          <cell r="Q637" t="str">
            <v>Anual</v>
          </cell>
          <cell r="R637" t="str">
            <v>Capacidad</v>
          </cell>
          <cell r="S637">
            <v>0</v>
          </cell>
          <cell r="T637">
            <v>1</v>
          </cell>
          <cell r="U637">
            <v>1</v>
          </cell>
          <cell r="V637">
            <v>1</v>
          </cell>
          <cell r="W637">
            <v>1</v>
          </cell>
          <cell r="X637">
            <v>4</v>
          </cell>
          <cell r="Y637">
            <v>0</v>
          </cell>
          <cell r="Z637">
            <v>0</v>
          </cell>
          <cell r="AA637">
            <v>0</v>
          </cell>
          <cell r="AB637">
            <v>0</v>
          </cell>
          <cell r="AC637">
            <v>0</v>
          </cell>
          <cell r="AD637">
            <v>0</v>
          </cell>
          <cell r="AE637" t="str">
            <v>El Artículo 116°. Seguimiento de políticas para los Pueblos Indígenas, establece en su parágrafo segundo "El Gobierno Nacional presentará cada año, en el mes de abril, un informe consolidado de la implementación de acciones y ejecución de los recursos pre</v>
          </cell>
          <cell r="AF637">
            <v>42400.208333333299</v>
          </cell>
          <cell r="AG637">
            <v>42410.734434988401</v>
          </cell>
          <cell r="AH637" t="str">
            <v>Juan Alberto  Cortes Gómez</v>
          </cell>
          <cell r="AI637" t="str">
            <v>jacortes@dnp.gov.co</v>
          </cell>
          <cell r="AJ637">
            <v>60</v>
          </cell>
          <cell r="AK637">
            <v>0</v>
          </cell>
          <cell r="AL637">
            <v>0</v>
          </cell>
        </row>
        <row r="638">
          <cell r="A638">
            <v>5282</v>
          </cell>
          <cell r="B638" t="str">
            <v>Todos por un Nuevo País</v>
          </cell>
          <cell r="C638" t="str">
            <v>Buen Gobierno</v>
          </cell>
          <cell r="D638" t="str">
            <v>Fortalecer la articulación Nación-territorio</v>
          </cell>
          <cell r="E638" t="str">
            <v>Planeación Nacional</v>
          </cell>
          <cell r="F638" t="str">
            <v>DNP</v>
          </cell>
          <cell r="G638" t="str">
            <v>Grupos Étnicos - Planeación</v>
          </cell>
          <cell r="H638">
            <v>5282</v>
          </cell>
          <cell r="I638" t="str">
            <v>Proyecto de Ley Gitana formulado, consultado  y presentado ante el Congreso de la República.</v>
          </cell>
          <cell r="J638" t="str">
            <v>Producto</v>
          </cell>
          <cell r="K638" t="str">
            <v>Transversal</v>
          </cell>
          <cell r="L638" t="str">
            <v>SI</v>
          </cell>
          <cell r="M638" t="str">
            <v>NO</v>
          </cell>
          <cell r="N638" t="str">
            <v>NO</v>
          </cell>
          <cell r="O638" t="str">
            <v>SI</v>
          </cell>
          <cell r="P638" t="str">
            <v xml:space="preserve">Porcentaje </v>
          </cell>
          <cell r="Q638" t="str">
            <v>Anual</v>
          </cell>
          <cell r="R638" t="str">
            <v>Capacidad</v>
          </cell>
          <cell r="S638">
            <v>0</v>
          </cell>
          <cell r="T638">
            <v>25</v>
          </cell>
          <cell r="U638">
            <v>50</v>
          </cell>
          <cell r="V638">
            <v>75</v>
          </cell>
          <cell r="W638">
            <v>100</v>
          </cell>
          <cell r="X638">
            <v>100</v>
          </cell>
          <cell r="Y638">
            <v>0</v>
          </cell>
          <cell r="Z638">
            <v>0</v>
          </cell>
          <cell r="AA638">
            <v>0</v>
          </cell>
          <cell r="AB638">
            <v>0</v>
          </cell>
          <cell r="AC638">
            <v>0</v>
          </cell>
          <cell r="AD638">
            <v>0</v>
          </cell>
          <cell r="AE638" t="str">
            <v>Se tenía prevista una reunión para abril de 2016 donde convocaba el Ministerio del Interior pero no se recibió la invitación.</v>
          </cell>
          <cell r="AF638">
            <v>42490.208333333299</v>
          </cell>
          <cell r="AG638">
            <v>42502.4428849537</v>
          </cell>
          <cell r="AH638" t="str">
            <v>Jairo Antonio Munoz Moyano</v>
          </cell>
          <cell r="AI638" t="str">
            <v>jamoyano@dnp.gov.co</v>
          </cell>
          <cell r="AJ638">
            <v>0</v>
          </cell>
          <cell r="AK638">
            <v>0</v>
          </cell>
          <cell r="AL638">
            <v>0</v>
          </cell>
        </row>
        <row r="639">
          <cell r="A639">
            <v>5283</v>
          </cell>
          <cell r="B639" t="str">
            <v>Todos por un Nuevo País</v>
          </cell>
          <cell r="C639" t="str">
            <v>Buen Gobierno</v>
          </cell>
          <cell r="D639" t="str">
            <v>Fortalecer la articulación Nación-territorio</v>
          </cell>
          <cell r="E639" t="str">
            <v>Planeación Nacional</v>
          </cell>
          <cell r="F639" t="str">
            <v>DNP</v>
          </cell>
          <cell r="G639" t="str">
            <v>Grupos Étnicos - Planeación</v>
          </cell>
          <cell r="H639">
            <v>5283</v>
          </cell>
          <cell r="I639" t="str">
            <v>Compromisos en el marco de la Consulta Previa socializados con el Pueblo Rrom.</v>
          </cell>
          <cell r="J639" t="str">
            <v>Producto</v>
          </cell>
          <cell r="K639" t="str">
            <v>Transversal</v>
          </cell>
          <cell r="L639" t="str">
            <v>SI</v>
          </cell>
          <cell r="M639" t="str">
            <v>NO</v>
          </cell>
          <cell r="N639" t="str">
            <v>NO</v>
          </cell>
          <cell r="O639" t="str">
            <v>NO</v>
          </cell>
          <cell r="P639" t="str">
            <v>Número de eventos de solicialización realizados en entidades territoriales</v>
          </cell>
          <cell r="Q639" t="str">
            <v>Anual</v>
          </cell>
          <cell r="R639" t="str">
            <v>Acumulado</v>
          </cell>
          <cell r="S639">
            <v>0</v>
          </cell>
          <cell r="T639">
            <v>0</v>
          </cell>
          <cell r="U639">
            <v>10</v>
          </cell>
          <cell r="V639">
            <v>0</v>
          </cell>
          <cell r="W639">
            <v>0</v>
          </cell>
          <cell r="X639">
            <v>10</v>
          </cell>
          <cell r="Y639">
            <v>0</v>
          </cell>
          <cell r="Z639">
            <v>0</v>
          </cell>
          <cell r="AA639">
            <v>0</v>
          </cell>
          <cell r="AB639">
            <v>0</v>
          </cell>
          <cell r="AC639">
            <v>0</v>
          </cell>
          <cell r="AD639">
            <v>0</v>
          </cell>
          <cell r="AE639" t="str">
            <v>Meta del cuatrienio reportada y cumplida.</v>
          </cell>
          <cell r="AF639">
            <v>42460.208333333299</v>
          </cell>
          <cell r="AG639">
            <v>42467.661031053198</v>
          </cell>
          <cell r="AH639" t="str">
            <v>Jairo Antonio Munoz Moyano</v>
          </cell>
          <cell r="AI639" t="str">
            <v>jamoyano@dnp.gov.co</v>
          </cell>
          <cell r="AJ639">
            <v>0</v>
          </cell>
          <cell r="AK639">
            <v>0</v>
          </cell>
          <cell r="AL639">
            <v>0</v>
          </cell>
        </row>
        <row r="640">
          <cell r="A640">
            <v>5284</v>
          </cell>
          <cell r="B640" t="str">
            <v>Todos por un Nuevo País</v>
          </cell>
          <cell r="C640" t="str">
            <v>Buen Gobierno</v>
          </cell>
          <cell r="D640" t="str">
            <v>Fortalecer la articulación Nación-territorio</v>
          </cell>
          <cell r="E640" t="str">
            <v>Planeación Nacional</v>
          </cell>
          <cell r="F640" t="str">
            <v>DNP</v>
          </cell>
          <cell r="G640" t="str">
            <v>Grupos Étnicos - Planeación</v>
          </cell>
          <cell r="H640">
            <v>5284</v>
          </cell>
          <cell r="I640" t="str">
            <v>Entidades territoriales con directriz expedida para incluir en sus planes de desarrollo la garantía de derechos del Pueblo Rrom</v>
          </cell>
          <cell r="J640" t="str">
            <v>Producto</v>
          </cell>
          <cell r="K640" t="str">
            <v>Transversal</v>
          </cell>
          <cell r="L640" t="str">
            <v>SI</v>
          </cell>
          <cell r="M640" t="str">
            <v>SI</v>
          </cell>
          <cell r="N640" t="str">
            <v>NO</v>
          </cell>
          <cell r="O640" t="str">
            <v>SI</v>
          </cell>
          <cell r="P640" t="str">
            <v>Número de entidades</v>
          </cell>
          <cell r="Q640" t="str">
            <v>Anual</v>
          </cell>
          <cell r="R640" t="str">
            <v>Acumulado</v>
          </cell>
          <cell r="S640">
            <v>0</v>
          </cell>
          <cell r="T640">
            <v>0</v>
          </cell>
          <cell r="U640">
            <v>10</v>
          </cell>
          <cell r="V640">
            <v>0</v>
          </cell>
          <cell r="W640">
            <v>0</v>
          </cell>
          <cell r="X640">
            <v>10</v>
          </cell>
          <cell r="Y640">
            <v>0</v>
          </cell>
          <cell r="Z640">
            <v>0</v>
          </cell>
          <cell r="AA640">
            <v>0</v>
          </cell>
          <cell r="AB640">
            <v>0</v>
          </cell>
          <cell r="AC640">
            <v>0</v>
          </cell>
          <cell r="AD640">
            <v>0</v>
          </cell>
          <cell r="AE640" t="str">
            <v>Meta del cuatrienio reportada y cumplida.</v>
          </cell>
          <cell r="AF640">
            <v>42490.208333333299</v>
          </cell>
          <cell r="AG640">
            <v>42502.442163113403</v>
          </cell>
          <cell r="AH640" t="str">
            <v>Jairo Antonio Munoz Moyano</v>
          </cell>
          <cell r="AI640" t="str">
            <v>jamoyano@dnp.gov.co</v>
          </cell>
          <cell r="AJ640">
            <v>0</v>
          </cell>
          <cell r="AK640">
            <v>0</v>
          </cell>
          <cell r="AL640">
            <v>0</v>
          </cell>
        </row>
        <row r="641">
          <cell r="A641">
            <v>5285</v>
          </cell>
          <cell r="B641" t="str">
            <v>Todos por un Nuevo País</v>
          </cell>
          <cell r="C641" t="str">
            <v>Buen Gobierno</v>
          </cell>
          <cell r="D641" t="str">
            <v>Fortalecer la articulación Nación-territorio</v>
          </cell>
          <cell r="E641" t="str">
            <v>Planeación Nacional</v>
          </cell>
          <cell r="F641" t="str">
            <v>DNP</v>
          </cell>
          <cell r="G641" t="str">
            <v>Grupos Étnicos - Planeación</v>
          </cell>
          <cell r="H641">
            <v>5285</v>
          </cell>
          <cell r="I641" t="str">
            <v>Delegados del Pueblo Rrom en los Consejos Territoriales de Planeación incluidos.</v>
          </cell>
          <cell r="J641" t="str">
            <v>Gestión</v>
          </cell>
          <cell r="K641" t="str">
            <v>Transversal</v>
          </cell>
          <cell r="L641" t="str">
            <v>SI</v>
          </cell>
          <cell r="M641" t="str">
            <v>SI</v>
          </cell>
          <cell r="N641" t="str">
            <v>NO</v>
          </cell>
          <cell r="O641" t="str">
            <v>SI</v>
          </cell>
          <cell r="P641" t="str">
            <v>Número de delegados del pueblo rrom en los Consejos Territoriales de Planeación</v>
          </cell>
          <cell r="Q641" t="str">
            <v>Anual</v>
          </cell>
          <cell r="R641" t="str">
            <v>Capacidad</v>
          </cell>
          <cell r="S641">
            <v>0</v>
          </cell>
          <cell r="T641">
            <v>0</v>
          </cell>
          <cell r="U641">
            <v>0</v>
          </cell>
          <cell r="V641">
            <v>0</v>
          </cell>
          <cell r="W641">
            <v>11</v>
          </cell>
          <cell r="X641">
            <v>11</v>
          </cell>
          <cell r="Y641">
            <v>0</v>
          </cell>
          <cell r="Z641">
            <v>0</v>
          </cell>
          <cell r="AA641">
            <v>0</v>
          </cell>
          <cell r="AB641">
            <v>0</v>
          </cell>
          <cell r="AC641">
            <v>0</v>
          </cell>
          <cell r="AD641">
            <v>0</v>
          </cell>
          <cell r="AE641" t="str">
            <v>De acuerdo con la Ficha del Indicador, la meta esta prevista para la vigencia 2018.</v>
          </cell>
          <cell r="AF641">
            <v>42490.208333333299</v>
          </cell>
          <cell r="AG641">
            <v>42502.441882604202</v>
          </cell>
          <cell r="AH641" t="str">
            <v>Jairo Antonio Munoz Moyano</v>
          </cell>
          <cell r="AI641" t="str">
            <v>jamoyano@dnp.gov.co</v>
          </cell>
          <cell r="AJ641">
            <v>0</v>
          </cell>
          <cell r="AK641">
            <v>0</v>
          </cell>
          <cell r="AL641">
            <v>0</v>
          </cell>
        </row>
        <row r="642">
          <cell r="A642">
            <v>5286</v>
          </cell>
          <cell r="B642" t="str">
            <v>Todos por un Nuevo País</v>
          </cell>
          <cell r="C642" t="str">
            <v>Buen Gobierno</v>
          </cell>
          <cell r="D642" t="str">
            <v>Fortalecer la articulación Nación-territorio</v>
          </cell>
          <cell r="E642" t="str">
            <v>Planeación Nacional</v>
          </cell>
          <cell r="F642" t="str">
            <v>DNP</v>
          </cell>
          <cell r="G642" t="str">
            <v>Grupos Étnicos - Planeación</v>
          </cell>
          <cell r="H642">
            <v>5286</v>
          </cell>
          <cell r="I642" t="str">
            <v>Solicitudes de apoyo técnico por parte de la Comisión nacional de Diálogo del Pueblo Rrom, atendidas por el Departamento Nacional de Planeación para la construcción de politicas publicas.</v>
          </cell>
          <cell r="J642" t="str">
            <v>Gestión</v>
          </cell>
          <cell r="K642" t="str">
            <v>Transversal</v>
          </cell>
          <cell r="L642" t="str">
            <v>SI</v>
          </cell>
          <cell r="M642" t="str">
            <v>NO</v>
          </cell>
          <cell r="N642" t="str">
            <v>NO</v>
          </cell>
          <cell r="O642" t="str">
            <v>SI</v>
          </cell>
          <cell r="P642" t="str">
            <v xml:space="preserve">Porcentaje </v>
          </cell>
          <cell r="Q642" t="str">
            <v>Anual</v>
          </cell>
          <cell r="R642" t="str">
            <v>Stock</v>
          </cell>
          <cell r="S642">
            <v>0</v>
          </cell>
          <cell r="T642">
            <v>100</v>
          </cell>
          <cell r="U642">
            <v>100</v>
          </cell>
          <cell r="V642">
            <v>100</v>
          </cell>
          <cell r="W642">
            <v>100</v>
          </cell>
          <cell r="X642">
            <v>100</v>
          </cell>
          <cell r="Y642">
            <v>0</v>
          </cell>
          <cell r="Z642">
            <v>0</v>
          </cell>
          <cell r="AA642">
            <v>0</v>
          </cell>
          <cell r="AB642">
            <v>0</v>
          </cell>
          <cell r="AC642">
            <v>0</v>
          </cell>
          <cell r="AD642">
            <v>0</v>
          </cell>
          <cell r="AE642" t="str">
            <v>En este mes no se recibieron solicitudes de apoyo técnico por parte de la Comisión Nacional de Diálogo ni del Ministerio del Interior.</v>
          </cell>
          <cell r="AF642">
            <v>42490.208333333299</v>
          </cell>
          <cell r="AG642">
            <v>42502.441722338001</v>
          </cell>
          <cell r="AH642" t="str">
            <v>Jairo Antonio Munoz Moyano</v>
          </cell>
          <cell r="AI642" t="str">
            <v>jamoyano@dnp.gov.co</v>
          </cell>
          <cell r="AJ642">
            <v>0</v>
          </cell>
          <cell r="AK642">
            <v>0</v>
          </cell>
          <cell r="AL642">
            <v>0</v>
          </cell>
        </row>
        <row r="643">
          <cell r="A643">
            <v>5287</v>
          </cell>
          <cell r="B643" t="str">
            <v>Todos por un Nuevo País</v>
          </cell>
          <cell r="C643" t="str">
            <v>Buen Gobierno</v>
          </cell>
          <cell r="D643" t="str">
            <v>Fortalecer la articulación Nación-territorio</v>
          </cell>
          <cell r="E643" t="str">
            <v>Planeación Nacional</v>
          </cell>
          <cell r="F643" t="str">
            <v>DNP</v>
          </cell>
          <cell r="G643" t="str">
            <v>Grupos Étnicos - Planeación</v>
          </cell>
          <cell r="H643">
            <v>5287</v>
          </cell>
          <cell r="I643" t="str">
            <v>Estrategia de asistencia técnica al Pueblo Rrom para la formulación de proyectos susceptibles de ser financiados con recursos del SGR dirigidas a las Kumpañy y Organizaciones registradas ante el Ministerio del Interior, diseñada e implementada.</v>
          </cell>
          <cell r="J643" t="str">
            <v>Producto</v>
          </cell>
          <cell r="K643" t="str">
            <v>Transversal</v>
          </cell>
          <cell r="L643" t="str">
            <v>SI</v>
          </cell>
          <cell r="M643" t="str">
            <v>NO</v>
          </cell>
          <cell r="N643" t="str">
            <v>NO</v>
          </cell>
          <cell r="O643" t="str">
            <v>SI</v>
          </cell>
          <cell r="P643" t="str">
            <v>Porcentaje de avance sobre el diseño, implementación y evaluación de la estrategia</v>
          </cell>
          <cell r="Q643" t="str">
            <v>Anual</v>
          </cell>
          <cell r="R643" t="str">
            <v>Capacidad</v>
          </cell>
          <cell r="S643">
            <v>0</v>
          </cell>
          <cell r="T643">
            <v>25</v>
          </cell>
          <cell r="U643">
            <v>50</v>
          </cell>
          <cell r="V643">
            <v>75</v>
          </cell>
          <cell r="W643">
            <v>100</v>
          </cell>
          <cell r="X643">
            <v>100</v>
          </cell>
          <cell r="Y643">
            <v>0</v>
          </cell>
          <cell r="Z643">
            <v>0</v>
          </cell>
          <cell r="AA643">
            <v>0</v>
          </cell>
          <cell r="AB643">
            <v>0</v>
          </cell>
          <cell r="AC643">
            <v>0</v>
          </cell>
          <cell r="AD643">
            <v>0</v>
          </cell>
          <cell r="AE643" t="str">
            <v>A partir de 2016, el reporte y gestión de cumplimiento está en cabeza del equipo de enfoque diferencial del SGR y salió del Plan de Acción de la DDTS.</v>
          </cell>
          <cell r="AF643">
            <v>42490.208333333299</v>
          </cell>
          <cell r="AG643">
            <v>42502.441544791698</v>
          </cell>
          <cell r="AH643" t="str">
            <v>Jairo Antonio Munoz Moyano</v>
          </cell>
          <cell r="AI643" t="str">
            <v>jamoyano@dnp.gov.co</v>
          </cell>
          <cell r="AJ643">
            <v>0</v>
          </cell>
          <cell r="AK643">
            <v>0</v>
          </cell>
          <cell r="AL643">
            <v>0</v>
          </cell>
        </row>
        <row r="644">
          <cell r="A644">
            <v>5308</v>
          </cell>
          <cell r="B644" t="str">
            <v>Todos por un Nuevo País</v>
          </cell>
          <cell r="C644" t="str">
            <v>Buen Gobierno</v>
          </cell>
          <cell r="D644" t="str">
            <v>Fortalecer la articulación Nación-territorio</v>
          </cell>
          <cell r="E644" t="str">
            <v>Planeación Nacional</v>
          </cell>
          <cell r="F644" t="str">
            <v>DNP</v>
          </cell>
          <cell r="G644" t="str">
            <v>Construcción e implementación de políticas nacionales, sectoriales, territoriales y poblacionales</v>
          </cell>
          <cell r="H644">
            <v>5308</v>
          </cell>
          <cell r="I644" t="str">
            <v xml:space="preserve">Municipios con información recolectada con la nueva ficha (Nuevo sistema de focalización individual) SISBEN 4 </v>
          </cell>
          <cell r="J644" t="str">
            <v>Resultado</v>
          </cell>
          <cell r="K644" t="str">
            <v>Sectorial</v>
          </cell>
          <cell r="L644" t="str">
            <v>NO</v>
          </cell>
          <cell r="M644" t="str">
            <v>SI</v>
          </cell>
          <cell r="N644" t="str">
            <v>NO</v>
          </cell>
          <cell r="O644" t="str">
            <v>SI</v>
          </cell>
          <cell r="P644" t="str">
            <v>Municipios</v>
          </cell>
          <cell r="Q644" t="str">
            <v>Mensual</v>
          </cell>
          <cell r="R644" t="str">
            <v>Capacidad</v>
          </cell>
          <cell r="S644">
            <v>0</v>
          </cell>
          <cell r="T644">
            <v>0</v>
          </cell>
          <cell r="U644">
            <v>37</v>
          </cell>
          <cell r="V644">
            <v>1065</v>
          </cell>
          <cell r="W644">
            <v>0</v>
          </cell>
          <cell r="X644">
            <v>1102</v>
          </cell>
          <cell r="Y644">
            <v>0</v>
          </cell>
          <cell r="Z644">
            <v>0</v>
          </cell>
          <cell r="AA644">
            <v>0</v>
          </cell>
          <cell r="AB644">
            <v>0</v>
          </cell>
          <cell r="AC644">
            <v>0</v>
          </cell>
          <cell r="AD644">
            <v>0</v>
          </cell>
          <cell r="AE644">
            <v>0</v>
          </cell>
          <cell r="AF644">
            <v>0</v>
          </cell>
          <cell r="AG644">
            <v>0</v>
          </cell>
          <cell r="AH644" t="str">
            <v>Paula Marcela Escobar</v>
          </cell>
          <cell r="AI644" t="str">
            <v>pescobar@dnp.gov.co</v>
          </cell>
          <cell r="AJ644">
            <v>30</v>
          </cell>
          <cell r="AK644">
            <v>0</v>
          </cell>
          <cell r="AL644">
            <v>0</v>
          </cell>
        </row>
        <row r="645">
          <cell r="A645">
            <v>4526</v>
          </cell>
          <cell r="B645" t="str">
            <v>Todos por un Nuevo País</v>
          </cell>
          <cell r="C645" t="str">
            <v>Buen Gobierno</v>
          </cell>
          <cell r="D645" t="str">
            <v>Fortalecer la articulación Nación-territorio</v>
          </cell>
          <cell r="E645" t="str">
            <v>Planeación Nacional</v>
          </cell>
          <cell r="F645" t="str">
            <v>DNP</v>
          </cell>
          <cell r="G645" t="str">
            <v>Gestión publica orientada a resultados</v>
          </cell>
          <cell r="H645">
            <v>4526</v>
          </cell>
          <cell r="I645" t="str">
            <v>Porcentaje de actualización de los indicadores del PND en Sinergia</v>
          </cell>
          <cell r="J645" t="str">
            <v>Gestión</v>
          </cell>
          <cell r="K645" t="str">
            <v>Sectorial</v>
          </cell>
          <cell r="L645" t="str">
            <v>SI</v>
          </cell>
          <cell r="M645" t="str">
            <v>NO</v>
          </cell>
          <cell r="N645" t="str">
            <v>NO</v>
          </cell>
          <cell r="O645" t="str">
            <v>SI</v>
          </cell>
          <cell r="P645" t="str">
            <v>Porcentaje</v>
          </cell>
          <cell r="Q645" t="str">
            <v>Trimestral</v>
          </cell>
          <cell r="R645" t="str">
            <v>Flujo</v>
          </cell>
          <cell r="S645">
            <v>86</v>
          </cell>
          <cell r="T645">
            <v>87</v>
          </cell>
          <cell r="U645">
            <v>88</v>
          </cell>
          <cell r="V645">
            <v>89</v>
          </cell>
          <cell r="W645">
            <v>90</v>
          </cell>
          <cell r="X645">
            <v>90</v>
          </cell>
          <cell r="Y645">
            <v>0</v>
          </cell>
          <cell r="Z645">
            <v>0</v>
          </cell>
          <cell r="AA645">
            <v>0</v>
          </cell>
          <cell r="AB645">
            <v>0</v>
          </cell>
          <cell r="AC645">
            <v>0</v>
          </cell>
          <cell r="AD645">
            <v>0</v>
          </cell>
          <cell r="AE645" t="str">
            <v>En el mes de marzo se calcula el índice de actualización hasta el mes de febrero de 2016. El avance del indicador es del 79% lo cual resulta en un nivel bueno de actualización en la oportunidad en el reporte de los indicadores del PND 2014-2018 “Todos por</v>
          </cell>
          <cell r="AF645">
            <v>42460.208333333299</v>
          </cell>
          <cell r="AG645">
            <v>42465.402597534703</v>
          </cell>
          <cell r="AH645" t="str">
            <v>Gerente Revisión</v>
          </cell>
          <cell r="AI645" t="str">
            <v>aceballos@dnp.gov.co</v>
          </cell>
          <cell r="AJ645">
            <v>30</v>
          </cell>
          <cell r="AK645">
            <v>0</v>
          </cell>
          <cell r="AL645">
            <v>0</v>
          </cell>
        </row>
        <row r="646">
          <cell r="A646">
            <v>4539</v>
          </cell>
          <cell r="B646" t="str">
            <v>Todos por un Nuevo País</v>
          </cell>
          <cell r="C646" t="str">
            <v>Buen Gobierno</v>
          </cell>
          <cell r="D646" t="str">
            <v>Fortalecer la articulación Nación-territorio</v>
          </cell>
          <cell r="E646" t="str">
            <v>Planeación Nacional</v>
          </cell>
          <cell r="F646" t="str">
            <v>DNP</v>
          </cell>
          <cell r="G646" t="str">
            <v>Gestión publica orientada a resultados</v>
          </cell>
          <cell r="H646">
            <v>4539</v>
          </cell>
          <cell r="I646" t="str">
            <v>Programas misionales con cadenas de valor formuladas</v>
          </cell>
          <cell r="J646" t="str">
            <v>Gestión</v>
          </cell>
          <cell r="K646" t="str">
            <v>Sectorial</v>
          </cell>
          <cell r="L646" t="str">
            <v>SI</v>
          </cell>
          <cell r="M646" t="str">
            <v>NO</v>
          </cell>
          <cell r="N646" t="str">
            <v>NO</v>
          </cell>
          <cell r="O646" t="str">
            <v>SI</v>
          </cell>
          <cell r="P646" t="str">
            <v>Porcentaje</v>
          </cell>
          <cell r="Q646" t="str">
            <v>Anual</v>
          </cell>
          <cell r="R646" t="str">
            <v>Capacidad</v>
          </cell>
          <cell r="S646">
            <v>0</v>
          </cell>
          <cell r="T646">
            <v>15</v>
          </cell>
          <cell r="U646">
            <v>40</v>
          </cell>
          <cell r="V646">
            <v>70</v>
          </cell>
          <cell r="W646">
            <v>100</v>
          </cell>
          <cell r="X646">
            <v>100</v>
          </cell>
          <cell r="Y646">
            <v>0</v>
          </cell>
          <cell r="Z646">
            <v>0</v>
          </cell>
          <cell r="AA646">
            <v>0</v>
          </cell>
          <cell r="AB646">
            <v>0</v>
          </cell>
          <cell r="AC646">
            <v>0</v>
          </cell>
          <cell r="AD646">
            <v>0</v>
          </cell>
          <cell r="AE646" t="str">
            <v>Se avanzó en la consolidación de la Guía para la identificación y estructuración de programas orientados a resultados. Se revisó el catálogo inicial de productos sectoriales y se homogenizó la información presentada.</v>
          </cell>
          <cell r="AF646">
            <v>42490.208333333299</v>
          </cell>
          <cell r="AG646">
            <v>42502.491320567096</v>
          </cell>
          <cell r="AH646" t="str">
            <v>José Mauricio Cuestas Gómez</v>
          </cell>
          <cell r="AI646" t="str">
            <v>jcuestas@dnp.gov.co</v>
          </cell>
          <cell r="AJ646">
            <v>30</v>
          </cell>
          <cell r="AK646">
            <v>0</v>
          </cell>
          <cell r="AL646">
            <v>0</v>
          </cell>
        </row>
        <row r="647">
          <cell r="A647">
            <v>4544</v>
          </cell>
          <cell r="B647" t="str">
            <v>Todos por un Nuevo País</v>
          </cell>
          <cell r="C647" t="str">
            <v>Buen Gobierno</v>
          </cell>
          <cell r="D647" t="str">
            <v>Fortalecer la articulación Nación-territorio</v>
          </cell>
          <cell r="E647" t="str">
            <v>Planeación Nacional</v>
          </cell>
          <cell r="F647" t="str">
            <v>DNP</v>
          </cell>
          <cell r="G647" t="str">
            <v>Gestión publica orientada a resultados</v>
          </cell>
          <cell r="H647">
            <v>4544</v>
          </cell>
          <cell r="I647" t="str">
            <v>Sectores utilizando información de desempeño y resultados para la asignación presupuestal</v>
          </cell>
          <cell r="J647" t="str">
            <v>Resultado</v>
          </cell>
          <cell r="K647" t="str">
            <v>Sectorial</v>
          </cell>
          <cell r="L647" t="str">
            <v>SI</v>
          </cell>
          <cell r="M647" t="str">
            <v>NO</v>
          </cell>
          <cell r="N647" t="str">
            <v>NO</v>
          </cell>
          <cell r="O647" t="str">
            <v>SI</v>
          </cell>
          <cell r="P647" t="str">
            <v>Porcentaje</v>
          </cell>
          <cell r="Q647" t="str">
            <v>Anual</v>
          </cell>
          <cell r="R647" t="str">
            <v>Capacidad</v>
          </cell>
          <cell r="S647">
            <v>0</v>
          </cell>
          <cell r="T647">
            <v>27</v>
          </cell>
          <cell r="U647">
            <v>50</v>
          </cell>
          <cell r="V647">
            <v>75</v>
          </cell>
          <cell r="W647">
            <v>100</v>
          </cell>
          <cell r="X647">
            <v>100</v>
          </cell>
          <cell r="Y647">
            <v>0</v>
          </cell>
          <cell r="Z647">
            <v>0</v>
          </cell>
          <cell r="AA647">
            <v>0</v>
          </cell>
          <cell r="AB647">
            <v>0</v>
          </cell>
          <cell r="AC647">
            <v>0</v>
          </cell>
          <cell r="AD647">
            <v>0</v>
          </cell>
          <cell r="AE647" t="str">
            <v>El equipo de la STIP junto con la colaboración del DIFP, continua avanzado en la definición del clasificador programático para los 29 sectores.</v>
          </cell>
          <cell r="AF647">
            <v>42490.208333333299</v>
          </cell>
          <cell r="AG647">
            <v>42501.6616895486</v>
          </cell>
          <cell r="AH647" t="str">
            <v>Carolina Londoño Araque</v>
          </cell>
          <cell r="AI647" t="str">
            <v>clondono@dnp.gov.co</v>
          </cell>
          <cell r="AJ647">
            <v>0</v>
          </cell>
          <cell r="AK647">
            <v>0</v>
          </cell>
          <cell r="AL647">
            <v>0</v>
          </cell>
        </row>
        <row r="648">
          <cell r="A648">
            <v>4508</v>
          </cell>
          <cell r="B648" t="str">
            <v>Todos por un Nuevo País</v>
          </cell>
          <cell r="C648" t="str">
            <v>Buen Gobierno</v>
          </cell>
          <cell r="D648" t="str">
            <v>Fortalecer la articulación Nación-territorio</v>
          </cell>
          <cell r="E648" t="str">
            <v>Planeación Nacional</v>
          </cell>
          <cell r="F648" t="str">
            <v>DNP</v>
          </cell>
          <cell r="G648" t="str">
            <v>Desarrollo y el ordenamiento territorial, y la descentralización (AT, regalías, SGP, desarrollo urbano y rural)</v>
          </cell>
          <cell r="H648">
            <v>4508</v>
          </cell>
          <cell r="I648" t="str">
            <v>Crecimiento real de los ingresos propios de los municipios con entorno de desarrollo intermedio e incipiente</v>
          </cell>
          <cell r="J648" t="str">
            <v>Resultado</v>
          </cell>
          <cell r="K648" t="str">
            <v>Sectorial</v>
          </cell>
          <cell r="L648" t="str">
            <v>SI</v>
          </cell>
          <cell r="M648" t="str">
            <v>NO</v>
          </cell>
          <cell r="N648" t="str">
            <v>NO</v>
          </cell>
          <cell r="O648" t="str">
            <v>SI</v>
          </cell>
          <cell r="P648" t="str">
            <v>Porcentaje</v>
          </cell>
          <cell r="Q648" t="str">
            <v>Anual</v>
          </cell>
          <cell r="R648" t="str">
            <v>Capacidad</v>
          </cell>
          <cell r="S648">
            <v>10</v>
          </cell>
          <cell r="T648">
            <v>11</v>
          </cell>
          <cell r="U648">
            <v>14</v>
          </cell>
          <cell r="V648">
            <v>15</v>
          </cell>
          <cell r="W648">
            <v>17</v>
          </cell>
          <cell r="X648">
            <v>17</v>
          </cell>
          <cell r="Y648">
            <v>0</v>
          </cell>
          <cell r="Z648">
            <v>0</v>
          </cell>
          <cell r="AA648">
            <v>0</v>
          </cell>
          <cell r="AB648">
            <v>0</v>
          </cell>
          <cell r="AC648">
            <v>0</v>
          </cell>
          <cell r="AD648">
            <v>0</v>
          </cell>
          <cell r="AE648" t="str">
            <v>El 15 de marzo venció la fecha de reporte ante el FUT por parte de las entidades territoriales en donde se consignó la información fiscal y financiera de las administraciones departamentales y municipales. Se solicitó la totalidad de las rentas y gastos d</v>
          </cell>
          <cell r="AF648">
            <v>42460.208333333299</v>
          </cell>
          <cell r="AG648">
            <v>42500.649258912003</v>
          </cell>
          <cell r="AH648" t="str">
            <v>Ivan Osejo Villamil</v>
          </cell>
          <cell r="AI648" t="str">
            <v>iosejo@dnp.gov.co</v>
          </cell>
          <cell r="AJ648">
            <v>120</v>
          </cell>
          <cell r="AK648">
            <v>0</v>
          </cell>
          <cell r="AL648">
            <v>0</v>
          </cell>
        </row>
        <row r="649">
          <cell r="A649">
            <v>4531</v>
          </cell>
          <cell r="B649" t="str">
            <v>Todos por un Nuevo País</v>
          </cell>
          <cell r="C649" t="str">
            <v>Buen Gobierno</v>
          </cell>
          <cell r="D649" t="str">
            <v>Fortalecer la articulación Nación-territorio</v>
          </cell>
          <cell r="E649" t="str">
            <v>Planeación Nacional</v>
          </cell>
          <cell r="F649" t="str">
            <v>DNP</v>
          </cell>
          <cell r="G649" t="str">
            <v>Desarrollo y el ordenamiento territorial, y la descentralización (AT, regalías, SGP, desarrollo urbano y rural)</v>
          </cell>
          <cell r="H649">
            <v>4531</v>
          </cell>
          <cell r="I649" t="str">
            <v>Sectores con pilotaje implementado del Programa Nacional de Delegación de Competencias Diferenciadas a Entidades Territoriales.</v>
          </cell>
          <cell r="J649" t="str">
            <v>Resultado</v>
          </cell>
          <cell r="K649" t="str">
            <v>Sectorial</v>
          </cell>
          <cell r="L649" t="str">
            <v>SI</v>
          </cell>
          <cell r="M649" t="str">
            <v>NO</v>
          </cell>
          <cell r="N649" t="str">
            <v>NO</v>
          </cell>
          <cell r="O649" t="str">
            <v>SI</v>
          </cell>
          <cell r="P649" t="str">
            <v>Sectores</v>
          </cell>
          <cell r="Q649" t="str">
            <v>Anual</v>
          </cell>
          <cell r="R649" t="str">
            <v>Acumulado</v>
          </cell>
          <cell r="S649">
            <v>0</v>
          </cell>
          <cell r="T649">
            <v>0</v>
          </cell>
          <cell r="U649">
            <v>0</v>
          </cell>
          <cell r="V649">
            <v>1</v>
          </cell>
          <cell r="W649">
            <v>1</v>
          </cell>
          <cell r="X649">
            <v>2</v>
          </cell>
          <cell r="Y649">
            <v>0</v>
          </cell>
          <cell r="Z649">
            <v>0</v>
          </cell>
          <cell r="AA649">
            <v>0</v>
          </cell>
          <cell r="AB649">
            <v>0</v>
          </cell>
          <cell r="AC649">
            <v>0</v>
          </cell>
          <cell r="AD649">
            <v>0</v>
          </cell>
          <cell r="AE649" t="str">
            <v>En el Comité Directivo del PNCD se viabilizó la delegación de catastro al Distrito de Barranquilla. Se remitió el proyecto de Decreto del PNCD a la Oficina Jurídica del DNP. Se llevó a cabo sesión de la Mesa para la delegación de competencias en la Políti</v>
          </cell>
          <cell r="AF649">
            <v>42460.208333333299</v>
          </cell>
          <cell r="AG649">
            <v>42467.710036689801</v>
          </cell>
          <cell r="AH649" t="str">
            <v>Diego Julián Riaño P</v>
          </cell>
          <cell r="AI649" t="str">
            <v>driano@dnp.gov.co</v>
          </cell>
          <cell r="AJ649">
            <v>30</v>
          </cell>
          <cell r="AK649">
            <v>0</v>
          </cell>
          <cell r="AL649">
            <v>0</v>
          </cell>
        </row>
        <row r="650">
          <cell r="A650">
            <v>5292</v>
          </cell>
          <cell r="B650" t="str">
            <v>Todos por un Nuevo País</v>
          </cell>
          <cell r="C650" t="str">
            <v>Buen Gobierno</v>
          </cell>
          <cell r="D650" t="str">
            <v>Fortalecer la articulación Nación-territorio</v>
          </cell>
          <cell r="E650" t="str">
            <v>Planeación Nacional</v>
          </cell>
          <cell r="F650" t="str">
            <v>DNP</v>
          </cell>
          <cell r="G650" t="str">
            <v>Desarrollo y el ordenamiento territorial, y la descentralización (AT, regalías, SGP, desarrollo urbano y rural)</v>
          </cell>
          <cell r="H650">
            <v>5292</v>
          </cell>
          <cell r="I650" t="str">
            <v>Porcentaje de recursos de inversión SGR, SGP y PGN visualizados  en Mapainversiones</v>
          </cell>
          <cell r="J650" t="str">
            <v>Resultado</v>
          </cell>
          <cell r="K650" t="str">
            <v>Sectorial</v>
          </cell>
          <cell r="L650" t="str">
            <v>NO</v>
          </cell>
          <cell r="M650" t="str">
            <v>NO</v>
          </cell>
          <cell r="N650" t="str">
            <v>NO</v>
          </cell>
          <cell r="O650" t="str">
            <v>SI</v>
          </cell>
          <cell r="P650" t="str">
            <v>Porcentaje</v>
          </cell>
          <cell r="Q650" t="str">
            <v>Anual</v>
          </cell>
          <cell r="R650" t="str">
            <v>Capacidad</v>
          </cell>
          <cell r="S650">
            <v>800</v>
          </cell>
          <cell r="T650">
            <v>12</v>
          </cell>
          <cell r="U650">
            <v>60</v>
          </cell>
          <cell r="V650">
            <v>80</v>
          </cell>
          <cell r="W650">
            <v>100</v>
          </cell>
          <cell r="X650">
            <v>100</v>
          </cell>
          <cell r="Y650">
            <v>0</v>
          </cell>
          <cell r="Z650">
            <v>0</v>
          </cell>
          <cell r="AA650">
            <v>0</v>
          </cell>
          <cell r="AB650">
            <v>0</v>
          </cell>
          <cell r="AC650">
            <v>0</v>
          </cell>
          <cell r="AD650">
            <v>0</v>
          </cell>
          <cell r="AE650" t="str">
            <v>Se han cumplido con la totalidad de los comités técnicos y de seguimiento, con el fin de dar cumplimiento al cronograma de actividades y entregas de productos, lo anterior con el acompañamiento de la Consultoría SOFTMANAGEMENT S.A. la DIFP y la OI. De igu</v>
          </cell>
          <cell r="AF650">
            <v>42490.208333333299</v>
          </cell>
          <cell r="AG650">
            <v>42501.648241979201</v>
          </cell>
          <cell r="AH650" t="str">
            <v>Carolina Londoño Araque</v>
          </cell>
          <cell r="AI650" t="str">
            <v>clondono@dnp.gov.co</v>
          </cell>
          <cell r="AJ650">
            <v>0</v>
          </cell>
          <cell r="AK650">
            <v>0</v>
          </cell>
          <cell r="AL650">
            <v>0</v>
          </cell>
        </row>
        <row r="651">
          <cell r="A651">
            <v>5293</v>
          </cell>
          <cell r="B651" t="str">
            <v>Todos por un Nuevo País</v>
          </cell>
          <cell r="C651" t="str">
            <v>Buen Gobierno</v>
          </cell>
          <cell r="D651" t="str">
            <v>Fortalecer la articulación Nación-territorio</v>
          </cell>
          <cell r="E651" t="str">
            <v>Planeación Nacional</v>
          </cell>
          <cell r="F651" t="str">
            <v>DNP</v>
          </cell>
          <cell r="G651" t="str">
            <v>Desarrollo y el ordenamiento territorial, y la descentralización (AT, regalías, SGP, desarrollo urbano y rural)</v>
          </cell>
          <cell r="H651">
            <v>5293</v>
          </cell>
          <cell r="I651" t="str">
            <v>Monto de inversión apalancado con recursos de estructuración del DNP (miles de millones de pesos)</v>
          </cell>
          <cell r="J651" t="str">
            <v>Resultado</v>
          </cell>
          <cell r="K651" t="str">
            <v>Sectorial</v>
          </cell>
          <cell r="L651" t="str">
            <v>NO</v>
          </cell>
          <cell r="M651" t="str">
            <v>SI</v>
          </cell>
          <cell r="N651" t="str">
            <v>NO</v>
          </cell>
          <cell r="O651" t="str">
            <v>SI</v>
          </cell>
          <cell r="P651" t="str">
            <v>Pesos</v>
          </cell>
          <cell r="Q651" t="str">
            <v>Semestral</v>
          </cell>
          <cell r="R651" t="str">
            <v>Acumulado</v>
          </cell>
          <cell r="S651">
            <v>0</v>
          </cell>
          <cell r="T651">
            <v>0</v>
          </cell>
          <cell r="U651">
            <v>240660000000</v>
          </cell>
          <cell r="V651">
            <v>240660000000</v>
          </cell>
          <cell r="W651">
            <v>91680000000</v>
          </cell>
          <cell r="X651">
            <v>573000000000</v>
          </cell>
          <cell r="Y651">
            <v>0</v>
          </cell>
          <cell r="Z651">
            <v>0</v>
          </cell>
          <cell r="AA651">
            <v>0</v>
          </cell>
          <cell r="AB651">
            <v>0</v>
          </cell>
          <cell r="AC651">
            <v>0</v>
          </cell>
          <cell r="AD651">
            <v>0</v>
          </cell>
          <cell r="AE651" t="str">
            <v>El proceso OCC-010, de proyectos de transporte, fue adjudicado el 21 de abril. Euroestudios - Ingenieros de Consulta S.A.S - CIM consultores SA - Consultorias inversiones y proyectos LTDA. Se espera adjudicar los proyectos de agua procesos OCC-009 de 2001</v>
          </cell>
          <cell r="AF651">
            <v>42490.208333333299</v>
          </cell>
          <cell r="AG651">
            <v>42502.454554513897</v>
          </cell>
          <cell r="AH651" t="str">
            <v>Alvaro Meía Villegas</v>
          </cell>
          <cell r="AI651" t="str">
            <v>amejia@dnp.gov.co</v>
          </cell>
          <cell r="AJ651">
            <v>5</v>
          </cell>
          <cell r="AK651">
            <v>0</v>
          </cell>
          <cell r="AL651">
            <v>0</v>
          </cell>
        </row>
        <row r="652">
          <cell r="A652">
            <v>5294</v>
          </cell>
          <cell r="B652" t="str">
            <v>Todos por un Nuevo País</v>
          </cell>
          <cell r="C652" t="str">
            <v>Buen Gobierno</v>
          </cell>
          <cell r="D652" t="str">
            <v>Fortalecer la articulación Nación-territorio</v>
          </cell>
          <cell r="E652" t="str">
            <v>Planeación Nacional</v>
          </cell>
          <cell r="F652" t="str">
            <v>DNP</v>
          </cell>
          <cell r="G652" t="str">
            <v>Desarrollo y el ordenamiento territorial, y la descentralización (AT, regalías, SGP, desarrollo urbano y rural)</v>
          </cell>
          <cell r="H652">
            <v>5294</v>
          </cell>
          <cell r="I652" t="str">
            <v>Número de proyectos aprobados en los OCAD con el uso de proyectos tipo estandarizados</v>
          </cell>
          <cell r="J652" t="str">
            <v>Producto</v>
          </cell>
          <cell r="K652" t="str">
            <v>Sectorial</v>
          </cell>
          <cell r="L652" t="str">
            <v>NO</v>
          </cell>
          <cell r="M652" t="str">
            <v>SI</v>
          </cell>
          <cell r="N652" t="str">
            <v>NO</v>
          </cell>
          <cell r="O652" t="str">
            <v>SI</v>
          </cell>
          <cell r="P652" t="str">
            <v>Número</v>
          </cell>
          <cell r="Q652" t="str">
            <v>Semestral</v>
          </cell>
          <cell r="R652" t="str">
            <v>Acumulado</v>
          </cell>
          <cell r="S652">
            <v>0</v>
          </cell>
          <cell r="T652">
            <v>0</v>
          </cell>
          <cell r="U652">
            <v>131</v>
          </cell>
          <cell r="V652">
            <v>196</v>
          </cell>
          <cell r="W652">
            <v>327</v>
          </cell>
          <cell r="X652">
            <v>653</v>
          </cell>
          <cell r="Y652">
            <v>0</v>
          </cell>
          <cell r="Z652">
            <v>0</v>
          </cell>
          <cell r="AA652">
            <v>0</v>
          </cell>
          <cell r="AB652">
            <v>0</v>
          </cell>
          <cell r="AC652">
            <v>0</v>
          </cell>
          <cell r="AD652">
            <v>0</v>
          </cell>
          <cell r="AE652" t="str">
            <v>Ya se cuenta con 12 proyectos tipo estructurados para presentar a los OCAD, los cuales suman en inversión $10.600 millones. estos proyectos están ubicados en los municipios de Viotá, Sopó, La Calera, La Mesa, Paratebueno, Soacha, Zipaquirá, Guatavita, Sub</v>
          </cell>
          <cell r="AF652">
            <v>42490.208333333299</v>
          </cell>
          <cell r="AG652">
            <v>42502.454201851899</v>
          </cell>
          <cell r="AH652" t="str">
            <v>Alvaro Meía Villegas</v>
          </cell>
          <cell r="AI652" t="str">
            <v>amejia@dnp.gov.co</v>
          </cell>
          <cell r="AJ652">
            <v>5</v>
          </cell>
          <cell r="AK652">
            <v>0</v>
          </cell>
          <cell r="AL652">
            <v>0</v>
          </cell>
        </row>
        <row r="653">
          <cell r="A653">
            <v>5295</v>
          </cell>
          <cell r="B653" t="str">
            <v>Todos por un Nuevo País</v>
          </cell>
          <cell r="C653" t="str">
            <v>Buen Gobierno</v>
          </cell>
          <cell r="D653" t="str">
            <v>Fortalecer la articulación Nación-territorio</v>
          </cell>
          <cell r="E653" t="str">
            <v>Planeación Nacional</v>
          </cell>
          <cell r="F653" t="str">
            <v>DNP</v>
          </cell>
          <cell r="G653" t="str">
            <v>Desarrollo y el ordenamiento territorial, y la descentralización (AT, regalías, SGP, desarrollo urbano y rural)</v>
          </cell>
          <cell r="H653">
            <v>5295</v>
          </cell>
          <cell r="I653" t="str">
            <v>Monto de inversión regional presentado por DNP al SGR (miles de millones de pesos)</v>
          </cell>
          <cell r="J653" t="str">
            <v>Producto</v>
          </cell>
          <cell r="K653" t="str">
            <v>Sectorial</v>
          </cell>
          <cell r="L653" t="str">
            <v>NO</v>
          </cell>
          <cell r="M653" t="str">
            <v>SI</v>
          </cell>
          <cell r="N653" t="str">
            <v>NO</v>
          </cell>
          <cell r="O653" t="str">
            <v>SI</v>
          </cell>
          <cell r="P653" t="str">
            <v>Pesos</v>
          </cell>
          <cell r="Q653" t="str">
            <v>Semestral</v>
          </cell>
          <cell r="R653" t="str">
            <v>Acumulado</v>
          </cell>
          <cell r="S653">
            <v>0</v>
          </cell>
          <cell r="T653">
            <v>1.6</v>
          </cell>
          <cell r="U653">
            <v>432</v>
          </cell>
          <cell r="V653">
            <v>540</v>
          </cell>
          <cell r="W653">
            <v>826.4</v>
          </cell>
          <cell r="X653">
            <v>1800</v>
          </cell>
          <cell r="Y653">
            <v>0</v>
          </cell>
          <cell r="Z653">
            <v>0</v>
          </cell>
          <cell r="AA653">
            <v>0</v>
          </cell>
          <cell r="AB653">
            <v>0</v>
          </cell>
          <cell r="AC653">
            <v>0</v>
          </cell>
          <cell r="AD653">
            <v>0</v>
          </cell>
          <cell r="AE653" t="str">
            <v>El DNP se encuentra identificando proyectos susceptibles de ser presentados en el marco del artículo 196 del PND, incluyendo los proyectos que ya estén estructurados.</v>
          </cell>
          <cell r="AF653">
            <v>42490.208333333299</v>
          </cell>
          <cell r="AG653">
            <v>42502.452585613399</v>
          </cell>
          <cell r="AH653" t="str">
            <v>Alvaro Meía Villegas</v>
          </cell>
          <cell r="AI653" t="str">
            <v>amejia@dnp.gov.co</v>
          </cell>
          <cell r="AJ653">
            <v>5</v>
          </cell>
          <cell r="AK653">
            <v>0</v>
          </cell>
          <cell r="AL653">
            <v>0</v>
          </cell>
        </row>
        <row r="654">
          <cell r="A654">
            <v>5303</v>
          </cell>
          <cell r="B654" t="str">
            <v>Todos por un Nuevo País</v>
          </cell>
          <cell r="C654" t="str">
            <v>Buen Gobierno</v>
          </cell>
          <cell r="D654" t="str">
            <v>Fortalecer la articulación Nación-territorio</v>
          </cell>
          <cell r="E654" t="str">
            <v>Planeación Nacional</v>
          </cell>
          <cell r="F654" t="str">
            <v>DNP</v>
          </cell>
          <cell r="G654" t="str">
            <v>Desarrollo y el ordenamiento territorial, y la descentralización (AT, regalías, SGP, desarrollo urbano y rural)</v>
          </cell>
          <cell r="H654">
            <v>5303</v>
          </cell>
          <cell r="I654" t="str">
            <v>Porcentaje del cupo de APP diferente a vías utilizado</v>
          </cell>
          <cell r="J654" t="str">
            <v>Resultado</v>
          </cell>
          <cell r="K654" t="str">
            <v>Sectorial</v>
          </cell>
          <cell r="L654" t="str">
            <v>NO</v>
          </cell>
          <cell r="M654" t="str">
            <v>NO</v>
          </cell>
          <cell r="N654" t="str">
            <v>NO</v>
          </cell>
          <cell r="O654" t="str">
            <v>SI</v>
          </cell>
          <cell r="P654" t="str">
            <v>Porcentaje</v>
          </cell>
          <cell r="Q654" t="str">
            <v>Anual</v>
          </cell>
          <cell r="R654" t="str">
            <v>Acumulado</v>
          </cell>
          <cell r="S654">
            <v>0</v>
          </cell>
          <cell r="T654">
            <v>1.6</v>
          </cell>
          <cell r="U654">
            <v>8.16</v>
          </cell>
          <cell r="V654">
            <v>24.86</v>
          </cell>
          <cell r="W654">
            <v>35</v>
          </cell>
          <cell r="X654">
            <v>35</v>
          </cell>
          <cell r="Y654">
            <v>0</v>
          </cell>
          <cell r="Z654">
            <v>0</v>
          </cell>
          <cell r="AA654">
            <v>0</v>
          </cell>
          <cell r="AB654">
            <v>0</v>
          </cell>
          <cell r="AC654">
            <v>0</v>
          </cell>
          <cell r="AD654">
            <v>0</v>
          </cell>
          <cell r="AE654" t="str">
            <v>Con respecto a la sede de la SNR, la entidad se encuentra realizando los ajustes referentes a la estructura del modelo comercial previsto, para volver a publicar el proceso. En cuanto a la FGN se está a la espera de que la FGN determine la fecha de reaper</v>
          </cell>
          <cell r="AF654">
            <v>42490.208333333299</v>
          </cell>
          <cell r="AG654">
            <v>42502.491680289299</v>
          </cell>
          <cell r="AH654" t="str">
            <v>Fabio Andrés Villalba</v>
          </cell>
          <cell r="AI654" t="str">
            <v>favillalba@dnp.gov.co</v>
          </cell>
          <cell r="AJ654">
            <v>0</v>
          </cell>
          <cell r="AK654">
            <v>0</v>
          </cell>
          <cell r="AL654">
            <v>0</v>
          </cell>
        </row>
        <row r="655">
          <cell r="A655">
            <v>5296</v>
          </cell>
          <cell r="B655" t="str">
            <v>Todos por un Nuevo País</v>
          </cell>
          <cell r="C655" t="str">
            <v>Buen Gobierno</v>
          </cell>
          <cell r="D655" t="str">
            <v>Fortalecer la articulación Nación-territorio</v>
          </cell>
          <cell r="E655" t="str">
            <v>Planeación Nacional</v>
          </cell>
          <cell r="F655" t="str">
            <v>DNP</v>
          </cell>
          <cell r="G655" t="str">
            <v>Desarrollo y el ordenamiento territorial, y la descentralización (AT, regalías, SGP, desarrollo urbano y rural)</v>
          </cell>
          <cell r="H655">
            <v>5296</v>
          </cell>
          <cell r="I655" t="str">
            <v>Proyectos con recursos de regalías terminados</v>
          </cell>
          <cell r="J655" t="str">
            <v>Producto</v>
          </cell>
          <cell r="K655" t="str">
            <v>Sectorial</v>
          </cell>
          <cell r="L655" t="str">
            <v>NO</v>
          </cell>
          <cell r="M655" t="str">
            <v>SI</v>
          </cell>
          <cell r="N655" t="str">
            <v>NO</v>
          </cell>
          <cell r="O655" t="str">
            <v>SI</v>
          </cell>
          <cell r="P655" t="str">
            <v>Número de proyectos</v>
          </cell>
          <cell r="Q655" t="str">
            <v>Mensual</v>
          </cell>
          <cell r="R655" t="str">
            <v>Capacidad</v>
          </cell>
          <cell r="S655">
            <v>1138</v>
          </cell>
          <cell r="T655">
            <v>3751</v>
          </cell>
          <cell r="U655">
            <v>4803</v>
          </cell>
          <cell r="V655">
            <v>5939</v>
          </cell>
          <cell r="W655">
            <v>7000</v>
          </cell>
          <cell r="X655">
            <v>7000</v>
          </cell>
          <cell r="Y655">
            <v>5461</v>
          </cell>
          <cell r="Z655">
            <v>100</v>
          </cell>
          <cell r="AA655">
            <v>5461</v>
          </cell>
          <cell r="AB655">
            <v>73.745999999999995</v>
          </cell>
          <cell r="AC655">
            <v>42490.208333333299</v>
          </cell>
          <cell r="AD655">
            <v>42502.438101076397</v>
          </cell>
          <cell r="AE655" t="str">
            <v>A la fecha 5.461 proyectos del SGR han registrado en el aplicativo Gesproy-SGR como TERMINADOS por las diferentes entidades ejecutoras de recursos del SGR (Departamentos, Municipios, Corporaciones Autónomas Regionales y otras entidades públicas). En el ap</v>
          </cell>
          <cell r="AF655">
            <v>42490.208333333299</v>
          </cell>
          <cell r="AG655">
            <v>42502.438100960702</v>
          </cell>
          <cell r="AH655" t="str">
            <v>Amparo García Montaña</v>
          </cell>
          <cell r="AI655" t="str">
            <v>agarciam@dnp.gov.co</v>
          </cell>
          <cell r="AJ655">
            <v>10</v>
          </cell>
          <cell r="AK655">
            <v>42520.208333333299</v>
          </cell>
          <cell r="AL655">
            <v>-23</v>
          </cell>
        </row>
        <row r="656">
          <cell r="A656">
            <v>5297</v>
          </cell>
          <cell r="B656" t="str">
            <v>Todos por un Nuevo País</v>
          </cell>
          <cell r="C656" t="str">
            <v>Buen Gobierno</v>
          </cell>
          <cell r="D656" t="str">
            <v>Fortalecer la articulación Nación-territorio</v>
          </cell>
          <cell r="E656" t="str">
            <v>Planeación Nacional</v>
          </cell>
          <cell r="F656" t="str">
            <v>DNP</v>
          </cell>
          <cell r="G656" t="str">
            <v>Desarrollo y el ordenamiento territorial, y la descentralización (AT, regalías, SGP, desarrollo urbano y rural)</v>
          </cell>
          <cell r="H656">
            <v>5297</v>
          </cell>
          <cell r="I656" t="str">
            <v>Porcentaje de aprobación de proyectos respecto a lo presupuestado en el cuatrienio</v>
          </cell>
          <cell r="J656" t="str">
            <v>Resultado</v>
          </cell>
          <cell r="K656" t="str">
            <v>Sectorial</v>
          </cell>
          <cell r="L656" t="str">
            <v>NO</v>
          </cell>
          <cell r="M656" t="str">
            <v>SI</v>
          </cell>
          <cell r="N656" t="str">
            <v>NO</v>
          </cell>
          <cell r="O656" t="str">
            <v>SI</v>
          </cell>
          <cell r="P656" t="str">
            <v>Porcentaje</v>
          </cell>
          <cell r="Q656" t="str">
            <v>Mensual</v>
          </cell>
          <cell r="R656" t="str">
            <v>Stock</v>
          </cell>
          <cell r="S656">
            <v>86</v>
          </cell>
          <cell r="T656">
            <v>30</v>
          </cell>
          <cell r="U656">
            <v>45</v>
          </cell>
          <cell r="V656">
            <v>70</v>
          </cell>
          <cell r="W656">
            <v>86</v>
          </cell>
          <cell r="X656">
            <v>86</v>
          </cell>
          <cell r="Y656">
            <v>31</v>
          </cell>
          <cell r="Z656">
            <v>68.89</v>
          </cell>
          <cell r="AA656">
            <v>31</v>
          </cell>
          <cell r="AB656">
            <v>36.049999999999997</v>
          </cell>
          <cell r="AC656">
            <v>42460.208333333299</v>
          </cell>
          <cell r="AD656">
            <v>42479.597195289403</v>
          </cell>
          <cell r="AE656" t="str">
            <v>Se continúo la instalación de OCAD en entidades territoriales, además se realizaron las elecciones de Presidente y secretarias técnicas y se realizó consolidación de cifras presupuestales conlos nuevos mandatarios. Se espera en los próximos meses inicie l</v>
          </cell>
          <cell r="AF656">
            <v>42460.208333333299</v>
          </cell>
          <cell r="AG656">
            <v>42479.5971951389</v>
          </cell>
          <cell r="AH656" t="str">
            <v>Camilo Lloreda Becerra</v>
          </cell>
          <cell r="AI656" t="str">
            <v>clloreda@dnp.gov.co</v>
          </cell>
          <cell r="AJ656">
            <v>10</v>
          </cell>
          <cell r="AK656">
            <v>42490.208333333299</v>
          </cell>
          <cell r="AL656">
            <v>7</v>
          </cell>
        </row>
        <row r="657">
          <cell r="A657">
            <v>5298</v>
          </cell>
          <cell r="B657" t="str">
            <v>Todos por un Nuevo País</v>
          </cell>
          <cell r="C657" t="str">
            <v>Buen Gobierno</v>
          </cell>
          <cell r="D657" t="str">
            <v>Fortalecer la articulación Nación-territorio</v>
          </cell>
          <cell r="E657" t="str">
            <v>Planeación Nacional</v>
          </cell>
          <cell r="F657" t="str">
            <v>DNP</v>
          </cell>
          <cell r="G657" t="str">
            <v>Desarrollo y el ordenamiento territorial, y la descentralización (AT, regalías, SGP, desarrollo urbano y rural)</v>
          </cell>
          <cell r="H657">
            <v>5298</v>
          </cell>
          <cell r="I657" t="str">
            <v>Porcentaje de concurrencia de otras fuentes de inversión diferentes a SGR</v>
          </cell>
          <cell r="J657" t="str">
            <v>Resultado</v>
          </cell>
          <cell r="K657" t="str">
            <v>Sectorial</v>
          </cell>
          <cell r="L657" t="str">
            <v>NO</v>
          </cell>
          <cell r="M657" t="str">
            <v>SI</v>
          </cell>
          <cell r="N657" t="str">
            <v>NO</v>
          </cell>
          <cell r="O657" t="str">
            <v>SI</v>
          </cell>
          <cell r="P657" t="str">
            <v>Porcentaje</v>
          </cell>
          <cell r="Q657" t="str">
            <v>Mensual</v>
          </cell>
          <cell r="R657" t="str">
            <v>Stock</v>
          </cell>
          <cell r="S657">
            <v>32</v>
          </cell>
          <cell r="T657">
            <v>31</v>
          </cell>
          <cell r="U657">
            <v>32</v>
          </cell>
          <cell r="V657">
            <v>34</v>
          </cell>
          <cell r="W657">
            <v>35</v>
          </cell>
          <cell r="X657">
            <v>35</v>
          </cell>
          <cell r="Y657">
            <v>30</v>
          </cell>
          <cell r="Z657">
            <v>93.75</v>
          </cell>
          <cell r="AA657">
            <v>30</v>
          </cell>
          <cell r="AB657">
            <v>85.71</v>
          </cell>
          <cell r="AC657">
            <v>42460.208333333299</v>
          </cell>
          <cell r="AD657">
            <v>42479.616834687498</v>
          </cell>
          <cell r="AE657" t="str">
            <v>Finalizadas las elecciones de presidencias y secretarías técnicas para los siguientes cuatros años, se inicia la formulación de proyectos con recursos del Sistema General de Regalías, que se ajusten a los planes de desarrollo planteados por alcaldes munic</v>
          </cell>
          <cell r="AF657">
            <v>42460.208333333299</v>
          </cell>
          <cell r="AG657">
            <v>42479.616834571803</v>
          </cell>
          <cell r="AH657" t="str">
            <v>Camilo Lloreda Becerra</v>
          </cell>
          <cell r="AI657" t="str">
            <v>clloreda@dnp.gov.co</v>
          </cell>
          <cell r="AJ657">
            <v>0</v>
          </cell>
          <cell r="AK657">
            <v>42490.208333333299</v>
          </cell>
          <cell r="AL657">
            <v>0</v>
          </cell>
        </row>
        <row r="658">
          <cell r="A658">
            <v>5299</v>
          </cell>
          <cell r="B658" t="str">
            <v>Todos por un Nuevo País</v>
          </cell>
          <cell r="C658" t="str">
            <v>Buen Gobierno</v>
          </cell>
          <cell r="D658" t="str">
            <v>Fortalecer la articulación Nación-territorio</v>
          </cell>
          <cell r="E658" t="str">
            <v>Planeación Nacional</v>
          </cell>
          <cell r="F658" t="str">
            <v>DNP</v>
          </cell>
          <cell r="G658" t="str">
            <v>Desarrollo y el ordenamiento territorial, y la descentralización (AT, regalías, SGP, desarrollo urbano y rural)</v>
          </cell>
          <cell r="H658">
            <v>5299</v>
          </cell>
          <cell r="I658" t="str">
            <v>Proyectos cerrados terminados del FNR-L con acto administrativo de cierre expedido</v>
          </cell>
          <cell r="J658" t="str">
            <v>Producto</v>
          </cell>
          <cell r="K658" t="str">
            <v>Sectorial</v>
          </cell>
          <cell r="L658" t="str">
            <v>NO</v>
          </cell>
          <cell r="M658" t="str">
            <v>NO</v>
          </cell>
          <cell r="N658" t="str">
            <v>NO</v>
          </cell>
          <cell r="O658" t="str">
            <v>SI</v>
          </cell>
          <cell r="P658" t="str">
            <v>Número de proyectos terminados cerrados</v>
          </cell>
          <cell r="Q658" t="str">
            <v>Mensual</v>
          </cell>
          <cell r="R658" t="str">
            <v>Acumulado</v>
          </cell>
          <cell r="S658">
            <v>188</v>
          </cell>
          <cell r="T658">
            <v>362</v>
          </cell>
          <cell r="U658">
            <v>525</v>
          </cell>
          <cell r="V658">
            <v>542</v>
          </cell>
          <cell r="W658">
            <v>0</v>
          </cell>
          <cell r="X658">
            <v>1429</v>
          </cell>
          <cell r="Y658">
            <v>69</v>
          </cell>
          <cell r="Z658">
            <v>13.143000000000001</v>
          </cell>
          <cell r="AA658">
            <v>431</v>
          </cell>
          <cell r="AB658">
            <v>30.161000000000001</v>
          </cell>
          <cell r="AC658">
            <v>42490.208333333299</v>
          </cell>
          <cell r="AD658">
            <v>42502.413032638899</v>
          </cell>
          <cell r="AE658" t="str">
            <v>Durante el mes de abril se cerraron 30 proyectos, 24 correspondían a recursos del Fondo Nacional de Regalías y 6 a recursos administrados (1 por Escalonamiento y 5 Fondo de Ahorro de Estabilización Petrolera); en 28 entidades ejecutoras y 8 sectores (prin</v>
          </cell>
          <cell r="AF658">
            <v>42490.208333333299</v>
          </cell>
          <cell r="AG658">
            <v>42502.413032488403</v>
          </cell>
          <cell r="AH658" t="str">
            <v>Amparo García Montaña</v>
          </cell>
          <cell r="AI658" t="str">
            <v>agarciam@dnp.gov.co</v>
          </cell>
          <cell r="AJ658">
            <v>5</v>
          </cell>
          <cell r="AK658">
            <v>42520.208333333299</v>
          </cell>
          <cell r="AL658">
            <v>-18</v>
          </cell>
        </row>
        <row r="659">
          <cell r="A659">
            <v>5300</v>
          </cell>
          <cell r="B659" t="str">
            <v>Todos por un Nuevo País</v>
          </cell>
          <cell r="C659" t="str">
            <v>Buen Gobierno</v>
          </cell>
          <cell r="D659" t="str">
            <v>Fortalecer la articulación Nación-territorio</v>
          </cell>
          <cell r="E659" t="str">
            <v>Planeación Nacional</v>
          </cell>
          <cell r="F659" t="str">
            <v>DNP</v>
          </cell>
          <cell r="G659" t="str">
            <v>Desarrollo y el ordenamiento territorial, y la descentralización (AT, regalías, SGP, desarrollo urbano y rural)</v>
          </cell>
          <cell r="H659">
            <v>5300</v>
          </cell>
          <cell r="I659" t="str">
            <v>Municipios actualizados catastralmente con enfoque multipropósito</v>
          </cell>
          <cell r="J659" t="str">
            <v>Producto</v>
          </cell>
          <cell r="K659" t="str">
            <v>Sectorial</v>
          </cell>
          <cell r="L659" t="str">
            <v>NO</v>
          </cell>
          <cell r="M659" t="str">
            <v>SI</v>
          </cell>
          <cell r="N659" t="str">
            <v>NO</v>
          </cell>
          <cell r="O659" t="str">
            <v>SI</v>
          </cell>
          <cell r="P659" t="str">
            <v>Municipios</v>
          </cell>
          <cell r="Q659" t="str">
            <v>Anual</v>
          </cell>
          <cell r="R659" t="str">
            <v>Capacidad</v>
          </cell>
          <cell r="S659">
            <v>0</v>
          </cell>
          <cell r="T659">
            <v>0</v>
          </cell>
          <cell r="U659">
            <v>11</v>
          </cell>
          <cell r="V659">
            <v>47</v>
          </cell>
          <cell r="W659">
            <v>92</v>
          </cell>
          <cell r="X659">
            <v>92</v>
          </cell>
          <cell r="Y659">
            <v>0</v>
          </cell>
          <cell r="Z659">
            <v>0</v>
          </cell>
          <cell r="AA659">
            <v>0</v>
          </cell>
          <cell r="AB659">
            <v>0</v>
          </cell>
          <cell r="AC659">
            <v>0</v>
          </cell>
          <cell r="AD659">
            <v>0</v>
          </cell>
          <cell r="AE659" t="str">
            <v xml:space="preserve">El proyecto piloto de catastro multipropósito ha avanzado en su fase de estructuración. Entre el IGAC, SNR y DNP ya se terminó la etapa de elaboración de nuevos estándares catastrales con enfoque multipropósito Con las DT de DNP se revisaron los términos </v>
          </cell>
          <cell r="AF659">
            <v>42460.208333333299</v>
          </cell>
          <cell r="AG659">
            <v>42467.456483715301</v>
          </cell>
          <cell r="AH659" t="str">
            <v>Sebastián Restrepo</v>
          </cell>
          <cell r="AI659" t="str">
            <v>srestrepo@dnp.gov.co</v>
          </cell>
          <cell r="AJ659">
            <v>0</v>
          </cell>
          <cell r="AK659">
            <v>0</v>
          </cell>
          <cell r="AL659">
            <v>0</v>
          </cell>
        </row>
        <row r="660">
          <cell r="A660">
            <v>5301</v>
          </cell>
          <cell r="B660" t="str">
            <v>Todos por un Nuevo País</v>
          </cell>
          <cell r="C660" t="str">
            <v>Buen Gobierno</v>
          </cell>
          <cell r="D660" t="str">
            <v>Fortalecer la articulación Nación-territorio</v>
          </cell>
          <cell r="E660" t="str">
            <v>Planeación Nacional</v>
          </cell>
          <cell r="F660" t="str">
            <v>DNP</v>
          </cell>
          <cell r="G660" t="str">
            <v>Desarrollo y el ordenamiento territorial, y la descentralización (AT, regalías, SGP, desarrollo urbano y rural)</v>
          </cell>
          <cell r="H660">
            <v>5301</v>
          </cell>
          <cell r="I660" t="str">
            <v>Municipios con POT en proceso de actualización por el Programa Nacional de actualización de POT</v>
          </cell>
          <cell r="J660" t="str">
            <v>Producto</v>
          </cell>
          <cell r="K660" t="str">
            <v>Sectorial</v>
          </cell>
          <cell r="L660" t="str">
            <v>NO</v>
          </cell>
          <cell r="M660" t="str">
            <v>SI</v>
          </cell>
          <cell r="N660" t="str">
            <v>NO</v>
          </cell>
          <cell r="O660" t="str">
            <v>SI</v>
          </cell>
          <cell r="P660" t="str">
            <v>Municipios</v>
          </cell>
          <cell r="Q660" t="str">
            <v>Semestral</v>
          </cell>
          <cell r="R660" t="str">
            <v>Capacidad</v>
          </cell>
          <cell r="S660">
            <v>0</v>
          </cell>
          <cell r="T660">
            <v>0</v>
          </cell>
          <cell r="U660">
            <v>22</v>
          </cell>
          <cell r="V660">
            <v>60</v>
          </cell>
          <cell r="W660">
            <v>89</v>
          </cell>
          <cell r="X660">
            <v>89</v>
          </cell>
          <cell r="Y660">
            <v>0</v>
          </cell>
          <cell r="Z660">
            <v>0</v>
          </cell>
          <cell r="AA660">
            <v>0</v>
          </cell>
          <cell r="AB660">
            <v>0</v>
          </cell>
          <cell r="AC660">
            <v>0</v>
          </cell>
          <cell r="AD660">
            <v>0</v>
          </cell>
          <cell r="AE660">
            <v>0</v>
          </cell>
          <cell r="AF660">
            <v>0</v>
          </cell>
          <cell r="AG660">
            <v>0</v>
          </cell>
          <cell r="AH660" t="str">
            <v>Carlos Alberto Aparicio Patiño</v>
          </cell>
          <cell r="AI660" t="str">
            <v>caparicio@dnp.gov.co</v>
          </cell>
          <cell r="AJ660">
            <v>15</v>
          </cell>
          <cell r="AK660">
            <v>0</v>
          </cell>
          <cell r="AL660">
            <v>0</v>
          </cell>
        </row>
        <row r="661">
          <cell r="A661">
            <v>4534</v>
          </cell>
          <cell r="B661" t="str">
            <v>Todos por un Nuevo País</v>
          </cell>
          <cell r="C661" t="str">
            <v>Buen Gobierno</v>
          </cell>
          <cell r="D661" t="str">
            <v>Fortalecer la articulación Nación-territorio</v>
          </cell>
          <cell r="E661" t="str">
            <v>Planeación Nacional</v>
          </cell>
          <cell r="F661" t="str">
            <v>DNP</v>
          </cell>
          <cell r="G661" t="str">
            <v>Construcción e implementación de políticas nacionales, sectoriales, territoriales y poblacionales</v>
          </cell>
          <cell r="H661">
            <v>4534</v>
          </cell>
          <cell r="I661" t="str">
            <v>Políticas, planes y programas públicos que incorporan metodologías y/o herramientas de innovación en su ciclo de desarrollo</v>
          </cell>
          <cell r="J661" t="str">
            <v>Producto</v>
          </cell>
          <cell r="K661" t="str">
            <v>Sectorial</v>
          </cell>
          <cell r="L661" t="str">
            <v>SI</v>
          </cell>
          <cell r="M661" t="str">
            <v>NO</v>
          </cell>
          <cell r="N661" t="str">
            <v>NO</v>
          </cell>
          <cell r="O661" t="str">
            <v>SI</v>
          </cell>
          <cell r="P661" t="str">
            <v>Políticas, planes y programas públicos</v>
          </cell>
          <cell r="Q661" t="str">
            <v>Anual</v>
          </cell>
          <cell r="R661" t="str">
            <v>Acumulado</v>
          </cell>
          <cell r="S661">
            <v>10</v>
          </cell>
          <cell r="T661">
            <v>4</v>
          </cell>
          <cell r="U661">
            <v>6</v>
          </cell>
          <cell r="V661">
            <v>7</v>
          </cell>
          <cell r="W661">
            <v>8</v>
          </cell>
          <cell r="X661">
            <v>25</v>
          </cell>
          <cell r="Y661">
            <v>0</v>
          </cell>
          <cell r="Z661">
            <v>0</v>
          </cell>
          <cell r="AA661">
            <v>0</v>
          </cell>
          <cell r="AB661">
            <v>0</v>
          </cell>
          <cell r="AC661">
            <v>0</v>
          </cell>
          <cell r="AD661">
            <v>0</v>
          </cell>
          <cell r="AE661" t="str">
            <v>Se mantienen en curso los proyectos pilotos de innovación acompañados por el Equipo de Innovación Pública del DNP: uno liderado por el Ministerio de Medio Ambiente y Desarrollo Sostenible (DAASU) enfocado en la política de Erradicación de Humos negros; ot</v>
          </cell>
          <cell r="AF661">
            <v>42429.208333333299</v>
          </cell>
          <cell r="AG661">
            <v>42440.423037419001</v>
          </cell>
          <cell r="AH661" t="str">
            <v>Paula Toro</v>
          </cell>
          <cell r="AI661" t="str">
            <v>ptoro@dnp.gov.co</v>
          </cell>
          <cell r="AJ661">
            <v>30</v>
          </cell>
          <cell r="AK661">
            <v>0</v>
          </cell>
          <cell r="AL661">
            <v>0</v>
          </cell>
        </row>
        <row r="662">
          <cell r="A662">
            <v>4538</v>
          </cell>
          <cell r="B662" t="str">
            <v>Todos por un Nuevo País</v>
          </cell>
          <cell r="C662" t="str">
            <v>Buen Gobierno</v>
          </cell>
          <cell r="D662" t="str">
            <v>Fortalecer la articulación Nación-territorio</v>
          </cell>
          <cell r="E662" t="str">
            <v>Planeación Nacional</v>
          </cell>
          <cell r="F662" t="str">
            <v>DNP</v>
          </cell>
          <cell r="G662" t="str">
            <v>Construcción e implementación de políticas nacionales, sectoriales, territoriales y poblacionales</v>
          </cell>
          <cell r="H662">
            <v>4538</v>
          </cell>
          <cell r="I662" t="str">
            <v>Resguardos indígenas certificados para asumir la administración directa de los recursos de la Asignación Especial del Sistema General de Participaciones para los Resguardos Indígenas-AESGPRI.</v>
          </cell>
          <cell r="J662" t="str">
            <v>Producto</v>
          </cell>
          <cell r="K662" t="str">
            <v>Sectorial</v>
          </cell>
          <cell r="L662" t="str">
            <v>SI</v>
          </cell>
          <cell r="M662" t="str">
            <v>SI</v>
          </cell>
          <cell r="N662" t="str">
            <v>NO</v>
          </cell>
          <cell r="O662" t="str">
            <v>SI</v>
          </cell>
          <cell r="P662" t="str">
            <v>Resguardos indigenas</v>
          </cell>
          <cell r="Q662" t="str">
            <v>Anual</v>
          </cell>
          <cell r="R662" t="str">
            <v>Acumulado</v>
          </cell>
          <cell r="S662">
            <v>0</v>
          </cell>
          <cell r="T662">
            <v>0</v>
          </cell>
          <cell r="U662">
            <v>22</v>
          </cell>
          <cell r="V662">
            <v>40</v>
          </cell>
          <cell r="W662">
            <v>58</v>
          </cell>
          <cell r="X662">
            <v>120</v>
          </cell>
          <cell r="Y662">
            <v>0</v>
          </cell>
          <cell r="Z662">
            <v>0</v>
          </cell>
          <cell r="AA662">
            <v>0</v>
          </cell>
          <cell r="AB662">
            <v>0</v>
          </cell>
          <cell r="AC662">
            <v>0</v>
          </cell>
          <cell r="AD662">
            <v>0</v>
          </cell>
          <cell r="AE662" t="str">
            <v>Para el mes de abril, se realizó el plan operativo para la llegada a territorio. Adicionalmente, se han adelantado reuniones con el Ministerio del Interior con el fin de lograr articular esfuerzos y llegar con información oportuna y pertinente a territori</v>
          </cell>
          <cell r="AF662">
            <v>42490.208333333299</v>
          </cell>
          <cell r="AG662">
            <v>42502.444354479201</v>
          </cell>
          <cell r="AH662" t="str">
            <v>Diego Julián Riaño P</v>
          </cell>
          <cell r="AI662" t="str">
            <v>driano@dnp.gov.co</v>
          </cell>
          <cell r="AJ662">
            <v>30</v>
          </cell>
          <cell r="AK662">
            <v>0</v>
          </cell>
          <cell r="AL662">
            <v>0</v>
          </cell>
        </row>
        <row r="663">
          <cell r="A663">
            <v>4548</v>
          </cell>
          <cell r="B663" t="str">
            <v>Todos por un Nuevo País</v>
          </cell>
          <cell r="C663" t="str">
            <v>Buen Gobierno</v>
          </cell>
          <cell r="D663" t="str">
            <v>Fortalecer la articulación Nación-territorio</v>
          </cell>
          <cell r="E663" t="str">
            <v>Planeación Nacional</v>
          </cell>
          <cell r="F663" t="str">
            <v>DNP</v>
          </cell>
          <cell r="G663" t="str">
            <v>Construcción e implementación de políticas nacionales, sectoriales, territoriales y poblacionales</v>
          </cell>
          <cell r="H663">
            <v>4548</v>
          </cell>
          <cell r="I663" t="str">
            <v>Municipios con cobertura de acciones de promoción de control social</v>
          </cell>
          <cell r="J663" t="str">
            <v>Producto</v>
          </cell>
          <cell r="K663" t="str">
            <v>Sectorial</v>
          </cell>
          <cell r="L663" t="str">
            <v>SI</v>
          </cell>
          <cell r="M663" t="str">
            <v>SI</v>
          </cell>
          <cell r="N663" t="str">
            <v>NO</v>
          </cell>
          <cell r="O663" t="str">
            <v>SI</v>
          </cell>
          <cell r="P663" t="str">
            <v>Municipios</v>
          </cell>
          <cell r="Q663" t="str">
            <v>Semestral</v>
          </cell>
          <cell r="R663" t="str">
            <v>Acumulado</v>
          </cell>
          <cell r="S663">
            <v>114</v>
          </cell>
          <cell r="T663">
            <v>60</v>
          </cell>
          <cell r="U663">
            <v>80</v>
          </cell>
          <cell r="V663">
            <v>80</v>
          </cell>
          <cell r="W663">
            <v>80</v>
          </cell>
          <cell r="X663">
            <v>300</v>
          </cell>
          <cell r="Y663">
            <v>0</v>
          </cell>
          <cell r="Z663">
            <v>0</v>
          </cell>
          <cell r="AA663">
            <v>0</v>
          </cell>
          <cell r="AB663">
            <v>0</v>
          </cell>
          <cell r="AC663">
            <v>0</v>
          </cell>
          <cell r="AD663">
            <v>0</v>
          </cell>
          <cell r="AE663" t="str">
            <v xml:space="preserve">Se llevó a cabo Auditoría Visible a 11 proyectos, contando con la asistencia de 770 personas. Se iniciaron en el mes de abril capacitaciones dentro de la visita integral del Sistema de Monitoreo, Seguimiento, Control y Evaluación, las cuales contaron con </v>
          </cell>
          <cell r="AF663">
            <v>42490.208333333299</v>
          </cell>
          <cell r="AG663">
            <v>42502.438905208299</v>
          </cell>
          <cell r="AH663" t="str">
            <v>Amparo García Montaña</v>
          </cell>
          <cell r="AI663" t="str">
            <v>agarciam@dnp.gov.co</v>
          </cell>
          <cell r="AJ663">
            <v>30</v>
          </cell>
          <cell r="AK663">
            <v>0</v>
          </cell>
          <cell r="AL663">
            <v>0</v>
          </cell>
        </row>
        <row r="664">
          <cell r="A664">
            <v>4928</v>
          </cell>
          <cell r="B664" t="str">
            <v>Todos por un Nuevo País</v>
          </cell>
          <cell r="C664" t="str">
            <v>Buen Gobierno</v>
          </cell>
          <cell r="D664" t="str">
            <v>Fortalecer la articulación Nación-territorio</v>
          </cell>
          <cell r="E664" t="str">
            <v>Planeación Nacional</v>
          </cell>
          <cell r="F664" t="str">
            <v>DNP</v>
          </cell>
          <cell r="G664" t="str">
            <v>Construcción e implementación de políticas nacionales, sectoriales, territoriales y poblacionales</v>
          </cell>
          <cell r="H664">
            <v>4928</v>
          </cell>
          <cell r="I664" t="str">
            <v>Estudios de análisis de impactos económicos del cambio climático</v>
          </cell>
          <cell r="J664" t="str">
            <v>Producto</v>
          </cell>
          <cell r="K664" t="str">
            <v>Sectorial</v>
          </cell>
          <cell r="L664" t="str">
            <v>SI</v>
          </cell>
          <cell r="M664" t="str">
            <v>NO</v>
          </cell>
          <cell r="N664" t="str">
            <v>NO</v>
          </cell>
          <cell r="O664" t="str">
            <v>SI</v>
          </cell>
          <cell r="P664" t="str">
            <v>Estudios</v>
          </cell>
          <cell r="Q664" t="str">
            <v>Anual</v>
          </cell>
          <cell r="R664" t="str">
            <v>Capacidad</v>
          </cell>
          <cell r="S664">
            <v>7</v>
          </cell>
          <cell r="T664">
            <v>8</v>
          </cell>
          <cell r="U664">
            <v>8</v>
          </cell>
          <cell r="V664">
            <v>8</v>
          </cell>
          <cell r="W664">
            <v>12</v>
          </cell>
          <cell r="X664">
            <v>12</v>
          </cell>
          <cell r="Y664">
            <v>0</v>
          </cell>
          <cell r="Z664">
            <v>0</v>
          </cell>
          <cell r="AA664">
            <v>0</v>
          </cell>
          <cell r="AB664">
            <v>0</v>
          </cell>
          <cell r="AC664">
            <v>0</v>
          </cell>
          <cell r="AD664">
            <v>0</v>
          </cell>
          <cell r="AE664" t="str">
            <v>se construyeron las bases conceptuales para la construcción de las matrices de contabilidad social con agua, las cuales serán insumo para la construcción del modelo de equilibrio general de agua, que a su vez serán la herramienta conceptual para la estima</v>
          </cell>
          <cell r="AF664">
            <v>42490.208333333299</v>
          </cell>
          <cell r="AG664">
            <v>42501.430015243102</v>
          </cell>
          <cell r="AH664" t="str">
            <v>Silvia Liliana Calderón Díaz</v>
          </cell>
          <cell r="AI664" t="str">
            <v>scalderon@dnp.gov.co</v>
          </cell>
          <cell r="AJ664">
            <v>0</v>
          </cell>
          <cell r="AK664">
            <v>0</v>
          </cell>
          <cell r="AL664">
            <v>0</v>
          </cell>
        </row>
        <row r="665">
          <cell r="A665">
            <v>5305</v>
          </cell>
          <cell r="B665" t="str">
            <v>Todos por un Nuevo País</v>
          </cell>
          <cell r="C665" t="str">
            <v>Buen Gobierno</v>
          </cell>
          <cell r="D665" t="str">
            <v>Fortalecer la articulación Nación-territorio</v>
          </cell>
          <cell r="E665" t="str">
            <v>Planeación Nacional</v>
          </cell>
          <cell r="F665" t="str">
            <v>DNP</v>
          </cell>
          <cell r="G665" t="str">
            <v>Construcción e implementación de políticas nacionales, sectoriales, territoriales y poblacionales</v>
          </cell>
          <cell r="H665">
            <v>5305</v>
          </cell>
          <cell r="I665" t="str">
            <v>Centros Integrados de Servicio - SI - implementados</v>
          </cell>
          <cell r="J665" t="str">
            <v>Producto</v>
          </cell>
          <cell r="K665" t="str">
            <v>Sectorial</v>
          </cell>
          <cell r="L665" t="str">
            <v>NO</v>
          </cell>
          <cell r="M665" t="str">
            <v>SI</v>
          </cell>
          <cell r="N665" t="str">
            <v>NO</v>
          </cell>
          <cell r="O665" t="str">
            <v>SI</v>
          </cell>
          <cell r="P665" t="str">
            <v>Centros Integrados de Servicios</v>
          </cell>
          <cell r="Q665" t="str">
            <v>Anual</v>
          </cell>
          <cell r="R665" t="str">
            <v>Acumulado</v>
          </cell>
          <cell r="S665">
            <v>0</v>
          </cell>
          <cell r="T665">
            <v>0</v>
          </cell>
          <cell r="U665">
            <v>1</v>
          </cell>
          <cell r="V665">
            <v>2</v>
          </cell>
          <cell r="W665">
            <v>1</v>
          </cell>
          <cell r="X665">
            <v>4</v>
          </cell>
          <cell r="Y665">
            <v>0</v>
          </cell>
          <cell r="Z665">
            <v>0</v>
          </cell>
          <cell r="AA665">
            <v>0</v>
          </cell>
          <cell r="AB665">
            <v>0</v>
          </cell>
          <cell r="AC665">
            <v>0</v>
          </cell>
          <cell r="AD665">
            <v>0</v>
          </cell>
          <cell r="AE665" t="str">
            <v>Se dio inicio a los contratos de ajuste a diseño y adecuación del inmueble Chaparral y su respectiva interventoria. Se están comenzando a recibir las respuestas concretas de las entidades participantes. Se encuentra en proceso de elaborar el modelo de ser</v>
          </cell>
          <cell r="AF665">
            <v>42490.208333333299</v>
          </cell>
          <cell r="AG665">
            <v>42501.664941400501</v>
          </cell>
          <cell r="AH665" t="str">
            <v>Juan Carlos Rodríguez Arana</v>
          </cell>
          <cell r="AI665" t="str">
            <v>jcrodrigueza@dnp.gov.co</v>
          </cell>
          <cell r="AJ665">
            <v>0</v>
          </cell>
          <cell r="AK665">
            <v>0</v>
          </cell>
          <cell r="AL665">
            <v>0</v>
          </cell>
        </row>
        <row r="666">
          <cell r="A666">
            <v>4503</v>
          </cell>
          <cell r="B666" t="str">
            <v>Todos por un Nuevo País</v>
          </cell>
          <cell r="C666" t="str">
            <v>Buen Gobierno</v>
          </cell>
          <cell r="D666" t="str">
            <v>Fortalecer la articulación Nación-territorio</v>
          </cell>
          <cell r="E666" t="str">
            <v>Planeación Nacional</v>
          </cell>
          <cell r="F666" t="str">
            <v>DNP</v>
          </cell>
          <cell r="G666" t="str">
            <v>Caracterizacion, dinámica y desafios regionales</v>
          </cell>
          <cell r="H666">
            <v>4503</v>
          </cell>
          <cell r="I666" t="str">
            <v>Contratos Plan departamentales terminados o en ejecución durante el cuatrienio.</v>
          </cell>
          <cell r="J666" t="str">
            <v>Producto</v>
          </cell>
          <cell r="K666" t="str">
            <v>Sectorial</v>
          </cell>
          <cell r="L666" t="str">
            <v>SI</v>
          </cell>
          <cell r="M666" t="str">
            <v>SI</v>
          </cell>
          <cell r="N666" t="str">
            <v>NO</v>
          </cell>
          <cell r="O666" t="str">
            <v>SI</v>
          </cell>
          <cell r="P666" t="str">
            <v>Contratos Plan terminados o en ejecución</v>
          </cell>
          <cell r="Q666" t="str">
            <v>Anual</v>
          </cell>
          <cell r="R666" t="str">
            <v>Capacidad</v>
          </cell>
          <cell r="S666">
            <v>7</v>
          </cell>
          <cell r="T666">
            <v>8</v>
          </cell>
          <cell r="U666">
            <v>7</v>
          </cell>
          <cell r="V666">
            <v>7</v>
          </cell>
          <cell r="W666">
            <v>7</v>
          </cell>
          <cell r="X666">
            <v>12</v>
          </cell>
          <cell r="Y666">
            <v>0</v>
          </cell>
          <cell r="Z666">
            <v>0</v>
          </cell>
          <cell r="AA666">
            <v>0</v>
          </cell>
          <cell r="AB666">
            <v>0</v>
          </cell>
          <cell r="AC666">
            <v>0</v>
          </cell>
          <cell r="AD666">
            <v>0</v>
          </cell>
          <cell r="AE666" t="str">
            <v>Priorización 2016 Renegociar el CP Norte de Santander (enfoque paz en Catatumbo) Acompañar propuesta de la Alianza por el Agua y la vida para un CP para la Guajira. Pendiente avanzar con la solicitud del CP Verde en Guanía. Negociación: Suspensión tempora</v>
          </cell>
          <cell r="AF666">
            <v>42490.208333333299</v>
          </cell>
          <cell r="AG666">
            <v>42501.4985425579</v>
          </cell>
          <cell r="AH666" t="str">
            <v>Santos Alonso Beltrán Beltrán</v>
          </cell>
          <cell r="AI666" t="str">
            <v>sbeltran@dnp.gov.co</v>
          </cell>
          <cell r="AJ666">
            <v>0</v>
          </cell>
          <cell r="AK666">
            <v>0</v>
          </cell>
          <cell r="AL666">
            <v>0</v>
          </cell>
        </row>
        <row r="667">
          <cell r="A667">
            <v>5401</v>
          </cell>
          <cell r="B667" t="str">
            <v>Todos por un Nuevo País</v>
          </cell>
          <cell r="C667" t="str">
            <v>Buen Gobierno</v>
          </cell>
          <cell r="D667" t="str">
            <v>Fortalecer la articulación Nación-territorio</v>
          </cell>
          <cell r="E667" t="str">
            <v>Planeación Nacional</v>
          </cell>
          <cell r="F667" t="str">
            <v>FONADE</v>
          </cell>
          <cell r="G667" t="str">
            <v>Promoción del desarrollo y la convergencia regional</v>
          </cell>
          <cell r="H667">
            <v>5401</v>
          </cell>
          <cell r="I667" t="str">
            <v xml:space="preserve">Proyectos Estratégicos Terminados por FONADE </v>
          </cell>
          <cell r="J667" t="str">
            <v>Producto</v>
          </cell>
          <cell r="K667" t="str">
            <v>Sectorial</v>
          </cell>
          <cell r="L667" t="str">
            <v>NO</v>
          </cell>
          <cell r="M667" t="str">
            <v>NO</v>
          </cell>
          <cell r="N667" t="str">
            <v>NO</v>
          </cell>
          <cell r="O667" t="str">
            <v>SI</v>
          </cell>
          <cell r="P667" t="str">
            <v>Porcentaje</v>
          </cell>
          <cell r="Q667" t="str">
            <v>Anual</v>
          </cell>
          <cell r="R667" t="str">
            <v>Capacidad</v>
          </cell>
          <cell r="S667">
            <v>0</v>
          </cell>
          <cell r="T667">
            <v>75</v>
          </cell>
          <cell r="U667">
            <v>80</v>
          </cell>
          <cell r="V667">
            <v>90</v>
          </cell>
          <cell r="W667">
            <v>90</v>
          </cell>
          <cell r="X667">
            <v>90</v>
          </cell>
          <cell r="Y667">
            <v>0</v>
          </cell>
          <cell r="Z667">
            <v>0</v>
          </cell>
          <cell r="AA667">
            <v>0</v>
          </cell>
          <cell r="AB667">
            <v>0</v>
          </cell>
          <cell r="AC667">
            <v>0</v>
          </cell>
          <cell r="AD667">
            <v>0</v>
          </cell>
          <cell r="AE667">
            <v>0</v>
          </cell>
          <cell r="AF667">
            <v>0</v>
          </cell>
          <cell r="AG667">
            <v>0</v>
          </cell>
          <cell r="AH667" t="str">
            <v>Juan David Barahona Rebolledo</v>
          </cell>
          <cell r="AI667" t="str">
            <v>jbarahon@fonade.gov.co</v>
          </cell>
          <cell r="AJ667">
            <v>0</v>
          </cell>
          <cell r="AK667">
            <v>0</v>
          </cell>
          <cell r="AL667">
            <v>0</v>
          </cell>
        </row>
        <row r="668">
          <cell r="A668">
            <v>5306</v>
          </cell>
          <cell r="B668" t="str">
            <v>Todos por un Nuevo País</v>
          </cell>
          <cell r="C668" t="str">
            <v>Buen Gobierno</v>
          </cell>
          <cell r="D668" t="str">
            <v>Fortalecer la articulación Nación-territorio</v>
          </cell>
          <cell r="E668" t="str">
            <v>Planeación Nacional</v>
          </cell>
          <cell r="F668" t="str">
            <v>SUPERSERVICIOS</v>
          </cell>
          <cell r="G668" t="str">
            <v>Construcción e implementación de políticas nacionales, sectoriales, territoriales y poblacionales</v>
          </cell>
          <cell r="H668">
            <v>5306</v>
          </cell>
          <cell r="I668" t="str">
            <v>Efectividad en los compromisos suscritos con prestadores y municipios prestadores directos de acueducto, alcantarillado y aseo</v>
          </cell>
          <cell r="J668" t="str">
            <v>Resultado</v>
          </cell>
          <cell r="K668" t="str">
            <v>Sectorial</v>
          </cell>
          <cell r="L668" t="str">
            <v>NO</v>
          </cell>
          <cell r="M668" t="str">
            <v>NO</v>
          </cell>
          <cell r="N668" t="str">
            <v>NO</v>
          </cell>
          <cell r="O668" t="str">
            <v>SI</v>
          </cell>
          <cell r="P668" t="str">
            <v>Porcentaje</v>
          </cell>
          <cell r="Q668" t="str">
            <v>Trimestral</v>
          </cell>
          <cell r="R668" t="str">
            <v>Stock</v>
          </cell>
          <cell r="S668">
            <v>0</v>
          </cell>
          <cell r="T668">
            <v>95</v>
          </cell>
          <cell r="U668">
            <v>95</v>
          </cell>
          <cell r="V668">
            <v>95</v>
          </cell>
          <cell r="W668">
            <v>95</v>
          </cell>
          <cell r="X668">
            <v>95</v>
          </cell>
          <cell r="Y668">
            <v>73.900000000000006</v>
          </cell>
          <cell r="Z668">
            <v>77.790000000000006</v>
          </cell>
          <cell r="AA668">
            <v>73.900000000000006</v>
          </cell>
          <cell r="AB668">
            <v>77.790000000000006</v>
          </cell>
          <cell r="AC668">
            <v>42460.208333333299</v>
          </cell>
          <cell r="AD668">
            <v>42437.631080520798</v>
          </cell>
          <cell r="AE668" t="str">
            <v>En el mes de febrero de 2016 se está adelantando el diagnóstico para la selección de los municipios donde se realizaran las mesas de servicios públicos y como resultado la suscripcion de compromisos</v>
          </cell>
          <cell r="AF668">
            <v>42429.208333333299</v>
          </cell>
          <cell r="AG668">
            <v>42437.631080289299</v>
          </cell>
          <cell r="AH668" t="str">
            <v>Jorge Andrés Carrillo Cardoso</v>
          </cell>
          <cell r="AI668" t="str">
            <v>jcarrillo@superservicios.gov.co</v>
          </cell>
          <cell r="AJ668">
            <v>0</v>
          </cell>
          <cell r="AK668">
            <v>42551.208333333299</v>
          </cell>
          <cell r="AL668">
            <v>-43</v>
          </cell>
        </row>
        <row r="669">
          <cell r="A669">
            <v>5307</v>
          </cell>
          <cell r="B669" t="str">
            <v>Todos por un Nuevo País</v>
          </cell>
          <cell r="C669" t="str">
            <v>Buen Gobierno</v>
          </cell>
          <cell r="D669" t="str">
            <v>Fortalecer la articulación Nación-territorio</v>
          </cell>
          <cell r="E669" t="str">
            <v>Planeación Nacional</v>
          </cell>
          <cell r="F669" t="str">
            <v>SUPERSERVICIOS</v>
          </cell>
          <cell r="G669" t="str">
            <v>Construcción e implementación de políticas nacionales, sectoriales, territoriales y poblacionales</v>
          </cell>
          <cell r="H669">
            <v>5307</v>
          </cell>
          <cell r="I669" t="str">
            <v>Efectividad en los compromisos suscritos con prestadores y municipios prestadores directos de energía y gas</v>
          </cell>
          <cell r="J669" t="str">
            <v>Resultado</v>
          </cell>
          <cell r="K669" t="str">
            <v>Sectorial</v>
          </cell>
          <cell r="L669" t="str">
            <v>NO</v>
          </cell>
          <cell r="M669" t="str">
            <v>NO</v>
          </cell>
          <cell r="N669" t="str">
            <v>NO</v>
          </cell>
          <cell r="O669" t="str">
            <v>SI</v>
          </cell>
          <cell r="P669" t="str">
            <v>Porcentaje</v>
          </cell>
          <cell r="Q669" t="str">
            <v>Trimestral</v>
          </cell>
          <cell r="R669" t="str">
            <v>Stock</v>
          </cell>
          <cell r="S669">
            <v>0</v>
          </cell>
          <cell r="T669">
            <v>100</v>
          </cell>
          <cell r="U669">
            <v>100</v>
          </cell>
          <cell r="V669">
            <v>100</v>
          </cell>
          <cell r="W669">
            <v>100</v>
          </cell>
          <cell r="X669">
            <v>100</v>
          </cell>
          <cell r="Y669">
            <v>7</v>
          </cell>
          <cell r="Z669">
            <v>7</v>
          </cell>
          <cell r="AA669">
            <v>7</v>
          </cell>
          <cell r="AB669">
            <v>7</v>
          </cell>
          <cell r="AC669">
            <v>42460.208333333299</v>
          </cell>
          <cell r="AD669">
            <v>42500.6761996528</v>
          </cell>
          <cell r="AE669" t="str">
            <v>Durante el mes de Abril se realizó mesa técnica en la Ciudad de Yopal, durante el cual se fijaron 13 compromisos, de los cuales 5 son para el sector de Energía Eléctrica y 8 del sector de Gas Combustible.</v>
          </cell>
          <cell r="AF669">
            <v>42490.208333333299</v>
          </cell>
          <cell r="AG669">
            <v>42501.479170173603</v>
          </cell>
          <cell r="AH669" t="str">
            <v>Pilar Andrea Delgado Ramos</v>
          </cell>
          <cell r="AI669" t="str">
            <v>pdelgado@superservicios.gov.co</v>
          </cell>
          <cell r="AJ669">
            <v>0</v>
          </cell>
          <cell r="AK669">
            <v>42551.208333333299</v>
          </cell>
          <cell r="AL669">
            <v>-43</v>
          </cell>
        </row>
        <row r="670">
          <cell r="A670">
            <v>4574</v>
          </cell>
          <cell r="B670" t="str">
            <v>Todos por un Nuevo País</v>
          </cell>
          <cell r="C670" t="str">
            <v>Buen Gobierno</v>
          </cell>
          <cell r="D670" t="str">
            <v xml:space="preserve">Afianzar la lucha contra la corrupción, transparencia y rendición de cuentas </v>
          </cell>
          <cell r="E670" t="str">
            <v>Función Pública</v>
          </cell>
          <cell r="F670" t="str">
            <v>DAFP</v>
          </cell>
          <cell r="G670" t="str">
            <v>Direccionamiento para mejorar la productividad de las instituciones públicas</v>
          </cell>
          <cell r="H670">
            <v>4574</v>
          </cell>
          <cell r="I670" t="str">
            <v>Porcentaje de implementación del Plan Estratégico de Empleo Público, que incluya las recomendaciones OCDE</v>
          </cell>
          <cell r="J670" t="str">
            <v>Producto</v>
          </cell>
          <cell r="K670" t="str">
            <v>Sectorial</v>
          </cell>
          <cell r="L670" t="str">
            <v>SI</v>
          </cell>
          <cell r="M670" t="str">
            <v>NO</v>
          </cell>
          <cell r="N670" t="str">
            <v>NO</v>
          </cell>
          <cell r="O670" t="str">
            <v>SI</v>
          </cell>
          <cell r="P670" t="str">
            <v>Porcentaje</v>
          </cell>
          <cell r="Q670" t="str">
            <v>Anual</v>
          </cell>
          <cell r="R670" t="str">
            <v>Capacidad</v>
          </cell>
          <cell r="S670">
            <v>0</v>
          </cell>
          <cell r="T670">
            <v>20</v>
          </cell>
          <cell r="U670">
            <v>45</v>
          </cell>
          <cell r="V670">
            <v>75</v>
          </cell>
          <cell r="W670">
            <v>100</v>
          </cell>
          <cell r="X670">
            <v>100</v>
          </cell>
          <cell r="Y670">
            <v>0</v>
          </cell>
          <cell r="Z670">
            <v>0</v>
          </cell>
          <cell r="AA670">
            <v>0</v>
          </cell>
          <cell r="AB670">
            <v>0</v>
          </cell>
          <cell r="AC670">
            <v>0</v>
          </cell>
          <cell r="AD670">
            <v>0</v>
          </cell>
          <cell r="AE670" t="str">
            <v xml:space="preserve">El 25 de abril de 2016 se recibió la nueva versión con los comentarios al borrador de documentos CONPES por parte del Comité Directivo de la Función Pública, los cuales se incluyeron y se cuenta con una segunda versión del documento. El cual servirá como </v>
          </cell>
          <cell r="AF670">
            <v>42490.208333333299</v>
          </cell>
          <cell r="AG670">
            <v>42500.627356169003</v>
          </cell>
          <cell r="AH670" t="str">
            <v>Francisco Camargo</v>
          </cell>
          <cell r="AI670" t="str">
            <v>fcamargo@funcionpublica.gov.co</v>
          </cell>
          <cell r="AJ670">
            <v>90</v>
          </cell>
          <cell r="AK670">
            <v>0</v>
          </cell>
          <cell r="AL670">
            <v>0</v>
          </cell>
        </row>
        <row r="671">
          <cell r="A671">
            <v>4575</v>
          </cell>
          <cell r="B671" t="str">
            <v>Todos por un Nuevo País</v>
          </cell>
          <cell r="C671" t="str">
            <v>Buen Gobierno</v>
          </cell>
          <cell r="D671" t="str">
            <v xml:space="preserve">Afianzar la lucha contra la corrupción, transparencia y rendición de cuentas </v>
          </cell>
          <cell r="E671" t="str">
            <v>Función Pública</v>
          </cell>
          <cell r="F671" t="str">
            <v>DAFP</v>
          </cell>
          <cell r="G671" t="str">
            <v>Direccionamiento para mejorar la productividad de las instituciones públicas</v>
          </cell>
          <cell r="H671">
            <v>4575</v>
          </cell>
          <cell r="I671" t="str">
            <v>Entidades del Orden Nacional con modelos de evaluación orientados al cumplimiento de objetivos y metas institucionales implementados</v>
          </cell>
          <cell r="J671" t="str">
            <v>Gestión</v>
          </cell>
          <cell r="K671" t="str">
            <v>Sectorial</v>
          </cell>
          <cell r="L671" t="str">
            <v>SI</v>
          </cell>
          <cell r="M671" t="str">
            <v>NO</v>
          </cell>
          <cell r="N671" t="str">
            <v>NO</v>
          </cell>
          <cell r="O671" t="str">
            <v>SI</v>
          </cell>
          <cell r="P671" t="str">
            <v>Número</v>
          </cell>
          <cell r="Q671" t="str">
            <v>Anual</v>
          </cell>
          <cell r="R671" t="str">
            <v>Capacidad</v>
          </cell>
          <cell r="S671">
            <v>0</v>
          </cell>
          <cell r="T671">
            <v>0</v>
          </cell>
          <cell r="U671">
            <v>0</v>
          </cell>
          <cell r="V671">
            <v>12</v>
          </cell>
          <cell r="W671">
            <v>24</v>
          </cell>
          <cell r="X671">
            <v>24</v>
          </cell>
          <cell r="Y671">
            <v>0</v>
          </cell>
          <cell r="Z671">
            <v>0</v>
          </cell>
          <cell r="AA671">
            <v>0</v>
          </cell>
          <cell r="AB671">
            <v>0</v>
          </cell>
          <cell r="AC671">
            <v>0</v>
          </cell>
          <cell r="AD671">
            <v>0</v>
          </cell>
          <cell r="AE671" t="str">
            <v>Se elaboró un documento de avance que contiene la revisión de las características y elementos de los ocho (8) sistemas propios de las entidades de la Rama Ejecutiva del Orden Nacional aprobados por la Comisión Nacional del Servicio Civil.</v>
          </cell>
          <cell r="AF671">
            <v>42490.208333333299</v>
          </cell>
          <cell r="AG671">
            <v>42500.626480243103</v>
          </cell>
          <cell r="AH671" t="str">
            <v>Francisco Camargo</v>
          </cell>
          <cell r="AI671" t="str">
            <v>fcamargo@funcionpublica.gov.co</v>
          </cell>
          <cell r="AJ671">
            <v>90</v>
          </cell>
          <cell r="AK671">
            <v>0</v>
          </cell>
          <cell r="AL671">
            <v>0</v>
          </cell>
        </row>
        <row r="672">
          <cell r="A672">
            <v>4576</v>
          </cell>
          <cell r="B672" t="str">
            <v>Todos por un Nuevo País</v>
          </cell>
          <cell r="C672" t="str">
            <v>Buen Gobierno</v>
          </cell>
          <cell r="D672" t="str">
            <v xml:space="preserve">Afianzar la lucha contra la corrupción, transparencia y rendición de cuentas </v>
          </cell>
          <cell r="E672" t="str">
            <v>Función Pública</v>
          </cell>
          <cell r="F672" t="str">
            <v>DAFP</v>
          </cell>
          <cell r="G672" t="str">
            <v>Direccionamiento para mejorar la productividad de las instituciones públicas</v>
          </cell>
          <cell r="H672">
            <v>4576</v>
          </cell>
          <cell r="I672" t="str">
            <v>Multiplicadores formados en procesos de control social a la gestión pública en el marco de la Estrategia de Democratización de la Administración Pública</v>
          </cell>
          <cell r="J672" t="str">
            <v>Producto</v>
          </cell>
          <cell r="K672" t="str">
            <v>Sectorial</v>
          </cell>
          <cell r="L672" t="str">
            <v>SI</v>
          </cell>
          <cell r="M672" t="str">
            <v>SI</v>
          </cell>
          <cell r="N672" t="str">
            <v>NO</v>
          </cell>
          <cell r="O672" t="str">
            <v>SI</v>
          </cell>
          <cell r="P672" t="str">
            <v>Número</v>
          </cell>
          <cell r="Q672" t="str">
            <v>Trimestral</v>
          </cell>
          <cell r="R672" t="str">
            <v>Flujo</v>
          </cell>
          <cell r="S672">
            <v>1572</v>
          </cell>
          <cell r="T672">
            <v>600</v>
          </cell>
          <cell r="U672">
            <v>2066</v>
          </cell>
          <cell r="V672">
            <v>3532</v>
          </cell>
          <cell r="W672">
            <v>5000</v>
          </cell>
          <cell r="X672">
            <v>5000</v>
          </cell>
          <cell r="Y672">
            <v>0</v>
          </cell>
          <cell r="Z672">
            <v>0</v>
          </cell>
          <cell r="AA672">
            <v>604</v>
          </cell>
          <cell r="AB672">
            <v>12.08</v>
          </cell>
          <cell r="AC672">
            <v>42460.208333333299</v>
          </cell>
          <cell r="AD672">
            <v>42467.692524919003</v>
          </cell>
          <cell r="AE672" t="str">
            <v>En el marco del plan de acción de la red, se definió la programación de los seis talleres de formación de multiplicadores en control social en los siguientes departamentos y fechas: Nariño: 28 y 29 de julio, Cesar: 11 y 12 de agosto, Arauca: 25 y 26 de ag</v>
          </cell>
          <cell r="AF672">
            <v>42490.208333333299</v>
          </cell>
          <cell r="AG672">
            <v>42495.630998692097</v>
          </cell>
          <cell r="AH672" t="str">
            <v>Fernando Segura</v>
          </cell>
          <cell r="AI672" t="str">
            <v>fsegura@funcionpublica.gov.co</v>
          </cell>
          <cell r="AJ672">
            <v>8</v>
          </cell>
          <cell r="AK672">
            <v>42551.208333333299</v>
          </cell>
          <cell r="AL672">
            <v>-51</v>
          </cell>
        </row>
        <row r="673">
          <cell r="A673">
            <v>4577</v>
          </cell>
          <cell r="B673" t="str">
            <v>Todos por un Nuevo País</v>
          </cell>
          <cell r="C673" t="str">
            <v>Buen Gobierno</v>
          </cell>
          <cell r="D673" t="str">
            <v xml:space="preserve">Afianzar la lucha contra la corrupción, transparencia y rendición de cuentas </v>
          </cell>
          <cell r="E673" t="str">
            <v>Función Pública</v>
          </cell>
          <cell r="F673" t="str">
            <v>DAFP</v>
          </cell>
          <cell r="G673" t="str">
            <v>Direccionamiento para mejorar la productividad de las instituciones públicas</v>
          </cell>
          <cell r="H673">
            <v>4577</v>
          </cell>
          <cell r="I673" t="str">
            <v>Porcentaje de entidades del Orden Nacional cumpliendo el componente de rendición de cuentas de la Estrategia de Democratización de la Administración Pública</v>
          </cell>
          <cell r="J673" t="str">
            <v>Producto</v>
          </cell>
          <cell r="K673" t="str">
            <v>Sectorial</v>
          </cell>
          <cell r="L673" t="str">
            <v>SI</v>
          </cell>
          <cell r="M673" t="str">
            <v>NO</v>
          </cell>
          <cell r="N673" t="str">
            <v>NO</v>
          </cell>
          <cell r="O673" t="str">
            <v>SI</v>
          </cell>
          <cell r="P673" t="str">
            <v>Porcentaje</v>
          </cell>
          <cell r="Q673" t="str">
            <v>Anual</v>
          </cell>
          <cell r="R673" t="str">
            <v>Capacidad</v>
          </cell>
          <cell r="S673">
            <v>60</v>
          </cell>
          <cell r="T673">
            <v>70</v>
          </cell>
          <cell r="U673">
            <v>80</v>
          </cell>
          <cell r="V673">
            <v>90</v>
          </cell>
          <cell r="W673">
            <v>100</v>
          </cell>
          <cell r="X673">
            <v>100</v>
          </cell>
          <cell r="Y673">
            <v>0</v>
          </cell>
          <cell r="Z673">
            <v>0</v>
          </cell>
          <cell r="AA673">
            <v>0</v>
          </cell>
          <cell r="AB673">
            <v>0</v>
          </cell>
          <cell r="AC673">
            <v>0</v>
          </cell>
          <cell r="AD673">
            <v>0</v>
          </cell>
          <cell r="AE673" t="str">
            <v xml:space="preserve">El 91 %, (148) entidades de la Rama Ejecutiva Nacional incluyeron el componente de rendición de cuentas en el plan anticorrupción y de servicio al ciudadano 2016. Se realizaron reportes de 146 entidades incluyendo seis dependencias del sector defensa con </v>
          </cell>
          <cell r="AF673">
            <v>42490.208333333299</v>
          </cell>
          <cell r="AG673">
            <v>42500.623474849497</v>
          </cell>
          <cell r="AH673" t="str">
            <v>Fernando Segura</v>
          </cell>
          <cell r="AI673" t="str">
            <v>fsegura@funcionpublica.gov.co</v>
          </cell>
          <cell r="AJ673">
            <v>90</v>
          </cell>
          <cell r="AK673">
            <v>0</v>
          </cell>
          <cell r="AL673">
            <v>0</v>
          </cell>
        </row>
        <row r="674">
          <cell r="A674">
            <v>4578</v>
          </cell>
          <cell r="B674" t="str">
            <v>Todos por un Nuevo País</v>
          </cell>
          <cell r="C674" t="str">
            <v>Buen Gobierno</v>
          </cell>
          <cell r="D674" t="str">
            <v xml:space="preserve">Afianzar la lucha contra la corrupción, transparencia y rendición de cuentas </v>
          </cell>
          <cell r="E674" t="str">
            <v>Función Pública</v>
          </cell>
          <cell r="F674" t="str">
            <v>DAFP</v>
          </cell>
          <cell r="G674" t="str">
            <v>Direccionamiento para mejorar la productividad de las instituciones públicas</v>
          </cell>
          <cell r="H674">
            <v>4578</v>
          </cell>
          <cell r="I674" t="str">
            <v>Entidades del Orden Nacional que cuentan con una gestión estratégica del talento humano implementada</v>
          </cell>
          <cell r="J674" t="str">
            <v>Producto</v>
          </cell>
          <cell r="K674" t="str">
            <v>Sectorial</v>
          </cell>
          <cell r="L674" t="str">
            <v>SI</v>
          </cell>
          <cell r="M674" t="str">
            <v>NO</v>
          </cell>
          <cell r="N674" t="str">
            <v>NO</v>
          </cell>
          <cell r="O674" t="str">
            <v>SI</v>
          </cell>
          <cell r="P674" t="str">
            <v>Número</v>
          </cell>
          <cell r="Q674" t="str">
            <v>Anual</v>
          </cell>
          <cell r="R674" t="str">
            <v>Capacidad</v>
          </cell>
          <cell r="S674">
            <v>0</v>
          </cell>
          <cell r="T674">
            <v>0</v>
          </cell>
          <cell r="U674">
            <v>8</v>
          </cell>
          <cell r="V674">
            <v>16</v>
          </cell>
          <cell r="W674">
            <v>24</v>
          </cell>
          <cell r="X674">
            <v>24</v>
          </cell>
          <cell r="Y674">
            <v>0</v>
          </cell>
          <cell r="Z674">
            <v>0</v>
          </cell>
          <cell r="AA674">
            <v>0</v>
          </cell>
          <cell r="AB674">
            <v>0</v>
          </cell>
          <cell r="AC674">
            <v>0</v>
          </cell>
          <cell r="AD674">
            <v>0</v>
          </cell>
          <cell r="AE674" t="str">
            <v>Los resultados de FURAG con respecto a la política de talento humano fueron consolidados por sector y enviados el 19 de abril de 2016 para su difusión y análisis. Se diseñó una herramienta con el fin de obtener un diagnóstico de dicha política en las enti</v>
          </cell>
          <cell r="AF674">
            <v>42490.208333333299</v>
          </cell>
          <cell r="AG674">
            <v>42500.626048645798</v>
          </cell>
          <cell r="AH674" t="str">
            <v>Francisco Camargo</v>
          </cell>
          <cell r="AI674" t="str">
            <v>fcamargo@funcionpublica.gov.co</v>
          </cell>
          <cell r="AJ674">
            <v>90</v>
          </cell>
          <cell r="AK674">
            <v>0</v>
          </cell>
          <cell r="AL674">
            <v>0</v>
          </cell>
        </row>
        <row r="675">
          <cell r="A675">
            <v>4581</v>
          </cell>
          <cell r="B675" t="str">
            <v>Todos por un Nuevo País</v>
          </cell>
          <cell r="C675" t="str">
            <v>Buen Gobierno</v>
          </cell>
          <cell r="D675" t="str">
            <v xml:space="preserve">Afianzar la lucha contra la corrupción, transparencia y rendición de cuentas </v>
          </cell>
          <cell r="E675" t="str">
            <v>Función Pública</v>
          </cell>
          <cell r="F675" t="str">
            <v>DAFP</v>
          </cell>
          <cell r="G675" t="str">
            <v>Direccionamiento para mejorar la productividad de las instituciones públicas</v>
          </cell>
          <cell r="H675">
            <v>4581</v>
          </cell>
          <cell r="I675" t="str">
            <v>Sistemas de información y portales interactivos del sector función pública con estándares técnicos y respondiendo a los requerimientos normativos en operación</v>
          </cell>
          <cell r="J675" t="str">
            <v>Producto</v>
          </cell>
          <cell r="K675" t="str">
            <v>Sectorial</v>
          </cell>
          <cell r="L675" t="str">
            <v>SI</v>
          </cell>
          <cell r="M675" t="str">
            <v>NO</v>
          </cell>
          <cell r="N675" t="str">
            <v>NO</v>
          </cell>
          <cell r="O675" t="str">
            <v>SI</v>
          </cell>
          <cell r="P675" t="str">
            <v>Número</v>
          </cell>
          <cell r="Q675" t="str">
            <v>Anual</v>
          </cell>
          <cell r="R675" t="str">
            <v>Capacidad</v>
          </cell>
          <cell r="S675">
            <v>0</v>
          </cell>
          <cell r="T675">
            <v>1</v>
          </cell>
          <cell r="U675">
            <v>3</v>
          </cell>
          <cell r="V675">
            <v>4</v>
          </cell>
          <cell r="W675">
            <v>9</v>
          </cell>
          <cell r="X675">
            <v>9</v>
          </cell>
          <cell r="Y675">
            <v>0</v>
          </cell>
          <cell r="Z675">
            <v>0</v>
          </cell>
          <cell r="AA675">
            <v>0</v>
          </cell>
          <cell r="AB675">
            <v>0</v>
          </cell>
          <cell r="AC675">
            <v>0</v>
          </cell>
          <cell r="AD675">
            <v>0</v>
          </cell>
          <cell r="AE675" t="str">
            <v>En abril de 2016, se realizó el alistamiento de la infraestructura, montaje del software base y alistamiento de la base de datos necesaria para realizar la migración del portal SUIT y su integración con el portal FURAG a nivel de servidor de aplicaciones.</v>
          </cell>
          <cell r="AF675">
            <v>42490.208333333299</v>
          </cell>
          <cell r="AG675">
            <v>42500.689260879597</v>
          </cell>
          <cell r="AH675" t="str">
            <v>Roger Alonso Quirama García</v>
          </cell>
          <cell r="AI675" t="str">
            <v>rquirama@funcionpublica.gov.co</v>
          </cell>
          <cell r="AJ675">
            <v>0</v>
          </cell>
          <cell r="AK675">
            <v>0</v>
          </cell>
          <cell r="AL675">
            <v>0</v>
          </cell>
        </row>
        <row r="676">
          <cell r="A676">
            <v>4282</v>
          </cell>
          <cell r="B676" t="str">
            <v>Todos por un Nuevo País</v>
          </cell>
          <cell r="C676" t="str">
            <v>Buen Gobierno</v>
          </cell>
          <cell r="D676" t="str">
            <v xml:space="preserve">Afianzar la lucha contra la corrupción, transparencia y rendición de cuentas </v>
          </cell>
          <cell r="E676" t="str">
            <v>Presidencia</v>
          </cell>
          <cell r="F676" t="str">
            <v>PRESIDENCIA</v>
          </cell>
          <cell r="G676" t="str">
            <v>Promoción de la Transparencia y lucha contra la corrupción desde la Presidencia de la República</v>
          </cell>
          <cell r="H676">
            <v>4282</v>
          </cell>
          <cell r="I676" t="str">
            <v>Comités de la OCDE a los que Colombia accede como miembro pleno</v>
          </cell>
          <cell r="J676" t="str">
            <v>Resultado</v>
          </cell>
          <cell r="K676" t="str">
            <v>Sectorial</v>
          </cell>
          <cell r="L676" t="str">
            <v>SI</v>
          </cell>
          <cell r="M676" t="str">
            <v>NO</v>
          </cell>
          <cell r="N676" t="str">
            <v>NO</v>
          </cell>
          <cell r="O676" t="str">
            <v>SI</v>
          </cell>
          <cell r="P676" t="str">
            <v>Otro(Comités que aprueban el ingreso)</v>
          </cell>
          <cell r="Q676" t="str">
            <v>Semestral</v>
          </cell>
          <cell r="R676" t="str">
            <v>Acumulado</v>
          </cell>
          <cell r="S676">
            <v>0</v>
          </cell>
          <cell r="T676">
            <v>5</v>
          </cell>
          <cell r="U676">
            <v>12</v>
          </cell>
          <cell r="V676">
            <v>6</v>
          </cell>
          <cell r="W676">
            <v>0</v>
          </cell>
          <cell r="X676">
            <v>23</v>
          </cell>
          <cell r="Y676">
            <v>0</v>
          </cell>
          <cell r="Z676">
            <v>0</v>
          </cell>
          <cell r="AA676">
            <v>0</v>
          </cell>
          <cell r="AB676">
            <v>0</v>
          </cell>
          <cell r="AC676">
            <v>0</v>
          </cell>
          <cell r="AD676">
            <v>0</v>
          </cell>
          <cell r="AE676" t="str">
            <v>Durante el mes de marzo, delegaciones de Colombia presentaron el avance en los temas de Inversión, soborno transnacional (anticorrpción) y política digital. Como resultado, se tuvo la aprobación por parte de los tres Comités: Comité de Inversión, Grupo de</v>
          </cell>
          <cell r="AF676">
            <v>42460.208333333299</v>
          </cell>
          <cell r="AG676">
            <v>42500.640424340301</v>
          </cell>
          <cell r="AH676" t="str">
            <v>Juanita Burgos de Bedout</v>
          </cell>
          <cell r="AI676" t="str">
            <v>juanitaburgos@presidencia.gov.co</v>
          </cell>
          <cell r="AJ676">
            <v>5</v>
          </cell>
          <cell r="AK676">
            <v>0</v>
          </cell>
          <cell r="AL676">
            <v>0</v>
          </cell>
        </row>
        <row r="677">
          <cell r="A677">
            <v>4283</v>
          </cell>
          <cell r="B677" t="str">
            <v>Todos por un Nuevo País</v>
          </cell>
          <cell r="C677" t="str">
            <v>Buen Gobierno</v>
          </cell>
          <cell r="D677" t="str">
            <v xml:space="preserve">Afianzar la lucha contra la corrupción, transparencia y rendición de cuentas </v>
          </cell>
          <cell r="E677" t="str">
            <v>Presidencia</v>
          </cell>
          <cell r="F677" t="str">
            <v>PRESIDENCIA</v>
          </cell>
          <cell r="G677" t="str">
            <v>Promoción de la Transparencia y lucha contra la corrupción desde la Presidencia de la República</v>
          </cell>
          <cell r="H677">
            <v>4283</v>
          </cell>
          <cell r="I677" t="str">
            <v>Índice de Política Pública Integral Anticorrupción, con las directrices de la Comisión Nacional de Moralización</v>
          </cell>
          <cell r="J677" t="str">
            <v>Gestión</v>
          </cell>
          <cell r="K677" t="str">
            <v>Sectorial</v>
          </cell>
          <cell r="L677" t="str">
            <v>SI</v>
          </cell>
          <cell r="M677" t="str">
            <v>NO</v>
          </cell>
          <cell r="N677" t="str">
            <v>NO</v>
          </cell>
          <cell r="O677" t="str">
            <v>SI</v>
          </cell>
          <cell r="P677" t="str">
            <v>Indice</v>
          </cell>
          <cell r="Q677" t="str">
            <v>Anual</v>
          </cell>
          <cell r="R677" t="str">
            <v>Flujo</v>
          </cell>
          <cell r="S677">
            <v>34</v>
          </cell>
          <cell r="T677">
            <v>50</v>
          </cell>
          <cell r="U677">
            <v>70</v>
          </cell>
          <cell r="V677">
            <v>90</v>
          </cell>
          <cell r="W677">
            <v>100</v>
          </cell>
          <cell r="X677">
            <v>100</v>
          </cell>
          <cell r="Y677">
            <v>0</v>
          </cell>
          <cell r="Z677">
            <v>0</v>
          </cell>
          <cell r="AA677">
            <v>0</v>
          </cell>
          <cell r="AB677">
            <v>0</v>
          </cell>
          <cell r="AC677">
            <v>0</v>
          </cell>
          <cell r="AD677">
            <v>0</v>
          </cell>
          <cell r="AE677" t="str">
            <v xml:space="preserve">El Observatorio de Transparencia y Anticorrupción de la Secretaría de Transparencia, en coordinación con El Departamento Nacional de Planeación (DNP) y el Grupo Conpes, dio continuidad a la validación de los reportes enviados y la solicitud de ajustes de </v>
          </cell>
          <cell r="AF677">
            <v>42490.208333333299</v>
          </cell>
          <cell r="AG677">
            <v>42501.429548692096</v>
          </cell>
          <cell r="AH677" t="str">
            <v>Camilo Alberto Enciso Vanegas</v>
          </cell>
          <cell r="AI677" t="str">
            <v>camiloenciso@presidencia.gov.co</v>
          </cell>
          <cell r="AJ677">
            <v>90</v>
          </cell>
          <cell r="AK677">
            <v>0</v>
          </cell>
          <cell r="AL677">
            <v>0</v>
          </cell>
        </row>
        <row r="678">
          <cell r="A678">
            <v>4284</v>
          </cell>
          <cell r="B678" t="str">
            <v>Todos por un Nuevo País</v>
          </cell>
          <cell r="C678" t="str">
            <v>Buen Gobierno</v>
          </cell>
          <cell r="D678" t="str">
            <v xml:space="preserve">Afianzar la lucha contra la corrupción, transparencia y rendición de cuentas </v>
          </cell>
          <cell r="E678" t="str">
            <v>Presidencia</v>
          </cell>
          <cell r="F678" t="str">
            <v>PRESIDENCIA</v>
          </cell>
          <cell r="G678" t="str">
            <v>Promoción de la Transparencia y lucha contra la corrupción desde la Presidencia de la República</v>
          </cell>
          <cell r="H678">
            <v>4284</v>
          </cell>
          <cell r="I678" t="str">
            <v>Entidades de la Rama Ejecutiva del orden nacional acompañadas en la implementación de la Ley 1712 de 2014</v>
          </cell>
          <cell r="J678" t="str">
            <v>Producto</v>
          </cell>
          <cell r="K678" t="str">
            <v>Sectorial</v>
          </cell>
          <cell r="L678" t="str">
            <v>SI</v>
          </cell>
          <cell r="M678" t="str">
            <v>NO</v>
          </cell>
          <cell r="N678" t="str">
            <v>NO</v>
          </cell>
          <cell r="O678" t="str">
            <v>SI</v>
          </cell>
          <cell r="P678" t="str">
            <v>Otro (Entidades)</v>
          </cell>
          <cell r="Q678" t="str">
            <v>Anual</v>
          </cell>
          <cell r="R678" t="str">
            <v>Acumulado</v>
          </cell>
          <cell r="S678">
            <v>0</v>
          </cell>
          <cell r="T678">
            <v>27</v>
          </cell>
          <cell r="U678">
            <v>43</v>
          </cell>
          <cell r="V678">
            <v>43</v>
          </cell>
          <cell r="W678">
            <v>44</v>
          </cell>
          <cell r="X678">
            <v>157</v>
          </cell>
          <cell r="Y678">
            <v>0</v>
          </cell>
          <cell r="Z678">
            <v>0</v>
          </cell>
          <cell r="AA678">
            <v>0</v>
          </cell>
          <cell r="AB678">
            <v>0</v>
          </cell>
          <cell r="AC678">
            <v>0</v>
          </cell>
          <cell r="AD678">
            <v>0</v>
          </cell>
          <cell r="AE678" t="str">
            <v>Para el presente corte en el indicador “Entidades de la Rama Ejecutiva del orden nacional acompañadas en la Implementación de la Ley 1712 de 2014” la Secretaría reviso los Mínimos Obligatorios de Transparencia Activa definidos en la Ley 1712 de 2014 y Dec</v>
          </cell>
          <cell r="AF678">
            <v>42490.208333333299</v>
          </cell>
          <cell r="AG678">
            <v>42501.428828009302</v>
          </cell>
          <cell r="AH678" t="str">
            <v>Camilo Alberto Enciso Vanegas</v>
          </cell>
          <cell r="AI678" t="str">
            <v>camiloenciso@presidencia.gov.co</v>
          </cell>
          <cell r="AJ678">
            <v>150</v>
          </cell>
          <cell r="AK678">
            <v>0</v>
          </cell>
          <cell r="AL678">
            <v>0</v>
          </cell>
        </row>
        <row r="679">
          <cell r="A679">
            <v>4285</v>
          </cell>
          <cell r="B679" t="str">
            <v>Todos por un Nuevo País</v>
          </cell>
          <cell r="C679" t="str">
            <v>Buen Gobierno</v>
          </cell>
          <cell r="D679" t="str">
            <v xml:space="preserve">Afianzar la lucha contra la corrupción, transparencia y rendición de cuentas </v>
          </cell>
          <cell r="E679" t="str">
            <v>Presidencia</v>
          </cell>
          <cell r="F679" t="str">
            <v>PRESIDENCIA</v>
          </cell>
          <cell r="G679" t="str">
            <v>Promoción de la Transparencia y lucha contra la corrupción desde la Presidencia de la República</v>
          </cell>
          <cell r="H679">
            <v>4285</v>
          </cell>
          <cell r="I679" t="str">
            <v>Grandes empresas y gremios que firman el Pacto Colombia contra la Corrupción</v>
          </cell>
          <cell r="J679" t="str">
            <v>Producto</v>
          </cell>
          <cell r="K679" t="str">
            <v>Sectorial</v>
          </cell>
          <cell r="L679" t="str">
            <v>SI</v>
          </cell>
          <cell r="M679" t="str">
            <v>NO</v>
          </cell>
          <cell r="N679" t="str">
            <v>NO</v>
          </cell>
          <cell r="O679" t="str">
            <v>SI</v>
          </cell>
          <cell r="P679" t="str">
            <v>Otro (Empresas)</v>
          </cell>
          <cell r="Q679" t="str">
            <v>Semestral</v>
          </cell>
          <cell r="R679" t="str">
            <v>Acumulado</v>
          </cell>
          <cell r="S679">
            <v>0</v>
          </cell>
          <cell r="T679">
            <v>8</v>
          </cell>
          <cell r="U679">
            <v>7</v>
          </cell>
          <cell r="V679">
            <v>7</v>
          </cell>
          <cell r="W679">
            <v>8</v>
          </cell>
          <cell r="X679">
            <v>30</v>
          </cell>
          <cell r="Y679">
            <v>0</v>
          </cell>
          <cell r="Z679">
            <v>0</v>
          </cell>
          <cell r="AA679">
            <v>0</v>
          </cell>
          <cell r="AB679">
            <v>0</v>
          </cell>
          <cell r="AC679">
            <v>0</v>
          </cell>
          <cell r="AD679">
            <v>0</v>
          </cell>
          <cell r="AE679" t="str">
            <v>El avance para el indicador Grandes Empresas y gremios que firman el Pacto Colombia contra la corrupción, se concretaron tres pactos: Código de Ética – Cámara de la Industria Farmacéutica de la ANDI, Código de Ética – Cámara de Dispositivos Médicos y de l</v>
          </cell>
          <cell r="AF679">
            <v>42490.208333333299</v>
          </cell>
          <cell r="AG679">
            <v>42501.428379548597</v>
          </cell>
          <cell r="AH679" t="str">
            <v>Camilo Alberto Enciso Vanegas</v>
          </cell>
          <cell r="AI679" t="str">
            <v>camiloenciso@presidencia.gov.co</v>
          </cell>
          <cell r="AJ679">
            <v>30</v>
          </cell>
          <cell r="AK679">
            <v>0</v>
          </cell>
          <cell r="AL679">
            <v>0</v>
          </cell>
        </row>
        <row r="680">
          <cell r="A680">
            <v>4294</v>
          </cell>
          <cell r="B680" t="str">
            <v>Todos por un Nuevo País</v>
          </cell>
          <cell r="C680" t="str">
            <v>Buen Gobierno</v>
          </cell>
          <cell r="D680" t="str">
            <v xml:space="preserve">Afianzar la lucha contra la corrupción, transparencia y rendición de cuentas </v>
          </cell>
          <cell r="E680" t="str">
            <v>Presidencia</v>
          </cell>
          <cell r="F680" t="str">
            <v>PRESIDENCIA</v>
          </cell>
          <cell r="G680" t="str">
            <v>Promoción de la Transparencia y lucha contra la corrupción desde la Presidencia de la República</v>
          </cell>
          <cell r="H680">
            <v>4294</v>
          </cell>
          <cell r="I680" t="str">
            <v>Entidades nacionales que reportan completo su plan Anticorrupción.</v>
          </cell>
          <cell r="J680" t="str">
            <v>Gestión</v>
          </cell>
          <cell r="K680" t="str">
            <v>Sectorial</v>
          </cell>
          <cell r="L680" t="str">
            <v>SI</v>
          </cell>
          <cell r="M680" t="str">
            <v>NO</v>
          </cell>
          <cell r="N680" t="str">
            <v>NO</v>
          </cell>
          <cell r="O680" t="str">
            <v>SI</v>
          </cell>
          <cell r="P680" t="str">
            <v>Otro (Entidades)</v>
          </cell>
          <cell r="Q680" t="str">
            <v>Anual</v>
          </cell>
          <cell r="R680" t="str">
            <v>Capacidad</v>
          </cell>
          <cell r="S680">
            <v>139</v>
          </cell>
          <cell r="T680">
            <v>144</v>
          </cell>
          <cell r="U680">
            <v>148</v>
          </cell>
          <cell r="V680">
            <v>152</v>
          </cell>
          <cell r="W680">
            <v>157</v>
          </cell>
          <cell r="X680">
            <v>157</v>
          </cell>
          <cell r="Y680">
            <v>0</v>
          </cell>
          <cell r="Z680">
            <v>0</v>
          </cell>
          <cell r="AA680">
            <v>0</v>
          </cell>
          <cell r="AB680">
            <v>0</v>
          </cell>
          <cell r="AC680">
            <v>0</v>
          </cell>
          <cell r="AD680">
            <v>0</v>
          </cell>
          <cell r="AE680" t="str">
            <v>Durante el mes de abril de 2016, la Secretaría de Transparencia de la Presidencia de la Republica, adelantó seguimiento del Plan Anticorrupción y Atención al Ciudadano 2016 en sus cinco (5) componentes, esto es: -Mapa de Riesgos de Corrupción, Racionaliza</v>
          </cell>
          <cell r="AF680">
            <v>42490.208333333299</v>
          </cell>
          <cell r="AG680">
            <v>42501.427565544</v>
          </cell>
          <cell r="AH680" t="str">
            <v>Camilo Alberto Enciso Vanegas</v>
          </cell>
          <cell r="AI680" t="str">
            <v>camiloenciso@presidencia.gov.co</v>
          </cell>
          <cell r="AJ680">
            <v>150</v>
          </cell>
          <cell r="AK680">
            <v>0</v>
          </cell>
          <cell r="AL680">
            <v>0</v>
          </cell>
        </row>
        <row r="681">
          <cell r="A681">
            <v>4573</v>
          </cell>
          <cell r="B681" t="str">
            <v>Todos por un Nuevo País</v>
          </cell>
          <cell r="C681" t="str">
            <v>Buen Gobierno</v>
          </cell>
          <cell r="D681" t="str">
            <v>Promover la eficiencia y eficacia administrativa</v>
          </cell>
          <cell r="E681" t="str">
            <v>Función Pública</v>
          </cell>
          <cell r="F681" t="str">
            <v>DAFP</v>
          </cell>
          <cell r="G681" t="str">
            <v>Fortalecimiento de la gestión y dirección del Sector Empleo Público</v>
          </cell>
          <cell r="H681">
            <v>4573</v>
          </cell>
          <cell r="I681" t="str">
            <v>Porcentaje de implementación de recomendaciones OCDE en materia de control interno</v>
          </cell>
          <cell r="J681" t="str">
            <v>Gestión</v>
          </cell>
          <cell r="K681" t="str">
            <v>Sectorial</v>
          </cell>
          <cell r="L681" t="str">
            <v>SI</v>
          </cell>
          <cell r="M681" t="str">
            <v>NO</v>
          </cell>
          <cell r="N681" t="str">
            <v>NO</v>
          </cell>
          <cell r="O681" t="str">
            <v>SI</v>
          </cell>
          <cell r="P681" t="str">
            <v>Porcentaje</v>
          </cell>
          <cell r="Q681" t="str">
            <v>Semestral</v>
          </cell>
          <cell r="R681" t="str">
            <v>Flujo</v>
          </cell>
          <cell r="S681">
            <v>0</v>
          </cell>
          <cell r="T681">
            <v>70</v>
          </cell>
          <cell r="U681">
            <v>100</v>
          </cell>
          <cell r="V681">
            <v>0</v>
          </cell>
          <cell r="W681">
            <v>0</v>
          </cell>
          <cell r="X681">
            <v>100</v>
          </cell>
          <cell r="Y681">
            <v>0</v>
          </cell>
          <cell r="Z681">
            <v>0</v>
          </cell>
          <cell r="AA681">
            <v>0</v>
          </cell>
          <cell r="AB681">
            <v>0</v>
          </cell>
          <cell r="AC681">
            <v>0</v>
          </cell>
          <cell r="AD681">
            <v>0</v>
          </cell>
          <cell r="AE681" t="str">
            <v xml:space="preserve">Esta meta fue cumplida al 100% durante el mes de febrero. </v>
          </cell>
          <cell r="AF681">
            <v>42490.208333333299</v>
          </cell>
          <cell r="AG681">
            <v>42500.625410497698</v>
          </cell>
          <cell r="AH681" t="str">
            <v>Maria del Pilar Garcia Gonzalez</v>
          </cell>
          <cell r="AI681" t="str">
            <v>mpgarcia@dafp.gov.co</v>
          </cell>
          <cell r="AJ681">
            <v>10</v>
          </cell>
          <cell r="AK681">
            <v>0</v>
          </cell>
          <cell r="AL681">
            <v>0</v>
          </cell>
        </row>
        <row r="682">
          <cell r="A682">
            <v>5211</v>
          </cell>
          <cell r="B682" t="str">
            <v>Todos por un Nuevo País</v>
          </cell>
          <cell r="C682" t="str">
            <v>Buen Gobierno</v>
          </cell>
          <cell r="D682" t="str">
            <v>Promover la eficiencia y eficacia administrativa</v>
          </cell>
          <cell r="E682" t="str">
            <v>Función Pública</v>
          </cell>
          <cell r="F682" t="str">
            <v>DAFP</v>
          </cell>
          <cell r="G682" t="str">
            <v>Fortalecimiento de la gestión y dirección del Sector Empleo Público</v>
          </cell>
          <cell r="H682">
            <v>5211</v>
          </cell>
          <cell r="I682" t="str">
            <v>Trámites racionalizados</v>
          </cell>
          <cell r="J682" t="str">
            <v>Producto</v>
          </cell>
          <cell r="K682" t="str">
            <v>Sectorial</v>
          </cell>
          <cell r="L682" t="str">
            <v>NO</v>
          </cell>
          <cell r="M682" t="str">
            <v>SI</v>
          </cell>
          <cell r="N682" t="str">
            <v>NO</v>
          </cell>
          <cell r="O682" t="str">
            <v>SI</v>
          </cell>
          <cell r="P682" t="str">
            <v>Trámites</v>
          </cell>
          <cell r="Q682" t="str">
            <v>Trimestral</v>
          </cell>
          <cell r="R682" t="str">
            <v>Acumulado</v>
          </cell>
          <cell r="S682">
            <v>1142</v>
          </cell>
          <cell r="T682">
            <v>100</v>
          </cell>
          <cell r="U682">
            <v>250</v>
          </cell>
          <cell r="V682">
            <v>250</v>
          </cell>
          <cell r="W682">
            <v>200</v>
          </cell>
          <cell r="X682">
            <v>800</v>
          </cell>
          <cell r="Y682">
            <v>98</v>
          </cell>
          <cell r="Z682">
            <v>39.200000000000003</v>
          </cell>
          <cell r="AA682">
            <v>200</v>
          </cell>
          <cell r="AB682">
            <v>25</v>
          </cell>
          <cell r="AC682">
            <v>42460.208333333299</v>
          </cell>
          <cell r="AD682">
            <v>42467.744855358796</v>
          </cell>
          <cell r="AE682" t="str">
            <v>Se realizó la revisión de los planes anticorrupción, que incluye la estrategia de racionalización de trámites, publicados por las entidades de la rama ejecutiva del orden nacional, estableciéndose una proyección de 568 trámites susceptibles de ser raciona</v>
          </cell>
          <cell r="AF682">
            <v>42490.208333333299</v>
          </cell>
          <cell r="AG682">
            <v>42500.630456018502</v>
          </cell>
          <cell r="AH682" t="str">
            <v>Fernando Segura</v>
          </cell>
          <cell r="AI682" t="str">
            <v>fsegura@funcionpublica.gov.co</v>
          </cell>
          <cell r="AJ682">
            <v>30</v>
          </cell>
          <cell r="AK682">
            <v>42551.208333333299</v>
          </cell>
          <cell r="AL682">
            <v>-73</v>
          </cell>
        </row>
        <row r="683">
          <cell r="A683">
            <v>5214</v>
          </cell>
          <cell r="B683" t="str">
            <v>Todos por un Nuevo País</v>
          </cell>
          <cell r="C683" t="str">
            <v>Buen Gobierno</v>
          </cell>
          <cell r="D683" t="str">
            <v>Promover la eficiencia y eficacia administrativa</v>
          </cell>
          <cell r="E683" t="str">
            <v>Función Pública</v>
          </cell>
          <cell r="F683" t="str">
            <v>DAFP</v>
          </cell>
          <cell r="G683" t="str">
            <v>Fortalecimiento de la gestión y dirección del Sector Empleo Público</v>
          </cell>
          <cell r="H683">
            <v>5214</v>
          </cell>
          <cell r="I683" t="str">
            <v>Puntos de mejora de las Entidades Públicas en el desempeño de las Políticas evaluadas en el Modelo Integrado de Planeación y Gestión</v>
          </cell>
          <cell r="J683" t="str">
            <v>Producto</v>
          </cell>
          <cell r="K683" t="str">
            <v>Sectorial</v>
          </cell>
          <cell r="L683" t="str">
            <v>NO</v>
          </cell>
          <cell r="M683" t="str">
            <v>NO</v>
          </cell>
          <cell r="N683" t="str">
            <v>NO</v>
          </cell>
          <cell r="O683" t="str">
            <v>SI</v>
          </cell>
          <cell r="P683" t="str">
            <v>Puntos</v>
          </cell>
          <cell r="Q683" t="str">
            <v>Anual</v>
          </cell>
          <cell r="R683" t="str">
            <v>Acumulado</v>
          </cell>
          <cell r="S683">
            <v>0</v>
          </cell>
          <cell r="T683">
            <v>2</v>
          </cell>
          <cell r="U683">
            <v>3</v>
          </cell>
          <cell r="V683">
            <v>3</v>
          </cell>
          <cell r="W683">
            <v>2</v>
          </cell>
          <cell r="X683">
            <v>10</v>
          </cell>
          <cell r="Y683">
            <v>0</v>
          </cell>
          <cell r="Z683">
            <v>0</v>
          </cell>
          <cell r="AA683">
            <v>0</v>
          </cell>
          <cell r="AB683">
            <v>0</v>
          </cell>
          <cell r="AC683">
            <v>0</v>
          </cell>
          <cell r="AD683">
            <v>0</v>
          </cell>
          <cell r="AE683" t="str">
            <v>Durante el mes de abril se comenzó el análisis de la información contenida en el aplicativo FURAG. Se realizó una reunión con los delegados de los líderes de política con el fin de establecer el esquema de presentación de los resultados por política y com</v>
          </cell>
          <cell r="AF683">
            <v>42490.208333333299</v>
          </cell>
          <cell r="AG683">
            <v>42500.6280485764</v>
          </cell>
          <cell r="AH683" t="str">
            <v>Maria del Pilar Garcia Gonzalez</v>
          </cell>
          <cell r="AI683" t="str">
            <v>mpgarcia@dafp.gov.co</v>
          </cell>
          <cell r="AJ683">
            <v>90</v>
          </cell>
          <cell r="AK683">
            <v>0</v>
          </cell>
          <cell r="AL683">
            <v>0</v>
          </cell>
        </row>
        <row r="684">
          <cell r="A684">
            <v>4572</v>
          </cell>
          <cell r="B684" t="str">
            <v>Todos por un Nuevo País</v>
          </cell>
          <cell r="C684" t="str">
            <v>Buen Gobierno</v>
          </cell>
          <cell r="D684" t="str">
            <v>Promover la eficiencia y eficacia administrativa</v>
          </cell>
          <cell r="E684" t="str">
            <v>Función Pública</v>
          </cell>
          <cell r="F684" t="str">
            <v>DAFP</v>
          </cell>
          <cell r="G684" t="str">
            <v>Promoción de la gestión del conocimiento en administración pública</v>
          </cell>
          <cell r="H684">
            <v>4572</v>
          </cell>
          <cell r="I684" t="str">
            <v>Porcentaje de entidades de la Rama Ejecutiva del Orden Nacional que alcanzan niveles superiores de madurez en la implementación y sostenimiento del Sistema de Control Interno</v>
          </cell>
          <cell r="J684" t="str">
            <v>Gestión</v>
          </cell>
          <cell r="K684" t="str">
            <v>Sectorial</v>
          </cell>
          <cell r="L684" t="str">
            <v>SI</v>
          </cell>
          <cell r="M684" t="str">
            <v>NO</v>
          </cell>
          <cell r="N684" t="str">
            <v>NO</v>
          </cell>
          <cell r="O684" t="str">
            <v>SI</v>
          </cell>
          <cell r="P684" t="str">
            <v>Porcentaje</v>
          </cell>
          <cell r="Q684" t="str">
            <v>Anual</v>
          </cell>
          <cell r="R684" t="str">
            <v>Capacidad</v>
          </cell>
          <cell r="S684">
            <v>80</v>
          </cell>
          <cell r="T684">
            <v>85</v>
          </cell>
          <cell r="U684">
            <v>90</v>
          </cell>
          <cell r="V684">
            <v>95</v>
          </cell>
          <cell r="W684">
            <v>100</v>
          </cell>
          <cell r="X684">
            <v>100</v>
          </cell>
          <cell r="Y684">
            <v>0</v>
          </cell>
          <cell r="Z684">
            <v>0</v>
          </cell>
          <cell r="AA684">
            <v>0</v>
          </cell>
          <cell r="AB684">
            <v>0</v>
          </cell>
          <cell r="AC684">
            <v>0</v>
          </cell>
          <cell r="AD684">
            <v>0</v>
          </cell>
          <cell r="AE684" t="str">
            <v>Durante el mes de abril se comenzó el análisis de la información contenida en los informes ejecutivos presentados por las entidades durante el mes de febrero, con el fin de conocer los puntos críticos susceptibles a ser mejorados por las entidades durante</v>
          </cell>
          <cell r="AF684">
            <v>42490.208333333299</v>
          </cell>
          <cell r="AG684">
            <v>42500.625237766202</v>
          </cell>
          <cell r="AH684" t="str">
            <v>Maria del Pilar Garcia Gonzalez</v>
          </cell>
          <cell r="AI684" t="str">
            <v>mpgarcia@dafp.gov.co</v>
          </cell>
          <cell r="AJ684">
            <v>90</v>
          </cell>
          <cell r="AK684">
            <v>0</v>
          </cell>
          <cell r="AL684">
            <v>0</v>
          </cell>
        </row>
        <row r="685">
          <cell r="A685">
            <v>4579</v>
          </cell>
          <cell r="B685" t="str">
            <v>Todos por un Nuevo País</v>
          </cell>
          <cell r="C685" t="str">
            <v>Buen Gobierno</v>
          </cell>
          <cell r="D685" t="str">
            <v>Promover la eficiencia y eficacia administrativa</v>
          </cell>
          <cell r="E685" t="str">
            <v>Función Pública</v>
          </cell>
          <cell r="F685" t="str">
            <v>DAFP</v>
          </cell>
          <cell r="G685" t="str">
            <v>Cobertura en formación y capacitación para acceso al empleo público de la Población Colombiana</v>
          </cell>
          <cell r="H685">
            <v>4579</v>
          </cell>
          <cell r="I685" t="str">
            <v>Porcentaje de la Estrategia de formación de servidores públicos en construcción de paz implementada</v>
          </cell>
          <cell r="J685" t="str">
            <v>Producto</v>
          </cell>
          <cell r="K685" t="str">
            <v>Sectorial</v>
          </cell>
          <cell r="L685" t="str">
            <v>SI</v>
          </cell>
          <cell r="M685" t="str">
            <v>NO</v>
          </cell>
          <cell r="N685" t="str">
            <v>NO</v>
          </cell>
          <cell r="O685" t="str">
            <v>SI</v>
          </cell>
          <cell r="P685" t="str">
            <v>Porcentaje</v>
          </cell>
          <cell r="Q685" t="str">
            <v>Semestral</v>
          </cell>
          <cell r="R685" t="str">
            <v>Capacidad</v>
          </cell>
          <cell r="S685">
            <v>0</v>
          </cell>
          <cell r="T685">
            <v>25</v>
          </cell>
          <cell r="U685">
            <v>50</v>
          </cell>
          <cell r="V685">
            <v>75</v>
          </cell>
          <cell r="W685">
            <v>100</v>
          </cell>
          <cell r="X685">
            <v>100</v>
          </cell>
          <cell r="Y685">
            <v>0</v>
          </cell>
          <cell r="Z685">
            <v>0</v>
          </cell>
          <cell r="AA685">
            <v>0</v>
          </cell>
          <cell r="AB685">
            <v>0</v>
          </cell>
          <cell r="AC685">
            <v>0</v>
          </cell>
          <cell r="AD685">
            <v>0</v>
          </cell>
          <cell r="AE685" t="str">
            <v xml:space="preserve">Para avanzar en la estrategia de pedagogía de paz, se iniciaron conversaciones y fue aprobado un convenio de cooperación con la OIM, quienes financiarán parte de la estrategia, lo cual incluirá recursos para desplazamientos, alquiler de espacios físicos, </v>
          </cell>
          <cell r="AF685">
            <v>42490.208333333299</v>
          </cell>
          <cell r="AG685">
            <v>42500.630792673597</v>
          </cell>
          <cell r="AH685" t="str">
            <v>Sebastián Guerra Sánchez</v>
          </cell>
          <cell r="AI685" t="str">
            <v>sguerra@funcionpublica.gov.co</v>
          </cell>
          <cell r="AJ685">
            <v>0</v>
          </cell>
          <cell r="AK685">
            <v>0</v>
          </cell>
          <cell r="AL685">
            <v>0</v>
          </cell>
        </row>
        <row r="686">
          <cell r="A686">
            <v>4580</v>
          </cell>
          <cell r="B686" t="str">
            <v>Todos por un Nuevo País</v>
          </cell>
          <cell r="C686" t="str">
            <v>Buen Gobierno</v>
          </cell>
          <cell r="D686" t="str">
            <v>Promover la eficiencia y eficacia administrativa</v>
          </cell>
          <cell r="E686" t="str">
            <v>Función Pública</v>
          </cell>
          <cell r="F686" t="str">
            <v>DAFP</v>
          </cell>
          <cell r="G686" t="str">
            <v>Cobertura en formación y capacitación para acceso al empleo público de la Población Colombiana</v>
          </cell>
          <cell r="H686">
            <v>4580</v>
          </cell>
          <cell r="I686" t="str">
            <v>Servidores públicos del Orden Nacional y Territorial formados en pedagogía de paz</v>
          </cell>
          <cell r="J686" t="str">
            <v>Producto</v>
          </cell>
          <cell r="K686" t="str">
            <v>Sectorial</v>
          </cell>
          <cell r="L686" t="str">
            <v>SI</v>
          </cell>
          <cell r="M686" t="str">
            <v>NO</v>
          </cell>
          <cell r="N686" t="str">
            <v>NO</v>
          </cell>
          <cell r="O686" t="str">
            <v>SI</v>
          </cell>
          <cell r="P686" t="str">
            <v>Número</v>
          </cell>
          <cell r="Q686" t="str">
            <v>Semestral</v>
          </cell>
          <cell r="R686" t="str">
            <v>Capacidad</v>
          </cell>
          <cell r="S686">
            <v>0</v>
          </cell>
          <cell r="T686">
            <v>20000</v>
          </cell>
          <cell r="U686">
            <v>40000</v>
          </cell>
          <cell r="V686">
            <v>60000</v>
          </cell>
          <cell r="W686">
            <v>80000</v>
          </cell>
          <cell r="X686">
            <v>80000</v>
          </cell>
          <cell r="Y686">
            <v>0</v>
          </cell>
          <cell r="Z686">
            <v>0</v>
          </cell>
          <cell r="AA686">
            <v>0</v>
          </cell>
          <cell r="AB686">
            <v>0</v>
          </cell>
          <cell r="AC686">
            <v>0</v>
          </cell>
          <cell r="AD686">
            <v>0</v>
          </cell>
          <cell r="AE686" t="str">
            <v>Durante el mes de abril se llevaron a cabo dos encuentros regionales: uno en el departamento del Huila en el que se reunieron servidores públicos de la Alcaldía de Neiva, la Unidad de Víctimas y Prosperidad Social, y otro en la ciudad de Cartagena en el q</v>
          </cell>
          <cell r="AF686">
            <v>42490.208333333299</v>
          </cell>
          <cell r="AG686">
            <v>42500.628570289402</v>
          </cell>
          <cell r="AH686" t="str">
            <v>Maureen Guerrero Gutiérrez</v>
          </cell>
          <cell r="AI686" t="str">
            <v>mguerrero@funcionpublica.gov.co</v>
          </cell>
          <cell r="AJ686">
            <v>0</v>
          </cell>
          <cell r="AK686">
            <v>0</v>
          </cell>
          <cell r="AL686">
            <v>0</v>
          </cell>
        </row>
        <row r="687">
          <cell r="A687">
            <v>5222</v>
          </cell>
          <cell r="B687" t="str">
            <v>Todos por un Nuevo País</v>
          </cell>
          <cell r="C687" t="str">
            <v>Buen Gobierno</v>
          </cell>
          <cell r="D687" t="str">
            <v>Promover la eficiencia y eficacia administrativa</v>
          </cell>
          <cell r="E687" t="str">
            <v>Función Pública</v>
          </cell>
          <cell r="F687" t="str">
            <v>ESAP</v>
          </cell>
          <cell r="G687" t="str">
            <v>Promoción de la gestión del conocimiento en administración pública</v>
          </cell>
          <cell r="H687">
            <v>5222</v>
          </cell>
          <cell r="I687" t="str">
            <v>Porcentaje de cumplimiento de requisitos para la acreditación institucional de alta calidad de la ESAP</v>
          </cell>
          <cell r="J687" t="str">
            <v>Producto</v>
          </cell>
          <cell r="K687" t="str">
            <v>Sectorial</v>
          </cell>
          <cell r="L687" t="str">
            <v>NO</v>
          </cell>
          <cell r="M687" t="str">
            <v>SI</v>
          </cell>
          <cell r="N687" t="str">
            <v>NO</v>
          </cell>
          <cell r="O687" t="str">
            <v>SI</v>
          </cell>
          <cell r="P687" t="str">
            <v>Porcentaje</v>
          </cell>
          <cell r="Q687" t="str">
            <v>Semestral</v>
          </cell>
          <cell r="R687" t="str">
            <v>Capacidad</v>
          </cell>
          <cell r="S687">
            <v>0</v>
          </cell>
          <cell r="T687">
            <v>40</v>
          </cell>
          <cell r="U687">
            <v>70</v>
          </cell>
          <cell r="V687">
            <v>100</v>
          </cell>
          <cell r="W687">
            <v>100</v>
          </cell>
          <cell r="X687">
            <v>100</v>
          </cell>
          <cell r="Y687">
            <v>0</v>
          </cell>
          <cell r="Z687">
            <v>0</v>
          </cell>
          <cell r="AA687">
            <v>0</v>
          </cell>
          <cell r="AB687">
            <v>0</v>
          </cell>
          <cell r="AC687">
            <v>0</v>
          </cell>
          <cell r="AD687">
            <v>0</v>
          </cell>
          <cell r="AE687" t="str">
            <v>Total Avance Acumulado: 48% Discriminación del avance 2016 Actividad: Visita pares académicos del CNA al programa de Administración Pública Territorial Distancia Subactividades: • Sensibilización a la comunidad académico-administrativa sobre la importanci</v>
          </cell>
          <cell r="AF687">
            <v>42490.208333333299</v>
          </cell>
          <cell r="AG687">
            <v>42492.679947222197</v>
          </cell>
          <cell r="AH687" t="str">
            <v>Fernando Medina</v>
          </cell>
          <cell r="AI687" t="str">
            <v>fernando.medina@esap.edu.co</v>
          </cell>
          <cell r="AJ687">
            <v>30</v>
          </cell>
          <cell r="AK687">
            <v>0</v>
          </cell>
          <cell r="AL687">
            <v>0</v>
          </cell>
        </row>
        <row r="688">
          <cell r="A688">
            <v>5212</v>
          </cell>
          <cell r="B688" t="str">
            <v>Todos por un Nuevo País</v>
          </cell>
          <cell r="C688" t="str">
            <v>Buen Gobierno</v>
          </cell>
          <cell r="D688" t="str">
            <v>Promover la eficiencia y eficacia administrativa</v>
          </cell>
          <cell r="E688" t="str">
            <v>Función Pública</v>
          </cell>
          <cell r="F688" t="str">
            <v>ESAP</v>
          </cell>
          <cell r="G688" t="str">
            <v>Cobertura en formación y capacitación para acceso al empleo público de la Población Colombiana</v>
          </cell>
          <cell r="H688">
            <v>5212</v>
          </cell>
          <cell r="I688" t="str">
            <v>Municipios en zonas de conflicto fortalecidos en su institucionalidad para la paz</v>
          </cell>
          <cell r="J688" t="str">
            <v>Producto</v>
          </cell>
          <cell r="K688" t="str">
            <v>Sectorial</v>
          </cell>
          <cell r="L688" t="str">
            <v>NO</v>
          </cell>
          <cell r="M688" t="str">
            <v>SI</v>
          </cell>
          <cell r="N688" t="str">
            <v>NO</v>
          </cell>
          <cell r="O688" t="str">
            <v>SI</v>
          </cell>
          <cell r="P688" t="str">
            <v>Municipios</v>
          </cell>
          <cell r="Q688" t="str">
            <v>Trimestral</v>
          </cell>
          <cell r="R688" t="str">
            <v>Acumulado</v>
          </cell>
          <cell r="S688">
            <v>0</v>
          </cell>
          <cell r="T688">
            <v>0</v>
          </cell>
          <cell r="U688">
            <v>20</v>
          </cell>
          <cell r="V688">
            <v>40</v>
          </cell>
          <cell r="W688">
            <v>40</v>
          </cell>
          <cell r="X688">
            <v>100</v>
          </cell>
          <cell r="Y688">
            <v>3</v>
          </cell>
          <cell r="Z688">
            <v>15</v>
          </cell>
          <cell r="AA688">
            <v>3</v>
          </cell>
          <cell r="AB688">
            <v>3</v>
          </cell>
          <cell r="AC688">
            <v>42460.208333333299</v>
          </cell>
          <cell r="AD688">
            <v>42467.6681447917</v>
          </cell>
          <cell r="AE688" t="str">
            <v>La Esap ha suscrito una alianza estrategia con el Fondo de Desarrollo de la Educación Superior – FODESEP para la ejecución de las principales actividades del proyecto.</v>
          </cell>
          <cell r="AF688">
            <v>42490.208333333299</v>
          </cell>
          <cell r="AG688">
            <v>42500.630169409698</v>
          </cell>
          <cell r="AH688" t="str">
            <v>María Cristina Zapata Ortega</v>
          </cell>
          <cell r="AI688" t="str">
            <v>maria.zapata@esap.edu.co</v>
          </cell>
          <cell r="AJ688">
            <v>90</v>
          </cell>
          <cell r="AK688">
            <v>42551.208333333299</v>
          </cell>
          <cell r="AL688">
            <v>-133</v>
          </cell>
        </row>
        <row r="689">
          <cell r="A689">
            <v>4414</v>
          </cell>
          <cell r="B689" t="str">
            <v>Todos por un Nuevo País</v>
          </cell>
          <cell r="C689" t="str">
            <v>Buen Gobierno</v>
          </cell>
          <cell r="D689" t="str">
            <v>Promover la eficiencia y eficacia administrativa</v>
          </cell>
          <cell r="E689" t="str">
            <v>Justicia</v>
          </cell>
          <cell r="F689" t="str">
            <v>Agencia Nacional de Defensa Jurídica del Estado</v>
          </cell>
          <cell r="G689" t="str">
            <v>Prevención del Daño Antijurídico y Fortalecimiento de la Defensa Jurídica del Estado</v>
          </cell>
          <cell r="H689">
            <v>4414</v>
          </cell>
          <cell r="I689" t="str">
            <v>Porcentaje de éxito procesal anual</v>
          </cell>
          <cell r="J689" t="str">
            <v>Gestión</v>
          </cell>
          <cell r="K689" t="str">
            <v>Sectorial</v>
          </cell>
          <cell r="L689" t="str">
            <v>SI</v>
          </cell>
          <cell r="M689" t="str">
            <v>NO</v>
          </cell>
          <cell r="N689" t="str">
            <v>NO</v>
          </cell>
          <cell r="O689" t="str">
            <v>SI</v>
          </cell>
          <cell r="P689" t="str">
            <v>Porcentaje</v>
          </cell>
          <cell r="Q689" t="str">
            <v>Anual</v>
          </cell>
          <cell r="R689" t="str">
            <v>Flujo</v>
          </cell>
          <cell r="S689">
            <v>50.5</v>
          </cell>
          <cell r="T689">
            <v>52.75</v>
          </cell>
          <cell r="U689">
            <v>55</v>
          </cell>
          <cell r="V689">
            <v>57.25</v>
          </cell>
          <cell r="W689">
            <v>59.5</v>
          </cell>
          <cell r="X689">
            <v>59.5</v>
          </cell>
          <cell r="Y689">
            <v>0</v>
          </cell>
          <cell r="Z689">
            <v>0</v>
          </cell>
          <cell r="AA689">
            <v>0</v>
          </cell>
          <cell r="AB689">
            <v>0</v>
          </cell>
          <cell r="AC689">
            <v>0</v>
          </cell>
          <cell r="AD689">
            <v>0</v>
          </cell>
          <cell r="AE689" t="str">
            <v>A Abril se encuentran registrados 481.371 procesos activos en contra de la Nación con pretensiones por $3.475* billones. 792 de ellos, corresponden a procesos cuyas pretensiones son los de mayor cuantía y representan un total de $3.390 billones. Solo en e</v>
          </cell>
          <cell r="AF689">
            <v>42490.208333333299</v>
          </cell>
          <cell r="AG689">
            <v>42496.773161655103</v>
          </cell>
          <cell r="AH689" t="str">
            <v>Ana Margarita Araujo Ariza</v>
          </cell>
          <cell r="AI689" t="str">
            <v>ana.araujo@defensajuridica.gov.co</v>
          </cell>
          <cell r="AJ689">
            <v>10</v>
          </cell>
          <cell r="AK689">
            <v>0</v>
          </cell>
          <cell r="AL689">
            <v>0</v>
          </cell>
        </row>
        <row r="690">
          <cell r="A690">
            <v>4415</v>
          </cell>
          <cell r="B690" t="str">
            <v>Todos por un Nuevo País</v>
          </cell>
          <cell r="C690" t="str">
            <v>Buen Gobierno</v>
          </cell>
          <cell r="D690" t="str">
            <v>Promover la eficiencia y eficacia administrativa</v>
          </cell>
          <cell r="E690" t="str">
            <v>Justicia</v>
          </cell>
          <cell r="F690" t="str">
            <v>Agencia Nacional de Defensa Jurídica del Estado</v>
          </cell>
          <cell r="G690" t="str">
            <v>Prevención del Daño Antijurídico y Fortalecimiento de la Defensa Jurídica del Estado</v>
          </cell>
          <cell r="H690">
            <v>4415</v>
          </cell>
          <cell r="I690" t="str">
            <v>Porcentaje de entidades públicas del orden nacional con políticas o directivas integrales documentadas en materia de prevención del daño antijurídico</v>
          </cell>
          <cell r="J690" t="str">
            <v>Producto</v>
          </cell>
          <cell r="K690" t="str">
            <v>Sectorial</v>
          </cell>
          <cell r="L690" t="str">
            <v>SI</v>
          </cell>
          <cell r="M690" t="str">
            <v>NO</v>
          </cell>
          <cell r="N690" t="str">
            <v>NO</v>
          </cell>
          <cell r="O690" t="str">
            <v>SI</v>
          </cell>
          <cell r="P690" t="str">
            <v>Porcentaje</v>
          </cell>
          <cell r="Q690" t="str">
            <v>Trimestral</v>
          </cell>
          <cell r="R690" t="str">
            <v>Capacidad</v>
          </cell>
          <cell r="S690">
            <v>0</v>
          </cell>
          <cell r="T690">
            <v>5</v>
          </cell>
          <cell r="U690">
            <v>21</v>
          </cell>
          <cell r="V690">
            <v>48</v>
          </cell>
          <cell r="W690">
            <v>80</v>
          </cell>
          <cell r="X690">
            <v>80</v>
          </cell>
          <cell r="Y690">
            <v>11.6</v>
          </cell>
          <cell r="Z690">
            <v>55.24</v>
          </cell>
          <cell r="AA690">
            <v>11.6</v>
          </cell>
          <cell r="AB690">
            <v>14.5</v>
          </cell>
          <cell r="AC690">
            <v>42460.208333333299</v>
          </cell>
          <cell r="AD690">
            <v>42468.448052430598</v>
          </cell>
          <cell r="AE690" t="str">
            <v xml:space="preserve">30 entidades públicas del orden nacional formularon y obtuvieron la aprobación por parte del comité de conciliación de la respectiva entidad, de su política de prevención del daño antijurídico, de acuerdo a los lineamientos de la Agencia. </v>
          </cell>
          <cell r="AF690">
            <v>42460.208333333299</v>
          </cell>
          <cell r="AG690">
            <v>42468.448052314801</v>
          </cell>
          <cell r="AH690" t="str">
            <v>Ana Margarita Araujo Ariza</v>
          </cell>
          <cell r="AI690" t="str">
            <v>ana.araujo@defensajuridica.gov.co</v>
          </cell>
          <cell r="AJ690">
            <v>10</v>
          </cell>
          <cell r="AK690">
            <v>42551.208333333299</v>
          </cell>
          <cell r="AL690">
            <v>-53</v>
          </cell>
        </row>
        <row r="691">
          <cell r="A691">
            <v>5196</v>
          </cell>
          <cell r="B691" t="str">
            <v>Todos por un Nuevo País</v>
          </cell>
          <cell r="C691" t="str">
            <v>Buen Gobierno</v>
          </cell>
          <cell r="D691" t="str">
            <v>Promover la eficiencia y eficacia administrativa</v>
          </cell>
          <cell r="E691" t="str">
            <v>Justicia</v>
          </cell>
          <cell r="F691" t="str">
            <v>Agencia Nacional de Defensa Jurídica del Estado</v>
          </cell>
          <cell r="G691" t="str">
            <v>Prevención del Daño Antijurídico y Fortalecimiento de la Defensa Jurídica del Estado</v>
          </cell>
          <cell r="H691">
            <v>5196</v>
          </cell>
          <cell r="I691" t="str">
            <v>Ahorro por éxito procesal (billones)</v>
          </cell>
          <cell r="J691" t="str">
            <v>Producto</v>
          </cell>
          <cell r="K691" t="str">
            <v>Sectorial</v>
          </cell>
          <cell r="L691" t="str">
            <v>NO</v>
          </cell>
          <cell r="M691" t="str">
            <v>NO</v>
          </cell>
          <cell r="N691" t="str">
            <v>NO</v>
          </cell>
          <cell r="O691" t="str">
            <v>SI</v>
          </cell>
          <cell r="P691" t="str">
            <v>Billones de pesos</v>
          </cell>
          <cell r="Q691" t="str">
            <v>Trimestral</v>
          </cell>
          <cell r="R691" t="str">
            <v>Acumulado</v>
          </cell>
          <cell r="S691">
            <v>2.1</v>
          </cell>
          <cell r="T691">
            <v>20</v>
          </cell>
          <cell r="U691">
            <v>1.5</v>
          </cell>
          <cell r="V691">
            <v>1.6</v>
          </cell>
          <cell r="W691">
            <v>1.9</v>
          </cell>
          <cell r="X691">
            <v>25</v>
          </cell>
          <cell r="Y691">
            <v>0.02</v>
          </cell>
          <cell r="Z691">
            <v>1.33</v>
          </cell>
          <cell r="AA691">
            <v>25.94</v>
          </cell>
          <cell r="AB691">
            <v>100</v>
          </cell>
          <cell r="AC691">
            <v>42460.208333333299</v>
          </cell>
          <cell r="AD691">
            <v>42471.479685150502</v>
          </cell>
          <cell r="AE691" t="str">
            <v xml:space="preserve">Con corte a Abril de 2016 se encontraban registrados en eKOGUI un total de 481.371 procesos activos en contra de la Nación con pretensiones por $3.475* billones. La Agencia acompaña 392 procesos con pretensiones por $3.198 billones de pesos. Asi mismo se </v>
          </cell>
          <cell r="AF691">
            <v>42490.208333333299</v>
          </cell>
          <cell r="AG691">
            <v>42501.786885960602</v>
          </cell>
          <cell r="AH691" t="str">
            <v>Ana Margarita Araujo Ariza</v>
          </cell>
          <cell r="AI691" t="str">
            <v>ana.araujo@defensajuridica.gov.co</v>
          </cell>
          <cell r="AJ691">
            <v>20</v>
          </cell>
          <cell r="AK691">
            <v>42551.208333333299</v>
          </cell>
          <cell r="AL691">
            <v>-63</v>
          </cell>
        </row>
        <row r="692">
          <cell r="A692">
            <v>4505</v>
          </cell>
          <cell r="B692" t="str">
            <v>Todos por un Nuevo País</v>
          </cell>
          <cell r="C692" t="str">
            <v>Buen Gobierno</v>
          </cell>
          <cell r="D692" t="str">
            <v>Promover la eficiencia y eficacia administrativa</v>
          </cell>
          <cell r="E692" t="str">
            <v>Planeación Nacional</v>
          </cell>
          <cell r="F692" t="str">
            <v>DNP</v>
          </cell>
          <cell r="G692" t="str">
            <v>Desarrollo del ordenamiento territorial y la descentralización desde el Departamento Nacional de Planeación</v>
          </cell>
          <cell r="H692">
            <v>4505</v>
          </cell>
          <cell r="I692" t="str">
            <v>Índice de cumplimiento de la política de servicio al ciudadano a territorial</v>
          </cell>
          <cell r="J692" t="str">
            <v>Producto</v>
          </cell>
          <cell r="K692" t="str">
            <v>Sectorial</v>
          </cell>
          <cell r="L692" t="str">
            <v>SI</v>
          </cell>
          <cell r="M692" t="str">
            <v>NO</v>
          </cell>
          <cell r="N692" t="str">
            <v>NO</v>
          </cell>
          <cell r="O692" t="str">
            <v>SI</v>
          </cell>
          <cell r="P692" t="str">
            <v>Indice</v>
          </cell>
          <cell r="Q692" t="str">
            <v>Anual</v>
          </cell>
          <cell r="R692" t="str">
            <v>Flujo</v>
          </cell>
          <cell r="S692">
            <v>68</v>
          </cell>
          <cell r="T692">
            <v>69</v>
          </cell>
          <cell r="U692">
            <v>70</v>
          </cell>
          <cell r="V692">
            <v>71</v>
          </cell>
          <cell r="W692">
            <v>72</v>
          </cell>
          <cell r="X692">
            <v>72</v>
          </cell>
          <cell r="Y692">
            <v>0</v>
          </cell>
          <cell r="Z692">
            <v>0</v>
          </cell>
          <cell r="AA692">
            <v>0</v>
          </cell>
          <cell r="AB692">
            <v>0</v>
          </cell>
          <cell r="AC692">
            <v>0</v>
          </cell>
          <cell r="AD692">
            <v>0</v>
          </cell>
          <cell r="AE692" t="str">
            <v>En cuanto al seguimiento de la gestión en el 2015, se revisaron los Planes Anticorrupción del 80% de las entidades territoriales priorizadas. Para el acompañamiento 2016, finalizó la etapa de presentación de la metodología de mejoramiento en servicio al c</v>
          </cell>
          <cell r="AF692">
            <v>42490.208333333299</v>
          </cell>
          <cell r="AG692">
            <v>42501.636343553197</v>
          </cell>
          <cell r="AH692" t="str">
            <v>Juan Carlos Rodríguez Arana</v>
          </cell>
          <cell r="AI692" t="str">
            <v>jcrodrigueza@dnp.gov.co</v>
          </cell>
          <cell r="AJ692">
            <v>240</v>
          </cell>
          <cell r="AK692">
            <v>0</v>
          </cell>
          <cell r="AL692">
            <v>0</v>
          </cell>
        </row>
        <row r="693">
          <cell r="A693">
            <v>4546</v>
          </cell>
          <cell r="B693" t="str">
            <v>Todos por un Nuevo País</v>
          </cell>
          <cell r="C693" t="str">
            <v>Buen Gobierno</v>
          </cell>
          <cell r="D693" t="str">
            <v>Promover la eficiencia y eficacia administrativa</v>
          </cell>
          <cell r="E693" t="str">
            <v>Planeación Nacional</v>
          </cell>
          <cell r="F693" t="str">
            <v>DNP</v>
          </cell>
          <cell r="G693" t="str">
            <v>Desarrollo del ordenamiento territorial y la descentralización desde el Departamento Nacional de Planeación</v>
          </cell>
          <cell r="H693">
            <v>4546</v>
          </cell>
          <cell r="I693" t="str">
            <v>Jornadas ExpoRegalías realizadas</v>
          </cell>
          <cell r="J693" t="str">
            <v>Producto</v>
          </cell>
          <cell r="K693" t="str">
            <v>Sectorial</v>
          </cell>
          <cell r="L693" t="str">
            <v>SI</v>
          </cell>
          <cell r="M693" t="str">
            <v>SI</v>
          </cell>
          <cell r="N693" t="str">
            <v>NO</v>
          </cell>
          <cell r="O693" t="str">
            <v>SI</v>
          </cell>
          <cell r="P693" t="str">
            <v>Jornadas</v>
          </cell>
          <cell r="Q693" t="str">
            <v>Semestral</v>
          </cell>
          <cell r="R693" t="str">
            <v>Acumulado</v>
          </cell>
          <cell r="S693">
            <v>0</v>
          </cell>
          <cell r="T693">
            <v>10</v>
          </cell>
          <cell r="U693">
            <v>20</v>
          </cell>
          <cell r="V693">
            <v>10</v>
          </cell>
          <cell r="W693">
            <v>5</v>
          </cell>
          <cell r="X693">
            <v>45</v>
          </cell>
          <cell r="Y693">
            <v>0</v>
          </cell>
          <cell r="Z693">
            <v>0</v>
          </cell>
          <cell r="AA693">
            <v>0</v>
          </cell>
          <cell r="AB693">
            <v>0</v>
          </cell>
          <cell r="AC693">
            <v>0</v>
          </cell>
          <cell r="AD693">
            <v>0</v>
          </cell>
          <cell r="AE693" t="str">
            <v>En el mes de abril se realizaron: 116 Jornadas de Expo Regalías también llamadas Jornadas de asistencia técnica masiva así: Región Caribe:13 - Región Centro Oriente: 45 - Región Centro Sur: 10 -Región Eje Cafetero: 14 - Región Llano: 23 - Región Pacífico:</v>
          </cell>
          <cell r="AF693">
            <v>42490.208333333299</v>
          </cell>
          <cell r="AG693">
            <v>42502.4132013079</v>
          </cell>
          <cell r="AH693" t="str">
            <v>Camilo Lloreda Becerra</v>
          </cell>
          <cell r="AI693" t="str">
            <v>clloreda@dnp.gov.co</v>
          </cell>
          <cell r="AJ693">
            <v>30</v>
          </cell>
          <cell r="AK693">
            <v>0</v>
          </cell>
          <cell r="AL693">
            <v>0</v>
          </cell>
        </row>
        <row r="694">
          <cell r="A694">
            <v>4275</v>
          </cell>
          <cell r="B694" t="str">
            <v>Todos por un Nuevo País</v>
          </cell>
          <cell r="C694" t="str">
            <v>Buen Gobierno</v>
          </cell>
          <cell r="D694" t="str">
            <v>Promover la eficiencia y eficacia administrativa</v>
          </cell>
          <cell r="E694" t="str">
            <v>Presidencia</v>
          </cell>
          <cell r="F694" t="str">
            <v>PRESIDENCIA</v>
          </cell>
          <cell r="G694" t="str">
            <v>Fortalecimiento de la gestión y dirección de la Presidencia de la República</v>
          </cell>
          <cell r="H694">
            <v>4275</v>
          </cell>
          <cell r="I694" t="str">
            <v>Metros cuadrados liberados de sospecha MAP, MUSE o AEI</v>
          </cell>
          <cell r="J694" t="str">
            <v>Gestión</v>
          </cell>
          <cell r="K694" t="str">
            <v>Sectorial</v>
          </cell>
          <cell r="L694" t="str">
            <v>SI</v>
          </cell>
          <cell r="M694" t="str">
            <v>SI</v>
          </cell>
          <cell r="N694" t="str">
            <v>NO</v>
          </cell>
          <cell r="O694" t="str">
            <v>SI</v>
          </cell>
          <cell r="P694" t="str">
            <v>Otro (Metros cuadrados)</v>
          </cell>
          <cell r="Q694" t="str">
            <v>Anual</v>
          </cell>
          <cell r="R694" t="str">
            <v>Flujo</v>
          </cell>
          <cell r="S694">
            <v>345530</v>
          </cell>
          <cell r="T694">
            <v>314940.32</v>
          </cell>
          <cell r="U694">
            <v>978654.03</v>
          </cell>
          <cell r="V694">
            <v>1912514.47</v>
          </cell>
          <cell r="W694">
            <v>2859259.65</v>
          </cell>
          <cell r="X694">
            <v>2859259.65</v>
          </cell>
          <cell r="Y694">
            <v>0</v>
          </cell>
          <cell r="Z694">
            <v>0</v>
          </cell>
          <cell r="AA694">
            <v>0</v>
          </cell>
          <cell r="AB694">
            <v>0</v>
          </cell>
          <cell r="AC694">
            <v>0</v>
          </cell>
          <cell r="AD694">
            <v>0</v>
          </cell>
          <cell r="AE694" t="str">
            <v>En el mes de abril El Batallón de Desminado – BIDES reporta que a través de las operaciones de desminado humanitario realizadas ha despejado 4.781 mts2 en (1.524 en el municipio de Granada, Antioquia y 3.257 en el muncipio del Carmen de Chucuri, Santander</v>
          </cell>
          <cell r="AF694">
            <v>42490.208333333299</v>
          </cell>
          <cell r="AG694">
            <v>42501.610777511603</v>
          </cell>
          <cell r="AH694" t="str">
            <v>Rafael Alfredo Colón Torres</v>
          </cell>
          <cell r="AI694" t="str">
            <v>rafaelcolon@presidencia.gov.co</v>
          </cell>
          <cell r="AJ694">
            <v>10</v>
          </cell>
          <cell r="AK694">
            <v>0</v>
          </cell>
          <cell r="AL694">
            <v>0</v>
          </cell>
        </row>
        <row r="695">
          <cell r="A695">
            <v>4276</v>
          </cell>
          <cell r="B695" t="str">
            <v>Todos por un Nuevo País</v>
          </cell>
          <cell r="C695" t="str">
            <v>Buen Gobierno</v>
          </cell>
          <cell r="D695" t="str">
            <v>Promover la eficiencia y eficacia administrativa</v>
          </cell>
          <cell r="E695" t="str">
            <v>Presidencia</v>
          </cell>
          <cell r="F695" t="str">
            <v>PRESIDENCIA</v>
          </cell>
          <cell r="G695" t="str">
            <v>Fortalecimiento de la gestión y dirección de la Presidencia de la República</v>
          </cell>
          <cell r="H695">
            <v>4276</v>
          </cell>
          <cell r="I695" t="str">
            <v>Eventos con MAP, MUSE o AEI intervenidos</v>
          </cell>
          <cell r="J695" t="str">
            <v>Gestión</v>
          </cell>
          <cell r="K695" t="str">
            <v>Sectorial</v>
          </cell>
          <cell r="L695" t="str">
            <v>SI</v>
          </cell>
          <cell r="M695" t="str">
            <v>SI</v>
          </cell>
          <cell r="N695" t="str">
            <v>NO</v>
          </cell>
          <cell r="O695" t="str">
            <v>SI</v>
          </cell>
          <cell r="P695" t="str">
            <v>Otro (Eventos)</v>
          </cell>
          <cell r="Q695" t="str">
            <v>Semestral</v>
          </cell>
          <cell r="R695" t="str">
            <v>Flujo</v>
          </cell>
          <cell r="S695">
            <v>1468</v>
          </cell>
          <cell r="T695">
            <v>1614</v>
          </cell>
          <cell r="U695">
            <v>3390</v>
          </cell>
          <cell r="V695">
            <v>5343</v>
          </cell>
          <cell r="W695">
            <v>7492</v>
          </cell>
          <cell r="X695">
            <v>7492</v>
          </cell>
          <cell r="Y695">
            <v>0</v>
          </cell>
          <cell r="Z695">
            <v>0</v>
          </cell>
          <cell r="AA695">
            <v>0</v>
          </cell>
          <cell r="AB695">
            <v>0</v>
          </cell>
          <cell r="AC695">
            <v>0</v>
          </cell>
          <cell r="AD695">
            <v>0</v>
          </cell>
          <cell r="AE695" t="str">
            <v>Se han intervenido 8 eventos: 1 en el municipio de Abejorral, 2 en el municipio de Granada, 3 en el municipio de Guatapé (Antioquia), 1 en el municipio de Sabana de Torres (Santander) y 1 en Ataco (Tolima), equivalente al 0.45% de la meta de la vigencia 2</v>
          </cell>
          <cell r="AF695">
            <v>42490.208333333299</v>
          </cell>
          <cell r="AG695">
            <v>42501.500056446799</v>
          </cell>
          <cell r="AH695" t="str">
            <v>Rafael Alfredo Colón Torres</v>
          </cell>
          <cell r="AI695" t="str">
            <v>rafaelcolon@presidencia.gov.co</v>
          </cell>
          <cell r="AJ695">
            <v>10</v>
          </cell>
          <cell r="AK695">
            <v>0</v>
          </cell>
          <cell r="AL695">
            <v>0</v>
          </cell>
        </row>
        <row r="696">
          <cell r="A696">
            <v>4286</v>
          </cell>
          <cell r="B696" t="str">
            <v>Todos por un Nuevo País</v>
          </cell>
          <cell r="C696" t="str">
            <v>Buen Gobierno</v>
          </cell>
          <cell r="D696" t="str">
            <v>Promover la eficiencia y eficacia administrativa</v>
          </cell>
          <cell r="E696" t="str">
            <v>Presidencia</v>
          </cell>
          <cell r="F696" t="str">
            <v>Virgilio Barco</v>
          </cell>
          <cell r="G696" t="str">
            <v>Fortalecimiento de la gestión y dirección de la Presidencia de la República</v>
          </cell>
          <cell r="H696">
            <v>4286</v>
          </cell>
          <cell r="I696" t="str">
            <v>Metros cuadrados (m²) construidos de proyectos inmobiliarios</v>
          </cell>
          <cell r="J696" t="str">
            <v>Producto</v>
          </cell>
          <cell r="K696" t="str">
            <v>Sectorial</v>
          </cell>
          <cell r="L696" t="str">
            <v>SI</v>
          </cell>
          <cell r="M696" t="str">
            <v>NO</v>
          </cell>
          <cell r="N696" t="str">
            <v>NO</v>
          </cell>
          <cell r="O696" t="str">
            <v>SI</v>
          </cell>
          <cell r="P696" t="str">
            <v>Otro (Metros cuadrados)</v>
          </cell>
          <cell r="Q696" t="str">
            <v>Anual</v>
          </cell>
          <cell r="R696" t="str">
            <v>Acumulado</v>
          </cell>
          <cell r="S696">
            <v>0</v>
          </cell>
          <cell r="T696">
            <v>0</v>
          </cell>
          <cell r="U696">
            <v>0</v>
          </cell>
          <cell r="V696">
            <v>0</v>
          </cell>
          <cell r="W696">
            <v>156000</v>
          </cell>
          <cell r="X696">
            <v>156000</v>
          </cell>
          <cell r="Y696">
            <v>0</v>
          </cell>
          <cell r="Z696">
            <v>0</v>
          </cell>
          <cell r="AA696">
            <v>0</v>
          </cell>
          <cell r="AB696">
            <v>0</v>
          </cell>
          <cell r="AC696">
            <v>0</v>
          </cell>
          <cell r="AD696">
            <v>0</v>
          </cell>
          <cell r="AE696" t="str">
            <v>Proyecto Ciudad CAN: Se avanza en el proceso de incorporación cartográfica ante la UAECD, de los predios que conforman el polígono 1. En trámite para obtener 7 certificaciones de inscripción catastral y de cabida y linderos del polígono 2. Edificio ET-CAN</v>
          </cell>
          <cell r="AF696">
            <v>42490.208333333299</v>
          </cell>
          <cell r="AG696">
            <v>42502.452057210598</v>
          </cell>
          <cell r="AH696" t="str">
            <v>Mauricio Orjuela Rodríguez</v>
          </cell>
          <cell r="AI696" t="str">
            <v>morjuela@evb.gov.co</v>
          </cell>
          <cell r="AJ696">
            <v>15</v>
          </cell>
          <cell r="AK696">
            <v>0</v>
          </cell>
          <cell r="AL696">
            <v>0</v>
          </cell>
        </row>
        <row r="697">
          <cell r="A697">
            <v>4287</v>
          </cell>
          <cell r="B697" t="str">
            <v>Todos por un Nuevo País</v>
          </cell>
          <cell r="C697" t="str">
            <v>Buen Gobierno</v>
          </cell>
          <cell r="D697" t="str">
            <v>Promover la eficiencia y eficacia administrativa</v>
          </cell>
          <cell r="E697" t="str">
            <v>Presidencia</v>
          </cell>
          <cell r="F697" t="str">
            <v>Virgilio Barco</v>
          </cell>
          <cell r="G697" t="str">
            <v>Fortalecimiento de la gestión y dirección de la Presidencia de la República</v>
          </cell>
          <cell r="H697">
            <v>4287</v>
          </cell>
          <cell r="I697" t="str">
            <v>Metros cuadrados  (m²)  construidos en el proyecto Ciudad CAN</v>
          </cell>
          <cell r="J697" t="str">
            <v>Producto</v>
          </cell>
          <cell r="K697" t="str">
            <v>Sectorial</v>
          </cell>
          <cell r="L697" t="str">
            <v>SI</v>
          </cell>
          <cell r="M697" t="str">
            <v>NO</v>
          </cell>
          <cell r="N697" t="str">
            <v>NO</v>
          </cell>
          <cell r="O697" t="str">
            <v>SI</v>
          </cell>
          <cell r="P697" t="str">
            <v>Otro (Metros cuadrados)</v>
          </cell>
          <cell r="Q697" t="str">
            <v>Anual</v>
          </cell>
          <cell r="R697" t="str">
            <v>Acumulado</v>
          </cell>
          <cell r="S697">
            <v>0</v>
          </cell>
          <cell r="T697">
            <v>0</v>
          </cell>
          <cell r="U697">
            <v>0</v>
          </cell>
          <cell r="V697">
            <v>0</v>
          </cell>
          <cell r="W697">
            <v>102000</v>
          </cell>
          <cell r="X697">
            <v>102000</v>
          </cell>
          <cell r="Y697">
            <v>0</v>
          </cell>
          <cell r="Z697">
            <v>0</v>
          </cell>
          <cell r="AA697">
            <v>0</v>
          </cell>
          <cell r="AB697">
            <v>0</v>
          </cell>
          <cell r="AC697">
            <v>0</v>
          </cell>
          <cell r="AD697">
            <v>0</v>
          </cell>
          <cell r="AE697" t="str">
            <v xml:space="preserve">En marco del Contrato No. 30 de 2015, consultoría integral de estudios, diseños y trámites para la construcción del proyecto ET-CAN, se adelantan reuniones semanales de seguimiento a trámites y diseños. Se tramita el reinicio de la interventoría integral </v>
          </cell>
          <cell r="AF697">
            <v>42490.208333333299</v>
          </cell>
          <cell r="AG697">
            <v>42502.451856944397</v>
          </cell>
          <cell r="AH697" t="str">
            <v>Mauricio Orjuela Rodríguez</v>
          </cell>
          <cell r="AI697" t="str">
            <v>morjuela@evb.gov.co</v>
          </cell>
          <cell r="AJ697">
            <v>15</v>
          </cell>
          <cell r="AK697">
            <v>0</v>
          </cell>
          <cell r="AL697">
            <v>0</v>
          </cell>
        </row>
        <row r="698">
          <cell r="A698">
            <v>4288</v>
          </cell>
          <cell r="B698" t="str">
            <v>Todos por un Nuevo País</v>
          </cell>
          <cell r="C698" t="str">
            <v>Buen Gobierno</v>
          </cell>
          <cell r="D698" t="str">
            <v>Promover la eficiencia y eficacia administrativa</v>
          </cell>
          <cell r="E698" t="str">
            <v>Presidencia</v>
          </cell>
          <cell r="F698" t="str">
            <v>Virgilio Barco</v>
          </cell>
          <cell r="G698" t="str">
            <v>Fortalecimiento de la gestión y dirección de la Presidencia de la República</v>
          </cell>
          <cell r="H698">
            <v>4288</v>
          </cell>
          <cell r="I698" t="str">
            <v>Metros cuadrados  (m²) construidos en el proyecto Ministerios</v>
          </cell>
          <cell r="J698" t="str">
            <v>Producto</v>
          </cell>
          <cell r="K698" t="str">
            <v>Sectorial</v>
          </cell>
          <cell r="L698" t="str">
            <v>SI</v>
          </cell>
          <cell r="M698" t="str">
            <v>NO</v>
          </cell>
          <cell r="N698" t="str">
            <v>NO</v>
          </cell>
          <cell r="O698" t="str">
            <v>SI</v>
          </cell>
          <cell r="P698" t="str">
            <v>Otro (Metros cuadrados)</v>
          </cell>
          <cell r="Q698" t="str">
            <v>Anual</v>
          </cell>
          <cell r="R698" t="str">
            <v>Acumulado</v>
          </cell>
          <cell r="S698">
            <v>0</v>
          </cell>
          <cell r="T698">
            <v>0</v>
          </cell>
          <cell r="U698">
            <v>0</v>
          </cell>
          <cell r="V698">
            <v>0</v>
          </cell>
          <cell r="W698">
            <v>54000</v>
          </cell>
          <cell r="X698">
            <v>54000</v>
          </cell>
          <cell r="Y698">
            <v>0</v>
          </cell>
          <cell r="Z698">
            <v>0</v>
          </cell>
          <cell r="AA698">
            <v>0</v>
          </cell>
          <cell r="AB698">
            <v>0</v>
          </cell>
          <cell r="AC698">
            <v>0</v>
          </cell>
          <cell r="AD698">
            <v>0</v>
          </cell>
          <cell r="AE698" t="str">
            <v>Edificio Mz-6: Se espera respuesta afirmativa para finales de mayo de 2016, al documento final de formulación del Plan de Implantación de la manzana 6, efectuada el 31 de diciembre de 2015. Actualmente se encuentra en análisis de la solicitud por parte de</v>
          </cell>
          <cell r="AF698">
            <v>42490.208333333299</v>
          </cell>
          <cell r="AG698">
            <v>42502.444567361097</v>
          </cell>
          <cell r="AH698" t="str">
            <v>Mauricio Orjuela Rodríguez</v>
          </cell>
          <cell r="AI698" t="str">
            <v>morjuela@evb.gov.co</v>
          </cell>
          <cell r="AJ698">
            <v>15</v>
          </cell>
          <cell r="AK698">
            <v>0</v>
          </cell>
          <cell r="AL698">
            <v>0</v>
          </cell>
        </row>
        <row r="699">
          <cell r="A699">
            <v>4302</v>
          </cell>
          <cell r="B699" t="str">
            <v>Todos por un Nuevo País</v>
          </cell>
          <cell r="C699" t="str">
            <v>Buen Gobierno</v>
          </cell>
          <cell r="D699" t="str">
            <v>Optimizar la gestión de la información</v>
          </cell>
          <cell r="E699" t="str">
            <v>Estadísticas</v>
          </cell>
          <cell r="F699" t="str">
            <v>DANE</v>
          </cell>
          <cell r="G699" t="str">
            <v>Levantamiento y actualización de la información pública</v>
          </cell>
          <cell r="H699">
            <v>4302</v>
          </cell>
          <cell r="I699" t="str">
            <v>XVIII Censo Nacional de Población y VII Vivienda realizado</v>
          </cell>
          <cell r="J699" t="str">
            <v>Producto</v>
          </cell>
          <cell r="K699" t="str">
            <v>Sectorial</v>
          </cell>
          <cell r="L699" t="str">
            <v>SI</v>
          </cell>
          <cell r="M699" t="str">
            <v>NO</v>
          </cell>
          <cell r="N699" t="str">
            <v>NO</v>
          </cell>
          <cell r="O699" t="str">
            <v>SI</v>
          </cell>
          <cell r="P699" t="str">
            <v>Porcentaje</v>
          </cell>
          <cell r="Q699" t="str">
            <v>Anual</v>
          </cell>
          <cell r="R699" t="str">
            <v>Flujo</v>
          </cell>
          <cell r="S699">
            <v>0</v>
          </cell>
          <cell r="T699">
            <v>20</v>
          </cell>
          <cell r="U699">
            <v>80</v>
          </cell>
          <cell r="V699">
            <v>100</v>
          </cell>
          <cell r="W699">
            <v>100</v>
          </cell>
          <cell r="X699">
            <v>100</v>
          </cell>
          <cell r="Y699">
            <v>0</v>
          </cell>
          <cell r="Z699">
            <v>0</v>
          </cell>
          <cell r="AA699">
            <v>0</v>
          </cell>
          <cell r="AB699">
            <v>0</v>
          </cell>
          <cell r="AC699">
            <v>0</v>
          </cell>
          <cell r="AD699">
            <v>0</v>
          </cell>
          <cell r="AE699" t="str">
            <v>Se avanza en las actividades preparatorias para la realziación del Censo experimental</v>
          </cell>
          <cell r="AF699">
            <v>42400.208333333299</v>
          </cell>
          <cell r="AG699">
            <v>42439.489612650497</v>
          </cell>
          <cell r="AH699" t="str">
            <v>Noelia Mariana Olarte Ospina</v>
          </cell>
          <cell r="AI699" t="str">
            <v>nmolarteo@dane.gov.co</v>
          </cell>
          <cell r="AJ699">
            <v>30</v>
          </cell>
          <cell r="AK699">
            <v>0</v>
          </cell>
          <cell r="AL699">
            <v>0</v>
          </cell>
        </row>
        <row r="700">
          <cell r="A700">
            <v>4303</v>
          </cell>
          <cell r="B700" t="str">
            <v>Todos por un Nuevo País</v>
          </cell>
          <cell r="C700" t="str">
            <v>Buen Gobierno</v>
          </cell>
          <cell r="D700" t="str">
            <v>Optimizar la gestión de la información</v>
          </cell>
          <cell r="E700" t="str">
            <v>Estadísticas</v>
          </cell>
          <cell r="F700" t="str">
            <v>DANE</v>
          </cell>
          <cell r="G700" t="str">
            <v>Levantamiento y actualización de la información pública</v>
          </cell>
          <cell r="H700">
            <v>4303</v>
          </cell>
          <cell r="I700" t="str">
            <v>Estadísticas con cumplimiento de requisitos para ser oficial (a)</v>
          </cell>
          <cell r="J700" t="str">
            <v>Producto</v>
          </cell>
          <cell r="K700" t="str">
            <v>Sectorial</v>
          </cell>
          <cell r="L700" t="str">
            <v>SI</v>
          </cell>
          <cell r="M700" t="str">
            <v>NO</v>
          </cell>
          <cell r="N700" t="str">
            <v>NO</v>
          </cell>
          <cell r="O700" t="str">
            <v>SI</v>
          </cell>
          <cell r="P700" t="str">
            <v>Otro (Entidades territoriales)</v>
          </cell>
          <cell r="Q700" t="str">
            <v>Anual</v>
          </cell>
          <cell r="R700" t="str">
            <v>Acumulado</v>
          </cell>
          <cell r="S700">
            <v>0</v>
          </cell>
          <cell r="T700">
            <v>17</v>
          </cell>
          <cell r="U700">
            <v>17</v>
          </cell>
          <cell r="V700">
            <v>17</v>
          </cell>
          <cell r="W700">
            <v>14</v>
          </cell>
          <cell r="X700">
            <v>65</v>
          </cell>
          <cell r="Y700">
            <v>0</v>
          </cell>
          <cell r="Z700">
            <v>0</v>
          </cell>
          <cell r="AA700">
            <v>0</v>
          </cell>
          <cell r="AB700">
            <v>0</v>
          </cell>
          <cell r="AC700">
            <v>0</v>
          </cell>
          <cell r="AD700">
            <v>0</v>
          </cell>
          <cell r="AE700" t="str">
            <v>Se inició la recepción de evidencias docuemntales y de base de datos de 3 operaciones estadísticas del DANE. Se realizó la programación de visitas para revisar el diseño estadístico en operaciones DANE. Se avanzó en los aspectos jurídicos para el establec</v>
          </cell>
          <cell r="AF700">
            <v>42490.208333333299</v>
          </cell>
          <cell r="AG700">
            <v>42493.4848716782</v>
          </cell>
          <cell r="AH700" t="str">
            <v>Ana Zoraida Quintero Gómez</v>
          </cell>
          <cell r="AI700" t="str">
            <v>azquinterog@dane.gov.co</v>
          </cell>
          <cell r="AJ700">
            <v>0</v>
          </cell>
          <cell r="AK700">
            <v>0</v>
          </cell>
          <cell r="AL700">
            <v>0</v>
          </cell>
        </row>
        <row r="701">
          <cell r="A701">
            <v>4304</v>
          </cell>
          <cell r="B701" t="str">
            <v>Todos por un Nuevo País</v>
          </cell>
          <cell r="C701" t="str">
            <v>Buen Gobierno</v>
          </cell>
          <cell r="D701" t="str">
            <v>Optimizar la gestión de la información</v>
          </cell>
          <cell r="E701" t="str">
            <v>Estadísticas</v>
          </cell>
          <cell r="F701" t="str">
            <v>DANE</v>
          </cell>
          <cell r="G701" t="str">
            <v>Levantamiento y actualización de la información pública</v>
          </cell>
          <cell r="H701">
            <v>4304</v>
          </cell>
          <cell r="I701" t="str">
            <v>Entidades territoriales con producción de estadísticas de pobreza, empleo e indicadores económicos</v>
          </cell>
          <cell r="J701" t="str">
            <v>Producto</v>
          </cell>
          <cell r="K701" t="str">
            <v>Sectorial</v>
          </cell>
          <cell r="L701" t="str">
            <v>SI</v>
          </cell>
          <cell r="M701" t="str">
            <v>SI</v>
          </cell>
          <cell r="N701" t="str">
            <v>NO</v>
          </cell>
          <cell r="O701" t="str">
            <v>SI</v>
          </cell>
          <cell r="P701" t="str">
            <v>Otro (Entidades territoriales)</v>
          </cell>
          <cell r="Q701" t="str">
            <v>Anual</v>
          </cell>
          <cell r="R701" t="str">
            <v>Acumulado</v>
          </cell>
          <cell r="S701">
            <v>56</v>
          </cell>
          <cell r="T701">
            <v>3</v>
          </cell>
          <cell r="U701">
            <v>3</v>
          </cell>
          <cell r="V701">
            <v>2</v>
          </cell>
          <cell r="W701">
            <v>2</v>
          </cell>
          <cell r="X701">
            <v>10</v>
          </cell>
          <cell r="Y701">
            <v>0</v>
          </cell>
          <cell r="Z701">
            <v>0</v>
          </cell>
          <cell r="AA701">
            <v>0</v>
          </cell>
          <cell r="AB701">
            <v>0</v>
          </cell>
          <cell r="AC701">
            <v>0</v>
          </cell>
          <cell r="AD701">
            <v>0</v>
          </cell>
          <cell r="AE701" t="str">
            <v>Para el componente, planificación estadística territorial en el marco del sistema de ciudades de la estrategia, Entidades Territoriales con producción de estadísticas de pobreza, empleo e indicadores económicos, para el mes de febrero se ajustaron y actua</v>
          </cell>
          <cell r="AF701">
            <v>42429.208333333299</v>
          </cell>
          <cell r="AG701">
            <v>42437.494453009298</v>
          </cell>
          <cell r="AH701" t="str">
            <v>Adriana Isabel Carroll Janer</v>
          </cell>
          <cell r="AI701" t="str">
            <v>aicarrollj@dane.gov.co</v>
          </cell>
          <cell r="AJ701">
            <v>15</v>
          </cell>
          <cell r="AK701">
            <v>0</v>
          </cell>
          <cell r="AL701">
            <v>0</v>
          </cell>
        </row>
        <row r="702">
          <cell r="A702">
            <v>4305</v>
          </cell>
          <cell r="B702" t="str">
            <v>Todos por un Nuevo País</v>
          </cell>
          <cell r="C702" t="str">
            <v>Buen Gobierno</v>
          </cell>
          <cell r="D702" t="str">
            <v>Optimizar la gestión de la información</v>
          </cell>
          <cell r="E702" t="str">
            <v>Estadísticas</v>
          </cell>
          <cell r="F702" t="str">
            <v>DANE</v>
          </cell>
          <cell r="G702" t="str">
            <v>Levantamiento y actualización de la información pública</v>
          </cell>
          <cell r="H702">
            <v>4305</v>
          </cell>
          <cell r="I702" t="str">
            <v>Usuarios atendidos en bancos de datos, salas de procesamiento especializado y a través de los servicios al ciudadano sistematizados</v>
          </cell>
          <cell r="J702" t="str">
            <v>Producto</v>
          </cell>
          <cell r="K702" t="str">
            <v>Sectorial</v>
          </cell>
          <cell r="L702" t="str">
            <v>SI</v>
          </cell>
          <cell r="M702" t="str">
            <v>NO</v>
          </cell>
          <cell r="N702" t="str">
            <v>NO</v>
          </cell>
          <cell r="O702" t="str">
            <v>SI</v>
          </cell>
          <cell r="P702" t="str">
            <v>Otro (Usuarios)</v>
          </cell>
          <cell r="Q702" t="str">
            <v>Trimestral</v>
          </cell>
          <cell r="R702" t="str">
            <v>Acumulado</v>
          </cell>
          <cell r="S702">
            <v>178614</v>
          </cell>
          <cell r="T702">
            <v>174775</v>
          </cell>
          <cell r="U702">
            <v>182754</v>
          </cell>
          <cell r="V702">
            <v>189331</v>
          </cell>
          <cell r="W702">
            <v>181758</v>
          </cell>
          <cell r="X702">
            <v>728618</v>
          </cell>
          <cell r="Y702">
            <v>16630</v>
          </cell>
          <cell r="Z702">
            <v>9.1</v>
          </cell>
          <cell r="AA702">
            <v>185520</v>
          </cell>
          <cell r="AB702">
            <v>25.46</v>
          </cell>
          <cell r="AC702">
            <v>42460.208333333299</v>
          </cell>
          <cell r="AD702">
            <v>42468.6513708333</v>
          </cell>
          <cell r="AE702" t="str">
            <v>Para el mes de abril, se atendieron 12.074 usuarios de la información del DANE en bancos de datos, salas de procesamiento especializado y a través de los servicios al ciudadano sistematizados en el ámbito nacional, para un total acumulado de 54.088 usuari</v>
          </cell>
          <cell r="AF702">
            <v>42490.208333333299</v>
          </cell>
          <cell r="AG702">
            <v>42500.791909375002</v>
          </cell>
          <cell r="AH702" t="str">
            <v>Ramón Ricardo Valenzuela Gutierrez</v>
          </cell>
          <cell r="AI702" t="str">
            <v>rrvalenzuelag@dane.gov.co</v>
          </cell>
          <cell r="AJ702">
            <v>0</v>
          </cell>
          <cell r="AK702">
            <v>42551.208333333299</v>
          </cell>
          <cell r="AL702">
            <v>-43</v>
          </cell>
        </row>
        <row r="703">
          <cell r="A703">
            <v>4306</v>
          </cell>
          <cell r="B703" t="str">
            <v>Todos por un Nuevo País</v>
          </cell>
          <cell r="C703" t="str">
            <v>Buen Gobierno</v>
          </cell>
          <cell r="D703" t="str">
            <v>Optimizar la gestión de la información</v>
          </cell>
          <cell r="E703" t="str">
            <v>Estadísticas</v>
          </cell>
          <cell r="F703" t="str">
            <v>DANE</v>
          </cell>
          <cell r="G703" t="str">
            <v>Levantamiento y actualización de la información pública</v>
          </cell>
          <cell r="H703">
            <v>4306</v>
          </cell>
          <cell r="I703" t="str">
            <v>Estadísticas nuevas o complementadas por el aprovechamiento de registros administrativos</v>
          </cell>
          <cell r="J703" t="str">
            <v>Producto</v>
          </cell>
          <cell r="K703" t="str">
            <v>Sectorial</v>
          </cell>
          <cell r="L703" t="str">
            <v>SI</v>
          </cell>
          <cell r="M703" t="str">
            <v>NO</v>
          </cell>
          <cell r="N703" t="str">
            <v>NO</v>
          </cell>
          <cell r="O703" t="str">
            <v>SI</v>
          </cell>
          <cell r="P703" t="str">
            <v>Otro (Estadisticas nuevas o complementadas)</v>
          </cell>
          <cell r="Q703" t="str">
            <v>Anual</v>
          </cell>
          <cell r="R703" t="str">
            <v>Acumulado</v>
          </cell>
          <cell r="S703">
            <v>8</v>
          </cell>
          <cell r="T703">
            <v>2</v>
          </cell>
          <cell r="U703">
            <v>6</v>
          </cell>
          <cell r="V703">
            <v>7</v>
          </cell>
          <cell r="W703">
            <v>3</v>
          </cell>
          <cell r="X703">
            <v>18</v>
          </cell>
          <cell r="Y703">
            <v>0</v>
          </cell>
          <cell r="Z703">
            <v>0</v>
          </cell>
          <cell r="AA703">
            <v>0</v>
          </cell>
          <cell r="AB703">
            <v>0</v>
          </cell>
          <cell r="AC703">
            <v>0</v>
          </cell>
          <cell r="AD703">
            <v>0</v>
          </cell>
          <cell r="AE703" t="str">
            <v>Para el componente, fortalecimiento de registros administrativos de la estrategia, estadísticas nuevas o complementadas por el aprovechamiento de registros administrativos, para el mes de febrero se avanzó en el diagnóstico de la calidad en la base alfanu</v>
          </cell>
          <cell r="AF703">
            <v>42429.208333333299</v>
          </cell>
          <cell r="AG703">
            <v>42437.493656330997</v>
          </cell>
          <cell r="AH703" t="str">
            <v>Adriana Isabel Carroll Janer</v>
          </cell>
          <cell r="AI703" t="str">
            <v>aicarrollj@dane.gov.co</v>
          </cell>
          <cell r="AJ703">
            <v>0</v>
          </cell>
          <cell r="AK703">
            <v>0</v>
          </cell>
          <cell r="AL703">
            <v>0</v>
          </cell>
        </row>
        <row r="704">
          <cell r="A704">
            <v>4927</v>
          </cell>
          <cell r="B704" t="str">
            <v>Todos por un Nuevo País</v>
          </cell>
          <cell r="C704" t="str">
            <v>Buen Gobierno</v>
          </cell>
          <cell r="D704" t="str">
            <v>Optimizar la Gestión de la inversión de los recursos públicos</v>
          </cell>
          <cell r="E704" t="str">
            <v>Planeación Nacional</v>
          </cell>
          <cell r="F704" t="str">
            <v>Colombia Compra Eficiente</v>
          </cell>
          <cell r="G704" t="str">
            <v>Compra y contratación pública</v>
          </cell>
          <cell r="H704">
            <v>4927</v>
          </cell>
          <cell r="I704" t="str">
            <v>Sistema de Información del Sistema de Compra Público Implementado</v>
          </cell>
          <cell r="J704" t="str">
            <v>Producto</v>
          </cell>
          <cell r="K704" t="str">
            <v>Sectorial</v>
          </cell>
          <cell r="L704" t="str">
            <v>SI</v>
          </cell>
          <cell r="M704" t="str">
            <v>NO</v>
          </cell>
          <cell r="N704" t="str">
            <v>NO</v>
          </cell>
          <cell r="O704" t="str">
            <v>SI</v>
          </cell>
          <cell r="P704" t="str">
            <v>Sistema de información</v>
          </cell>
          <cell r="Q704" t="str">
            <v>Anual</v>
          </cell>
          <cell r="R704" t="str">
            <v>Stock</v>
          </cell>
          <cell r="S704">
            <v>0</v>
          </cell>
          <cell r="T704">
            <v>1</v>
          </cell>
          <cell r="U704">
            <v>1</v>
          </cell>
          <cell r="V704">
            <v>1</v>
          </cell>
          <cell r="W704">
            <v>1</v>
          </cell>
          <cell r="X704">
            <v>1</v>
          </cell>
          <cell r="Y704">
            <v>0</v>
          </cell>
          <cell r="Z704">
            <v>0</v>
          </cell>
          <cell r="AA704">
            <v>0</v>
          </cell>
          <cell r="AB704">
            <v>0</v>
          </cell>
          <cell r="AC704">
            <v>0</v>
          </cell>
          <cell r="AD704">
            <v>0</v>
          </cell>
          <cell r="AE704" t="str">
            <v>Sistema de información implementado y disponible en la página web de Colombia Compra Eficiente. https://community.secop.gov.co/STS/Users/Login/Index?SkinName=CCE</v>
          </cell>
          <cell r="AF704">
            <v>42490.208333333299</v>
          </cell>
          <cell r="AG704">
            <v>42502.434957523103</v>
          </cell>
          <cell r="AH704" t="str">
            <v>Julio Fajardo</v>
          </cell>
          <cell r="AI704" t="str">
            <v>julio.fajardo@colombiacompra.gov.co</v>
          </cell>
          <cell r="AJ704">
            <v>0</v>
          </cell>
          <cell r="AK704">
            <v>0</v>
          </cell>
          <cell r="AL704">
            <v>0</v>
          </cell>
        </row>
        <row r="705">
          <cell r="A705">
            <v>5304</v>
          </cell>
          <cell r="B705" t="str">
            <v>Todos por un Nuevo País</v>
          </cell>
          <cell r="C705" t="str">
            <v>Buen Gobierno</v>
          </cell>
          <cell r="D705" t="str">
            <v>Optimizar la Gestión de la inversión de los recursos públicos</v>
          </cell>
          <cell r="E705" t="str">
            <v>Planeación Nacional</v>
          </cell>
          <cell r="F705" t="str">
            <v>Colombia Compra Eficiente</v>
          </cell>
          <cell r="G705" t="str">
            <v>Compra y contratación pública</v>
          </cell>
          <cell r="H705">
            <v>5304</v>
          </cell>
          <cell r="I705" t="str">
            <v>Ahorro aproximado derivado del uso de los Instrumentos de Agregación de Demanda (Millones de $)</v>
          </cell>
          <cell r="J705" t="str">
            <v>Resultado</v>
          </cell>
          <cell r="K705" t="str">
            <v>Sectorial</v>
          </cell>
          <cell r="L705" t="str">
            <v>NO</v>
          </cell>
          <cell r="M705" t="str">
            <v>NO</v>
          </cell>
          <cell r="N705" t="str">
            <v>NO</v>
          </cell>
          <cell r="O705" t="str">
            <v>SI</v>
          </cell>
          <cell r="P705" t="str">
            <v>Pesos</v>
          </cell>
          <cell r="Q705" t="str">
            <v>Trimestral</v>
          </cell>
          <cell r="R705" t="str">
            <v>Acumulado</v>
          </cell>
          <cell r="S705">
            <v>0</v>
          </cell>
          <cell r="T705">
            <v>169150000000</v>
          </cell>
          <cell r="U705">
            <v>130000000000</v>
          </cell>
          <cell r="V705">
            <v>140000000000</v>
          </cell>
          <cell r="W705">
            <v>140000000000</v>
          </cell>
          <cell r="X705">
            <v>579150000000</v>
          </cell>
          <cell r="Y705">
            <v>59356601839.57</v>
          </cell>
          <cell r="Z705">
            <v>45.66</v>
          </cell>
          <cell r="AA705">
            <v>290992648021.53998</v>
          </cell>
          <cell r="AB705">
            <v>50.25</v>
          </cell>
          <cell r="AC705">
            <v>42460.208333333299</v>
          </cell>
          <cell r="AD705">
            <v>42467.691784722199</v>
          </cell>
          <cell r="AE705" t="str">
            <v>Las Entidades Estatales del orden nacional y territorial compraron bajo los siguientes IAD:(i) productos y servicios ArcGIS, (ii) arriendo ETP, (iii) aseo y cafetería, (iv) centro de datos/nube pública, (v) centro de contacto, (vi) combustible (Bogotá), (</v>
          </cell>
          <cell r="AF705">
            <v>42490.208333333299</v>
          </cell>
          <cell r="AG705">
            <v>42502.415985335603</v>
          </cell>
          <cell r="AH705" t="str">
            <v>Julio Fajardo</v>
          </cell>
          <cell r="AI705" t="str">
            <v>julio.fajardo@colombiacompra.gov.co</v>
          </cell>
          <cell r="AJ705">
            <v>0</v>
          </cell>
          <cell r="AK705">
            <v>42551.208333333299</v>
          </cell>
          <cell r="AL705">
            <v>0</v>
          </cell>
        </row>
        <row r="706">
          <cell r="A706">
            <v>5395</v>
          </cell>
          <cell r="B706" t="str">
            <v>Todos por un Nuevo País</v>
          </cell>
          <cell r="C706" t="str">
            <v>Buen Gobierno</v>
          </cell>
          <cell r="D706" t="str">
            <v>Optimizar la Gestión de la inversión de los recursos públicos</v>
          </cell>
          <cell r="E706" t="str">
            <v>Planeación Nacional</v>
          </cell>
          <cell r="F706" t="str">
            <v>Colombia Compra Eficiente</v>
          </cell>
          <cell r="G706" t="str">
            <v>Compra y contratación pública</v>
          </cell>
          <cell r="H706">
            <v>5395</v>
          </cell>
          <cell r="I706" t="str">
            <v>Valor de transacciones en la Tienda Virtual del Estado Colombiano (TVEC)</v>
          </cell>
          <cell r="J706" t="str">
            <v>Producto</v>
          </cell>
          <cell r="K706" t="str">
            <v>Transversal</v>
          </cell>
          <cell r="L706" t="str">
            <v>NO</v>
          </cell>
          <cell r="M706" t="str">
            <v>NO</v>
          </cell>
          <cell r="N706" t="str">
            <v>NO</v>
          </cell>
          <cell r="O706" t="str">
            <v>SI</v>
          </cell>
          <cell r="P706" t="str">
            <v>Pesos</v>
          </cell>
          <cell r="Q706" t="str">
            <v>Trimestral</v>
          </cell>
          <cell r="R706" t="str">
            <v>Acumulado</v>
          </cell>
          <cell r="S706">
            <v>390258000000</v>
          </cell>
          <cell r="T706">
            <v>609742000000</v>
          </cell>
          <cell r="U706">
            <v>500000000000</v>
          </cell>
          <cell r="V706">
            <v>600000000000</v>
          </cell>
          <cell r="W706">
            <v>600000000000</v>
          </cell>
          <cell r="X706">
            <v>2309742000000</v>
          </cell>
          <cell r="Y706">
            <v>384646569131</v>
          </cell>
          <cell r="Z706">
            <v>76.930000000000007</v>
          </cell>
          <cell r="AA706">
            <v>1512070397756.49</v>
          </cell>
          <cell r="AB706">
            <v>65.47</v>
          </cell>
          <cell r="AC706">
            <v>42460.208333333299</v>
          </cell>
          <cell r="AD706">
            <v>42467.6916207986</v>
          </cell>
          <cell r="AE706" t="str">
            <v xml:space="preserve">553 órdenes de compra colocadas y cerradas por las Entidades Estatales del orden nacional y territorial. </v>
          </cell>
          <cell r="AF706">
            <v>42490.208333333299</v>
          </cell>
          <cell r="AG706">
            <v>42502.415586840303</v>
          </cell>
          <cell r="AH706" t="str">
            <v>Julio Fajardo</v>
          </cell>
          <cell r="AI706" t="str">
            <v>julio.fajardo@colombiacompra.gov.co</v>
          </cell>
          <cell r="AJ706">
            <v>0</v>
          </cell>
          <cell r="AK706">
            <v>42551.208333333299</v>
          </cell>
          <cell r="AL706">
            <v>-43</v>
          </cell>
        </row>
        <row r="707">
          <cell r="A707">
            <v>4501</v>
          </cell>
          <cell r="B707" t="str">
            <v>Todos por un Nuevo País</v>
          </cell>
          <cell r="C707" t="str">
            <v>Buen Gobierno</v>
          </cell>
          <cell r="D707" t="str">
            <v>Optimizar la Gestión de la inversión de los recursos públicos</v>
          </cell>
          <cell r="E707" t="str">
            <v>Planeación Nacional</v>
          </cell>
          <cell r="F707" t="str">
            <v>Colombia Compra Eficiente</v>
          </cell>
          <cell r="G707" t="str">
            <v>Compra y contratación pública</v>
          </cell>
          <cell r="H707">
            <v>4501</v>
          </cell>
          <cell r="I707" t="str">
            <v>Entidades estatales utilizando el SECOP ll</v>
          </cell>
          <cell r="J707" t="str">
            <v>Gestión</v>
          </cell>
          <cell r="K707" t="str">
            <v>Sectorial</v>
          </cell>
          <cell r="L707" t="str">
            <v>SI</v>
          </cell>
          <cell r="M707" t="str">
            <v>SI</v>
          </cell>
          <cell r="N707" t="str">
            <v>NO</v>
          </cell>
          <cell r="O707" t="str">
            <v>SI</v>
          </cell>
          <cell r="P707" t="str">
            <v>Entidades Estatales</v>
          </cell>
          <cell r="Q707" t="str">
            <v>Mensual</v>
          </cell>
          <cell r="R707" t="str">
            <v>Capacidad</v>
          </cell>
          <cell r="S707">
            <v>0</v>
          </cell>
          <cell r="T707">
            <v>620</v>
          </cell>
          <cell r="U707">
            <v>1426</v>
          </cell>
          <cell r="V707">
            <v>2496</v>
          </cell>
          <cell r="W707">
            <v>4076</v>
          </cell>
          <cell r="X707">
            <v>4076</v>
          </cell>
          <cell r="Y707">
            <v>177</v>
          </cell>
          <cell r="Z707">
            <v>12.412000000000001</v>
          </cell>
          <cell r="AA707">
            <v>177</v>
          </cell>
          <cell r="AB707">
            <v>4.3419999999999996</v>
          </cell>
          <cell r="AC707">
            <v>42429.208333333299</v>
          </cell>
          <cell r="AD707">
            <v>42500.719387766199</v>
          </cell>
          <cell r="AE707" t="str">
            <v>39 Entidades Estatales registradas.</v>
          </cell>
          <cell r="AF707">
            <v>42490.208333333299</v>
          </cell>
          <cell r="AG707">
            <v>42500.719540821803</v>
          </cell>
          <cell r="AH707" t="str">
            <v>Julio Fajardo</v>
          </cell>
          <cell r="AI707" t="str">
            <v>julio.fajardo@colombiacompra.gov.co</v>
          </cell>
          <cell r="AJ707">
            <v>30</v>
          </cell>
          <cell r="AK707">
            <v>42458.208333333299</v>
          </cell>
          <cell r="AL707">
            <v>18</v>
          </cell>
        </row>
        <row r="708">
          <cell r="A708">
            <v>4632</v>
          </cell>
          <cell r="B708" t="str">
            <v>Todos por un Nuevo País</v>
          </cell>
          <cell r="C708" t="str">
            <v>Buen Gobierno</v>
          </cell>
          <cell r="D708" t="str">
            <v>Optimizar la Gestión de la inversión de los recursos públicos</v>
          </cell>
          <cell r="E708" t="str">
            <v>Planeación Nacional</v>
          </cell>
          <cell r="F708" t="str">
            <v>DNP</v>
          </cell>
          <cell r="G708" t="str">
            <v>Compra y contratación pública</v>
          </cell>
          <cell r="H708">
            <v>4632</v>
          </cell>
          <cell r="I708" t="str">
            <v>Indicador para capacitaciones en Sinergia editado</v>
          </cell>
          <cell r="J708" t="str">
            <v>Producto</v>
          </cell>
          <cell r="K708" t="str">
            <v>Sectorial</v>
          </cell>
          <cell r="L708" t="str">
            <v>NO</v>
          </cell>
          <cell r="M708" t="str">
            <v>SI</v>
          </cell>
          <cell r="N708" t="str">
            <v>NO</v>
          </cell>
          <cell r="O708" t="str">
            <v>SI</v>
          </cell>
          <cell r="P708" t="str">
            <v>Personas</v>
          </cell>
          <cell r="Q708" t="str">
            <v>Anual</v>
          </cell>
          <cell r="R708" t="str">
            <v>Capacidad</v>
          </cell>
          <cell r="S708">
            <v>700</v>
          </cell>
          <cell r="T708">
            <v>0</v>
          </cell>
          <cell r="U708">
            <v>0</v>
          </cell>
          <cell r="V708">
            <v>0</v>
          </cell>
          <cell r="W708">
            <v>0</v>
          </cell>
          <cell r="X708">
            <v>1200</v>
          </cell>
          <cell r="Y708">
            <v>0</v>
          </cell>
          <cell r="Z708">
            <v>0</v>
          </cell>
          <cell r="AA708">
            <v>0</v>
          </cell>
          <cell r="AB708">
            <v>0</v>
          </cell>
          <cell r="AC708">
            <v>0</v>
          </cell>
          <cell r="AD708">
            <v>0</v>
          </cell>
          <cell r="AE708">
            <v>0</v>
          </cell>
          <cell r="AF708">
            <v>0</v>
          </cell>
          <cell r="AG708">
            <v>0</v>
          </cell>
          <cell r="AH708" t="str">
            <v>Gerente Revisión</v>
          </cell>
          <cell r="AI708" t="str">
            <v>aceballos@dnp.gov.co</v>
          </cell>
          <cell r="AJ708">
            <v>30</v>
          </cell>
          <cell r="AK708">
            <v>0</v>
          </cell>
          <cell r="AL708">
            <v>0</v>
          </cell>
        </row>
        <row r="709">
          <cell r="A709">
            <v>4543</v>
          </cell>
          <cell r="B709" t="str">
            <v>Todos por un Nuevo País</v>
          </cell>
          <cell r="C709" t="str">
            <v>Buen Gobierno</v>
          </cell>
          <cell r="D709" t="str">
            <v>Optimizar la Gestión de la inversión de los recursos públicos</v>
          </cell>
          <cell r="E709" t="str">
            <v>Planeación Nacional</v>
          </cell>
          <cell r="F709" t="str">
            <v>DNP</v>
          </cell>
          <cell r="G709" t="str">
            <v>Asignación, uso eficiente, seguimiento y evaluación de la Inversión Pública</v>
          </cell>
          <cell r="H709">
            <v>4543</v>
          </cell>
          <cell r="I709" t="str">
            <v>Sistema de información integrado de planeación y presupuestación y seguimiento de la inversión (Nación, SGP, SGR)</v>
          </cell>
          <cell r="J709" t="str">
            <v>Gestión</v>
          </cell>
          <cell r="K709" t="str">
            <v>Sectorial</v>
          </cell>
          <cell r="L709" t="str">
            <v>SI</v>
          </cell>
          <cell r="M709" t="str">
            <v>NO</v>
          </cell>
          <cell r="N709" t="str">
            <v>NO</v>
          </cell>
          <cell r="O709" t="str">
            <v>SI</v>
          </cell>
          <cell r="P709" t="str">
            <v>Porcentaje</v>
          </cell>
          <cell r="Q709" t="str">
            <v>Anual</v>
          </cell>
          <cell r="R709" t="str">
            <v>Capacidad</v>
          </cell>
          <cell r="S709">
            <v>0</v>
          </cell>
          <cell r="T709">
            <v>25</v>
          </cell>
          <cell r="U709">
            <v>50</v>
          </cell>
          <cell r="V709">
            <v>75</v>
          </cell>
          <cell r="W709">
            <v>100</v>
          </cell>
          <cell r="X709">
            <v>100</v>
          </cell>
          <cell r="Y709">
            <v>0</v>
          </cell>
          <cell r="Z709">
            <v>0</v>
          </cell>
          <cell r="AA709">
            <v>0</v>
          </cell>
          <cell r="AB709">
            <v>0</v>
          </cell>
          <cell r="AC709">
            <v>0</v>
          </cell>
          <cell r="AD709">
            <v>0</v>
          </cell>
          <cell r="AE709" t="str">
            <v>Se han cumplido con la totalidad de los comités técnicos y de seguimiento, con el fin de dar cumplimiento al cronograma de actividades y entregas de productos, lo anterior con el acompañamiento de la Consultoría SOFTMANAGEMENT S.A. la DIFP y la OI. De igu</v>
          </cell>
          <cell r="AF709">
            <v>42490.208333333299</v>
          </cell>
          <cell r="AG709">
            <v>42501.649544097199</v>
          </cell>
          <cell r="AH709" t="str">
            <v>Carolina Londoño Araque</v>
          </cell>
          <cell r="AI709" t="str">
            <v>clondono@dnp.gov.co</v>
          </cell>
          <cell r="AJ709">
            <v>0</v>
          </cell>
          <cell r="AK709">
            <v>0</v>
          </cell>
          <cell r="AL709">
            <v>0</v>
          </cell>
        </row>
        <row r="710">
          <cell r="A710">
            <v>5258</v>
          </cell>
          <cell r="B710" t="str">
            <v>Todos por un Nuevo País</v>
          </cell>
          <cell r="C710" t="str">
            <v>Buen Gobierno</v>
          </cell>
          <cell r="D710" t="str">
            <v>Promover y asegurar los intereses nacionales a traves de la política exterior y cooperación internacional</v>
          </cell>
          <cell r="E710" t="str">
            <v>Estadísticas</v>
          </cell>
          <cell r="F710" t="str">
            <v>DANE</v>
          </cell>
          <cell r="G710" t="str">
            <v>Grupos Étnicos - Estadística</v>
          </cell>
          <cell r="H710">
            <v>5258</v>
          </cell>
          <cell r="I710" t="str">
            <v>Formulario censal desarrollado con la categoría Rrom incorporada</v>
          </cell>
          <cell r="J710" t="str">
            <v>Gestión</v>
          </cell>
          <cell r="K710" t="str">
            <v>Sectorial</v>
          </cell>
          <cell r="L710" t="str">
            <v>NO</v>
          </cell>
          <cell r="M710" t="str">
            <v>NO</v>
          </cell>
          <cell r="N710" t="str">
            <v>NO</v>
          </cell>
          <cell r="O710" t="str">
            <v>SI</v>
          </cell>
          <cell r="P710" t="str">
            <v>número</v>
          </cell>
          <cell r="Q710" t="str">
            <v>Anual</v>
          </cell>
          <cell r="R710" t="str">
            <v>Acumulado</v>
          </cell>
          <cell r="S710">
            <v>0</v>
          </cell>
          <cell r="T710">
            <v>0</v>
          </cell>
          <cell r="U710">
            <v>1</v>
          </cell>
          <cell r="V710">
            <v>0</v>
          </cell>
          <cell r="W710">
            <v>0</v>
          </cell>
          <cell r="X710">
            <v>1</v>
          </cell>
          <cell r="Y710">
            <v>0</v>
          </cell>
          <cell r="Z710">
            <v>0</v>
          </cell>
          <cell r="AA710">
            <v>0</v>
          </cell>
          <cell r="AB710">
            <v>0</v>
          </cell>
          <cell r="AC710">
            <v>0</v>
          </cell>
          <cell r="AD710">
            <v>0</v>
          </cell>
          <cell r="AE710" t="str">
            <v>Dentro de la estrategia del XVIII Censo Nacional de Población y VII de Vivienda para el componente Formulario censal, para el mes de Abril se reunió el equipo temático de la Dirección de Censos y Demografía del DANE con el fin de revisar y dar respuesta a</v>
          </cell>
          <cell r="AF710">
            <v>42490.208333333299</v>
          </cell>
          <cell r="AG710">
            <v>42494.707615046304</v>
          </cell>
          <cell r="AH710" t="str">
            <v>Eduardo Efraín Freire Delgado</v>
          </cell>
          <cell r="AI710" t="str">
            <v>eefreired@dane.gov.co</v>
          </cell>
          <cell r="AJ710">
            <v>0</v>
          </cell>
          <cell r="AK710">
            <v>0</v>
          </cell>
          <cell r="AL710">
            <v>0</v>
          </cell>
        </row>
        <row r="711">
          <cell r="A711">
            <v>5396</v>
          </cell>
          <cell r="B711" t="str">
            <v>Todos por un Nuevo País</v>
          </cell>
          <cell r="C711" t="str">
            <v>Buen Gobierno</v>
          </cell>
          <cell r="D711" t="str">
            <v>Promover y asegurar los intereses nacionales a traves de la política exterior y cooperación internacional</v>
          </cell>
          <cell r="E711" t="str">
            <v>Planeación Nacional</v>
          </cell>
          <cell r="F711" t="str">
            <v>DNP</v>
          </cell>
          <cell r="G711" t="str">
            <v>Asuntos multilaterales y participación en organismos internacionales y regionales</v>
          </cell>
          <cell r="H711">
            <v>5396</v>
          </cell>
          <cell r="I711" t="str">
            <v>Comités de la OCDE a los que Colombia accede como miembro pleno - DNP</v>
          </cell>
          <cell r="J711" t="str">
            <v>Gestión</v>
          </cell>
          <cell r="K711" t="str">
            <v>Transversal</v>
          </cell>
          <cell r="L711" t="str">
            <v>NO</v>
          </cell>
          <cell r="M711" t="str">
            <v>NO</v>
          </cell>
          <cell r="N711" t="str">
            <v>NO</v>
          </cell>
          <cell r="O711" t="str">
            <v>NO</v>
          </cell>
          <cell r="P711" t="str">
            <v>Comités</v>
          </cell>
          <cell r="Q711" t="str">
            <v>Semestral</v>
          </cell>
          <cell r="R711" t="str">
            <v>Stock</v>
          </cell>
          <cell r="S711">
            <v>0</v>
          </cell>
          <cell r="T711">
            <v>2</v>
          </cell>
          <cell r="U711">
            <v>2</v>
          </cell>
          <cell r="V711">
            <v>2</v>
          </cell>
          <cell r="W711">
            <v>2</v>
          </cell>
          <cell r="X711">
            <v>2</v>
          </cell>
          <cell r="Y711">
            <v>0</v>
          </cell>
          <cell r="Z711">
            <v>0</v>
          </cell>
          <cell r="AA711">
            <v>0</v>
          </cell>
          <cell r="AB711">
            <v>0</v>
          </cell>
          <cell r="AC711">
            <v>0</v>
          </cell>
          <cell r="AD711">
            <v>0</v>
          </cell>
          <cell r="AE711">
            <v>0</v>
          </cell>
          <cell r="AF711">
            <v>0</v>
          </cell>
          <cell r="AG711">
            <v>0</v>
          </cell>
          <cell r="AH711" t="str">
            <v>Elizabeth Arciniegas</v>
          </cell>
          <cell r="AI711" t="str">
            <v>earciniegas@dnp.gov.co</v>
          </cell>
          <cell r="AJ711">
            <v>5</v>
          </cell>
          <cell r="AK711">
            <v>0</v>
          </cell>
          <cell r="AL711">
            <v>0</v>
          </cell>
        </row>
        <row r="712">
          <cell r="A712">
            <v>4325</v>
          </cell>
          <cell r="B712" t="str">
            <v>Todos por un Nuevo País</v>
          </cell>
          <cell r="C712" t="str">
            <v>Buen Gobierno</v>
          </cell>
          <cell r="D712" t="str">
            <v>Promover y asegurar los intereses nacionales a traves de la política exterior y cooperación internacional</v>
          </cell>
          <cell r="E712" t="str">
            <v>Presidencia</v>
          </cell>
          <cell r="F712" t="str">
            <v xml:space="preserve">Agencia Presidencial de Cooperación Internacional </v>
          </cell>
          <cell r="G712" t="str">
            <v>Fomento y promoción de la cooperación internacional desde el sector de Relaciones Exteriores</v>
          </cell>
          <cell r="H712">
            <v>4325</v>
          </cell>
          <cell r="I712" t="str">
            <v>Hoja de ruta de la Cooperación Internacional en Colombia</v>
          </cell>
          <cell r="J712" t="str">
            <v>Gestión</v>
          </cell>
          <cell r="K712" t="str">
            <v>Sectorial</v>
          </cell>
          <cell r="L712" t="str">
            <v>SI</v>
          </cell>
          <cell r="M712" t="str">
            <v>NO</v>
          </cell>
          <cell r="N712" t="str">
            <v>NO</v>
          </cell>
          <cell r="O712" t="str">
            <v>NO</v>
          </cell>
          <cell r="P712" t="str">
            <v>Otro (Hoja de Ruta)</v>
          </cell>
          <cell r="Q712" t="str">
            <v>Anual</v>
          </cell>
          <cell r="R712" t="str">
            <v>Acumulado</v>
          </cell>
          <cell r="S712">
            <v>0</v>
          </cell>
          <cell r="T712">
            <v>1</v>
          </cell>
          <cell r="U712">
            <v>0</v>
          </cell>
          <cell r="V712">
            <v>0</v>
          </cell>
          <cell r="W712">
            <v>0</v>
          </cell>
          <cell r="X712">
            <v>1</v>
          </cell>
          <cell r="Y712">
            <v>0</v>
          </cell>
          <cell r="Z712">
            <v>0</v>
          </cell>
          <cell r="AA712">
            <v>0</v>
          </cell>
          <cell r="AB712">
            <v>0</v>
          </cell>
          <cell r="AC712">
            <v>0</v>
          </cell>
          <cell r="AD712">
            <v>0</v>
          </cell>
          <cell r="AE712">
            <v>0</v>
          </cell>
          <cell r="AF712">
            <v>0</v>
          </cell>
          <cell r="AG712">
            <v>0</v>
          </cell>
          <cell r="AH712" t="str">
            <v>Jorge Iván Escalante Castellanos</v>
          </cell>
          <cell r="AI712" t="str">
            <v>jorgeescalante@apccolombia.gov.co</v>
          </cell>
          <cell r="AJ712">
            <v>10</v>
          </cell>
          <cell r="AK712">
            <v>0</v>
          </cell>
          <cell r="AL712">
            <v>0</v>
          </cell>
        </row>
        <row r="713">
          <cell r="A713">
            <v>5205</v>
          </cell>
          <cell r="B713" t="str">
            <v>Todos por un Nuevo País</v>
          </cell>
          <cell r="C713" t="str">
            <v>Buen Gobierno</v>
          </cell>
          <cell r="D713" t="str">
            <v>Promover y asegurar los intereses nacionales a traves de la política exterior y cooperación internacional</v>
          </cell>
          <cell r="E713" t="str">
            <v>Relaciones Exteriores</v>
          </cell>
          <cell r="F713" t="str">
            <v>MINRELACIONES</v>
          </cell>
          <cell r="G713" t="str">
            <v>Fomento y promoción de la cooperación internacional desde el sector de Relaciones Exteriores</v>
          </cell>
          <cell r="H713">
            <v>5205</v>
          </cell>
          <cell r="I713" t="str">
            <v>Estudiantes colombianos beneficiados por el programa de becas "plataforma de movilidad estudiantil y acádemica de la Alianza del Pacifico"</v>
          </cell>
          <cell r="J713" t="str">
            <v>Producto</v>
          </cell>
          <cell r="K713" t="str">
            <v>Sectorial</v>
          </cell>
          <cell r="L713" t="str">
            <v>NO</v>
          </cell>
          <cell r="M713" t="str">
            <v>NO</v>
          </cell>
          <cell r="N713" t="str">
            <v>NO</v>
          </cell>
          <cell r="O713" t="str">
            <v>NO</v>
          </cell>
          <cell r="P713" t="str">
            <v>Número de estudiantes colombianos</v>
          </cell>
          <cell r="Q713" t="str">
            <v>Semestral</v>
          </cell>
          <cell r="R713" t="str">
            <v>Capacidad</v>
          </cell>
          <cell r="S713">
            <v>175</v>
          </cell>
          <cell r="T713">
            <v>275</v>
          </cell>
          <cell r="U713">
            <v>375</v>
          </cell>
          <cell r="V713">
            <v>475</v>
          </cell>
          <cell r="W713">
            <v>575</v>
          </cell>
          <cell r="X713">
            <v>575</v>
          </cell>
          <cell r="Y713">
            <v>0</v>
          </cell>
          <cell r="Z713">
            <v>0</v>
          </cell>
          <cell r="AA713">
            <v>0</v>
          </cell>
          <cell r="AB713">
            <v>0</v>
          </cell>
          <cell r="AC713">
            <v>0</v>
          </cell>
          <cell r="AD713">
            <v>0</v>
          </cell>
          <cell r="AE713" t="str">
            <v>En abril no fueron beneficiados estudiantes colombianos por el programa de becas plataforma de movilidad estudiantil y académica de la alianza del pacifico.</v>
          </cell>
          <cell r="AF713">
            <v>42490.208333333299</v>
          </cell>
          <cell r="AG713">
            <v>42501.670055520801</v>
          </cell>
          <cell r="AH713" t="str">
            <v>Luis Armando Soto</v>
          </cell>
          <cell r="AI713" t="str">
            <v>luis.soto@cancilleria.gov.co</v>
          </cell>
          <cell r="AJ713">
            <v>15</v>
          </cell>
          <cell r="AK713">
            <v>0</v>
          </cell>
          <cell r="AL713">
            <v>0</v>
          </cell>
        </row>
        <row r="714">
          <cell r="A714">
            <v>5213</v>
          </cell>
          <cell r="B714" t="str">
            <v>Todos por un Nuevo País</v>
          </cell>
          <cell r="C714" t="str">
            <v>Buen Gobierno</v>
          </cell>
          <cell r="D714" t="str">
            <v>Promover y asegurar los intereses nacionales a traves de la política exterior y cooperación internacional</v>
          </cell>
          <cell r="E714" t="str">
            <v>Relaciones Exteriores</v>
          </cell>
          <cell r="F714" t="str">
            <v>MINRELACIONES</v>
          </cell>
          <cell r="G714" t="str">
            <v>Fomento y promoción de la cooperación internacional desde el sector de Relaciones Exteriores</v>
          </cell>
          <cell r="H714">
            <v>5213</v>
          </cell>
          <cell r="I714" t="str">
            <v>Iniciativas, convenios y proyectos con la comunidad internacional que contribuyen con la construcción de paz</v>
          </cell>
          <cell r="J714" t="str">
            <v>Gestión</v>
          </cell>
          <cell r="K714" t="str">
            <v>Sectorial</v>
          </cell>
          <cell r="L714" t="str">
            <v>NO</v>
          </cell>
          <cell r="M714" t="str">
            <v>NO</v>
          </cell>
          <cell r="N714" t="str">
            <v>NO</v>
          </cell>
          <cell r="O714" t="str">
            <v>SI</v>
          </cell>
          <cell r="P714" t="str">
            <v>Número de Iniciativas, convenios y proyectos</v>
          </cell>
          <cell r="Q714" t="str">
            <v>Semestral</v>
          </cell>
          <cell r="R714" t="str">
            <v>Capacidad</v>
          </cell>
          <cell r="S714">
            <v>213</v>
          </cell>
          <cell r="T714">
            <v>248</v>
          </cell>
          <cell r="U714">
            <v>330</v>
          </cell>
          <cell r="V714">
            <v>373</v>
          </cell>
          <cell r="W714">
            <v>383</v>
          </cell>
          <cell r="X714">
            <v>383</v>
          </cell>
          <cell r="Y714">
            <v>0</v>
          </cell>
          <cell r="Z714">
            <v>0</v>
          </cell>
          <cell r="AA714">
            <v>0</v>
          </cell>
          <cell r="AB714">
            <v>0</v>
          </cell>
          <cell r="AC714">
            <v>0</v>
          </cell>
          <cell r="AD714">
            <v>0</v>
          </cell>
          <cell r="AE714" t="str">
            <v>-En Asistencia Oficial al Desarrollo, se adelantaron gestiones con: Alemania, Eslovenia, Estados Unidos, Corea, Francia, Suecia y la Unión Europea (ver archivo adjunto). - Actualmente el Fondo multidonante de las Naciones Unidas para el posconflicto, está</v>
          </cell>
          <cell r="AF714">
            <v>42490.208333333299</v>
          </cell>
          <cell r="AG714">
            <v>42501.670469213001</v>
          </cell>
          <cell r="AH714" t="str">
            <v>María Andrea Albán Durán</v>
          </cell>
          <cell r="AI714" t="str">
            <v>MariaAndrea.Alban@cancilleria.gov.co</v>
          </cell>
          <cell r="AJ714">
            <v>44</v>
          </cell>
          <cell r="AK714">
            <v>0</v>
          </cell>
          <cell r="AL714">
            <v>0</v>
          </cell>
        </row>
        <row r="715">
          <cell r="A715">
            <v>5215</v>
          </cell>
          <cell r="B715" t="str">
            <v>Todos por un Nuevo País</v>
          </cell>
          <cell r="C715" t="str">
            <v>Buen Gobierno</v>
          </cell>
          <cell r="D715" t="str">
            <v>Promover y asegurar los intereses nacionales a traves de la política exterior y cooperación internacional</v>
          </cell>
          <cell r="E715" t="str">
            <v>Relaciones Exteriores</v>
          </cell>
          <cell r="F715" t="str">
            <v>MINRELACIONES</v>
          </cell>
          <cell r="G715" t="str">
            <v>Fomento y promoción de la cooperación internacional desde el sector de Relaciones Exteriores</v>
          </cell>
          <cell r="H715">
            <v>5215</v>
          </cell>
          <cell r="I715" t="str">
            <v>Establecer e implementar mecanismos binacionales de integración fronteriza.</v>
          </cell>
          <cell r="J715" t="str">
            <v>Producto</v>
          </cell>
          <cell r="K715" t="str">
            <v>Sectorial</v>
          </cell>
          <cell r="L715" t="str">
            <v>NO</v>
          </cell>
          <cell r="M715" t="str">
            <v>NO</v>
          </cell>
          <cell r="N715" t="str">
            <v>NO</v>
          </cell>
          <cell r="O715" t="str">
            <v>SI</v>
          </cell>
          <cell r="P715" t="str">
            <v>Número de Mecanismos Binacionales</v>
          </cell>
          <cell r="Q715" t="str">
            <v>Anual</v>
          </cell>
          <cell r="R715" t="str">
            <v>Stock</v>
          </cell>
          <cell r="S715">
            <v>2</v>
          </cell>
          <cell r="T715">
            <v>3</v>
          </cell>
          <cell r="U715">
            <v>4</v>
          </cell>
          <cell r="V715">
            <v>4</v>
          </cell>
          <cell r="W715">
            <v>4</v>
          </cell>
          <cell r="X715">
            <v>4</v>
          </cell>
          <cell r="Y715">
            <v>0</v>
          </cell>
          <cell r="Z715">
            <v>0</v>
          </cell>
          <cell r="AA715">
            <v>0</v>
          </cell>
          <cell r="AB715">
            <v>0</v>
          </cell>
          <cell r="AC715">
            <v>0</v>
          </cell>
          <cell r="AD715">
            <v>0</v>
          </cell>
          <cell r="AE715" t="str">
            <v>En Abril se avanzó en la implementación de los mecanismos binacionales ya establecidos en años anteriores con Perú y Ecuador. En el transcurso del año se avanzará con la creación de un nuevo mecanismo que permita fomentar la integración con los países vec</v>
          </cell>
          <cell r="AF715">
            <v>42490.208333333299</v>
          </cell>
          <cell r="AG715">
            <v>42501.436116435201</v>
          </cell>
          <cell r="AH715" t="str">
            <v>Jorge Humberto Guzmán González</v>
          </cell>
          <cell r="AI715" t="str">
            <v>jorge.guzman@cancilleria.gov.co</v>
          </cell>
          <cell r="AJ715">
            <v>5</v>
          </cell>
          <cell r="AK715">
            <v>0</v>
          </cell>
          <cell r="AL715">
            <v>0</v>
          </cell>
        </row>
        <row r="716">
          <cell r="A716">
            <v>4320</v>
          </cell>
          <cell r="B716" t="str">
            <v>Todos por un Nuevo País</v>
          </cell>
          <cell r="C716" t="str">
            <v>Buen Gobierno</v>
          </cell>
          <cell r="D716" t="str">
            <v>Promover y asegurar los intereses nacionales a traves de la política exterior y cooperación internacional</v>
          </cell>
          <cell r="E716" t="str">
            <v>Relaciones Exteriores</v>
          </cell>
          <cell r="F716" t="str">
            <v>MINRELACIONES</v>
          </cell>
          <cell r="G716" t="str">
            <v>Fomento y promoción de la cooperación internacional desde el sector de Relaciones Exteriores</v>
          </cell>
          <cell r="H716">
            <v>4320</v>
          </cell>
          <cell r="I716" t="str">
            <v>Instrumentos, programas y proyectos de cooperación internacional negociados</v>
          </cell>
          <cell r="J716" t="str">
            <v>Gestión</v>
          </cell>
          <cell r="K716" t="str">
            <v>Sectorial</v>
          </cell>
          <cell r="L716" t="str">
            <v>SI</v>
          </cell>
          <cell r="M716" t="str">
            <v>NO</v>
          </cell>
          <cell r="N716" t="str">
            <v>NO</v>
          </cell>
          <cell r="O716" t="str">
            <v>SI</v>
          </cell>
          <cell r="P716" t="str">
            <v>Otro (Número de Instrumentos, programas y proyectos)</v>
          </cell>
          <cell r="Q716" t="str">
            <v>Semestral</v>
          </cell>
          <cell r="R716" t="str">
            <v>Acumulado</v>
          </cell>
          <cell r="S716">
            <v>74</v>
          </cell>
          <cell r="T716">
            <v>32</v>
          </cell>
          <cell r="U716">
            <v>18</v>
          </cell>
          <cell r="V716">
            <v>13</v>
          </cell>
          <cell r="W716">
            <v>11</v>
          </cell>
          <cell r="X716">
            <v>74</v>
          </cell>
          <cell r="Y716">
            <v>0</v>
          </cell>
          <cell r="Z716">
            <v>0</v>
          </cell>
          <cell r="AA716">
            <v>0</v>
          </cell>
          <cell r="AB716">
            <v>0</v>
          </cell>
          <cell r="AC716">
            <v>0</v>
          </cell>
          <cell r="AD716">
            <v>0</v>
          </cell>
          <cell r="AE716" t="str">
            <v>-En relación con los programas bilaterales de cooperación sur-sur, no se reporta avance cuantitativo, por cuanto se está adelantando la coordinación y negociación para la celebración de la VII Comisión Mixta de Cooperación Técnica y Científica con Costa R</v>
          </cell>
          <cell r="AF716">
            <v>42490.208333333299</v>
          </cell>
          <cell r="AG716">
            <v>42501.673976469901</v>
          </cell>
          <cell r="AH716" t="str">
            <v>María Andrea Albán Durán</v>
          </cell>
          <cell r="AI716" t="str">
            <v>MariaAndrea.Alban@cancilleria.gov.co</v>
          </cell>
          <cell r="AJ716">
            <v>5</v>
          </cell>
          <cell r="AK716">
            <v>0</v>
          </cell>
          <cell r="AL716">
            <v>0</v>
          </cell>
        </row>
        <row r="717">
          <cell r="A717">
            <v>4321</v>
          </cell>
          <cell r="B717" t="str">
            <v>Todos por un Nuevo País</v>
          </cell>
          <cell r="C717" t="str">
            <v>Buen Gobierno</v>
          </cell>
          <cell r="D717" t="str">
            <v>Promover y asegurar los intereses nacionales a traves de la política exterior y cooperación internacional</v>
          </cell>
          <cell r="E717" t="str">
            <v>Relaciones Exteriores</v>
          </cell>
          <cell r="F717" t="str">
            <v>MINRELACIONES</v>
          </cell>
          <cell r="G717" t="str">
            <v>Fomento y promoción de la cooperación internacional desde el sector de Relaciones Exteriores</v>
          </cell>
          <cell r="H717">
            <v>4321</v>
          </cell>
          <cell r="I717" t="str">
            <v>Instrumentos de cooperación bilateral diseñados</v>
          </cell>
          <cell r="J717" t="str">
            <v>Producto</v>
          </cell>
          <cell r="K717" t="str">
            <v>Sectorial</v>
          </cell>
          <cell r="L717" t="str">
            <v>SI</v>
          </cell>
          <cell r="M717" t="str">
            <v>NO</v>
          </cell>
          <cell r="N717" t="str">
            <v>NO</v>
          </cell>
          <cell r="O717" t="str">
            <v>SI</v>
          </cell>
          <cell r="P717" t="str">
            <v>Otro (Número de Instrumentos, programas y proyectos)</v>
          </cell>
          <cell r="Q717" t="str">
            <v>Semestral</v>
          </cell>
          <cell r="R717" t="str">
            <v>Acumulado</v>
          </cell>
          <cell r="S717">
            <v>28</v>
          </cell>
          <cell r="T717">
            <v>13</v>
          </cell>
          <cell r="U717">
            <v>9</v>
          </cell>
          <cell r="V717">
            <v>5</v>
          </cell>
          <cell r="W717">
            <v>4</v>
          </cell>
          <cell r="X717">
            <v>31</v>
          </cell>
          <cell r="Y717">
            <v>0</v>
          </cell>
          <cell r="Z717">
            <v>0</v>
          </cell>
          <cell r="AA717">
            <v>0</v>
          </cell>
          <cell r="AB717">
            <v>0</v>
          </cell>
          <cell r="AC717">
            <v>0</v>
          </cell>
          <cell r="AD717">
            <v>0</v>
          </cell>
          <cell r="AE717" t="str">
            <v>El 18 de abril, APC remitió para concepto jurídico del MRE el Convenio de Financiación del Proyecto FORPAZ, que tiene un monto de € 11 millones. APC también remitió para concepto jurídico el Convenio de Financiación del proyecto de Competitividad Regional</v>
          </cell>
          <cell r="AF717">
            <v>42490.208333333299</v>
          </cell>
          <cell r="AG717">
            <v>42501.673365393501</v>
          </cell>
          <cell r="AH717" t="str">
            <v>María Andrea Albán Durán</v>
          </cell>
          <cell r="AI717" t="str">
            <v>MariaAndrea.Alban@cancilleria.gov.co</v>
          </cell>
          <cell r="AJ717">
            <v>5</v>
          </cell>
          <cell r="AK717">
            <v>0</v>
          </cell>
          <cell r="AL717">
            <v>0</v>
          </cell>
        </row>
        <row r="718">
          <cell r="A718">
            <v>4322</v>
          </cell>
          <cell r="B718" t="str">
            <v>Todos por un Nuevo País</v>
          </cell>
          <cell r="C718" t="str">
            <v>Buen Gobierno</v>
          </cell>
          <cell r="D718" t="str">
            <v>Promover y asegurar los intereses nacionales a traves de la política exterior y cooperación internacional</v>
          </cell>
          <cell r="E718" t="str">
            <v>Relaciones Exteriores</v>
          </cell>
          <cell r="F718" t="str">
            <v>MINRELACIONES</v>
          </cell>
          <cell r="G718" t="str">
            <v>Fomento y promoción de la cooperación internacional desde el sector de Relaciones Exteriores</v>
          </cell>
          <cell r="H718">
            <v>4322</v>
          </cell>
          <cell r="I718" t="str">
            <v>Instrumentos de cooperación multilateral diseñados</v>
          </cell>
          <cell r="J718" t="str">
            <v>Gestión</v>
          </cell>
          <cell r="K718" t="str">
            <v>Sectorial</v>
          </cell>
          <cell r="L718" t="str">
            <v>SI</v>
          </cell>
          <cell r="M718" t="str">
            <v>NO</v>
          </cell>
          <cell r="N718" t="str">
            <v>NO</v>
          </cell>
          <cell r="O718" t="str">
            <v>NO</v>
          </cell>
          <cell r="P718" t="str">
            <v>Otro (Número de Instrumentos, programas y proyectos)</v>
          </cell>
          <cell r="Q718" t="str">
            <v>Semestral</v>
          </cell>
          <cell r="R718" t="str">
            <v>Acumulado</v>
          </cell>
          <cell r="S718">
            <v>11</v>
          </cell>
          <cell r="T718">
            <v>12</v>
          </cell>
          <cell r="U718">
            <v>0</v>
          </cell>
          <cell r="V718">
            <v>0</v>
          </cell>
          <cell r="W718">
            <v>0</v>
          </cell>
          <cell r="X718">
            <v>12</v>
          </cell>
          <cell r="Y718">
            <v>0</v>
          </cell>
          <cell r="Z718">
            <v>0</v>
          </cell>
          <cell r="AA718">
            <v>0</v>
          </cell>
          <cell r="AB718">
            <v>0</v>
          </cell>
          <cell r="AC718">
            <v>0</v>
          </cell>
          <cell r="AD718">
            <v>0</v>
          </cell>
          <cell r="AE718" t="str">
            <v>- Meta del cuatrienio cumplida con los 12 instrumentos de cooperación multilateral suscritos durante el año 2015, dentro de los cuales se encuentran el UNDAF, la OPSR y los marcos de cooperación con las siguientes Agencias de Naciones Unidas: FAO, ONU-Muj</v>
          </cell>
          <cell r="AF718">
            <v>42400.208333333299</v>
          </cell>
          <cell r="AG718">
            <v>42409.3963491088</v>
          </cell>
          <cell r="AH718" t="str">
            <v>María Andrea Albán Durán</v>
          </cell>
          <cell r="AI718" t="str">
            <v>MariaAndrea.Alban@cancilleria.gov.co</v>
          </cell>
          <cell r="AJ718">
            <v>5</v>
          </cell>
          <cell r="AK718">
            <v>0</v>
          </cell>
          <cell r="AL718">
            <v>0</v>
          </cell>
        </row>
        <row r="719">
          <cell r="A719">
            <v>4323</v>
          </cell>
          <cell r="B719" t="str">
            <v>Todos por un Nuevo País</v>
          </cell>
          <cell r="C719" t="str">
            <v>Buen Gobierno</v>
          </cell>
          <cell r="D719" t="str">
            <v>Promover y asegurar los intereses nacionales a traves de la política exterior y cooperación internacional</v>
          </cell>
          <cell r="E719" t="str">
            <v>Relaciones Exteriores</v>
          </cell>
          <cell r="F719" t="str">
            <v>MINRELACIONES</v>
          </cell>
          <cell r="G719" t="str">
            <v>Fomento y promoción de la cooperación internacional desde el sector de Relaciones Exteriores</v>
          </cell>
          <cell r="H719">
            <v>4323</v>
          </cell>
          <cell r="I719" t="str">
            <v>Programas bilaterales de cooperación Sur-Sur, en operación.</v>
          </cell>
          <cell r="J719" t="str">
            <v>Gestión</v>
          </cell>
          <cell r="K719" t="str">
            <v>Sectorial</v>
          </cell>
          <cell r="L719" t="str">
            <v>SI</v>
          </cell>
          <cell r="M719" t="str">
            <v>NO</v>
          </cell>
          <cell r="N719" t="str">
            <v>NO</v>
          </cell>
          <cell r="O719" t="str">
            <v>SI</v>
          </cell>
          <cell r="P719" t="str">
            <v>Otro (Número de Instrumentos, programas y proyectos)</v>
          </cell>
          <cell r="Q719" t="str">
            <v>Anual</v>
          </cell>
          <cell r="R719" t="str">
            <v>Acumulado</v>
          </cell>
          <cell r="S719">
            <v>31</v>
          </cell>
          <cell r="T719">
            <v>6</v>
          </cell>
          <cell r="U719">
            <v>8</v>
          </cell>
          <cell r="V719">
            <v>7</v>
          </cell>
          <cell r="W719">
            <v>6</v>
          </cell>
          <cell r="X719">
            <v>27</v>
          </cell>
          <cell r="Y719">
            <v>0</v>
          </cell>
          <cell r="Z719">
            <v>0</v>
          </cell>
          <cell r="AA719">
            <v>0</v>
          </cell>
          <cell r="AB719">
            <v>0</v>
          </cell>
          <cell r="AC719">
            <v>0</v>
          </cell>
          <cell r="AD719">
            <v>0</v>
          </cell>
          <cell r="AE719" t="str">
            <v>Durante el mes de abril de 2016 no se reportan avance cuantitativo, por cuanto se están adelantando la coordinación y negociación para la celebración de la VII Comisión Mixta de Cooperación Técnica y Científica con Costa Rica en el mes de mayo de 2016.</v>
          </cell>
          <cell r="AF719">
            <v>42490.208333333299</v>
          </cell>
          <cell r="AG719">
            <v>42501.673572569402</v>
          </cell>
          <cell r="AH719" t="str">
            <v>María Andrea Albán Durán</v>
          </cell>
          <cell r="AI719" t="str">
            <v>MariaAndrea.Alban@cancilleria.gov.co</v>
          </cell>
          <cell r="AJ719">
            <v>5</v>
          </cell>
          <cell r="AK719">
            <v>0</v>
          </cell>
          <cell r="AL719">
            <v>0</v>
          </cell>
        </row>
        <row r="720">
          <cell r="A720">
            <v>4324</v>
          </cell>
          <cell r="B720" t="str">
            <v>Todos por un Nuevo País</v>
          </cell>
          <cell r="C720" t="str">
            <v>Buen Gobierno</v>
          </cell>
          <cell r="D720" t="str">
            <v>Promover y asegurar los intereses nacionales a traves de la política exterior y cooperación internacional</v>
          </cell>
          <cell r="E720" t="str">
            <v>Relaciones Exteriores</v>
          </cell>
          <cell r="F720" t="str">
            <v>MINRELACIONES</v>
          </cell>
          <cell r="G720" t="str">
            <v>Fomento y promoción de la cooperación internacional desde el sector de Relaciones Exteriores</v>
          </cell>
          <cell r="H720">
            <v>4324</v>
          </cell>
          <cell r="I720" t="str">
            <v>Estrategias regionales de cooperación Sur-Sur, en operación</v>
          </cell>
          <cell r="J720" t="str">
            <v>Producto</v>
          </cell>
          <cell r="K720" t="str">
            <v>Sectorial</v>
          </cell>
          <cell r="L720" t="str">
            <v>SI</v>
          </cell>
          <cell r="M720" t="str">
            <v>NO</v>
          </cell>
          <cell r="N720" t="str">
            <v>NO</v>
          </cell>
          <cell r="O720" t="str">
            <v>SI</v>
          </cell>
          <cell r="P720" t="str">
            <v>Otro (Número de proyectos)</v>
          </cell>
          <cell r="Q720" t="str">
            <v>Anual</v>
          </cell>
          <cell r="R720" t="str">
            <v>Acumulado</v>
          </cell>
          <cell r="S720">
            <v>0</v>
          </cell>
          <cell r="T720">
            <v>1</v>
          </cell>
          <cell r="U720">
            <v>1</v>
          </cell>
          <cell r="V720">
            <v>1</v>
          </cell>
          <cell r="W720">
            <v>1</v>
          </cell>
          <cell r="X720">
            <v>4</v>
          </cell>
          <cell r="Y720">
            <v>0</v>
          </cell>
          <cell r="Z720">
            <v>0</v>
          </cell>
          <cell r="AA720">
            <v>0</v>
          </cell>
          <cell r="AB720">
            <v>0</v>
          </cell>
          <cell r="AC720">
            <v>0</v>
          </cell>
          <cell r="AD720">
            <v>0</v>
          </cell>
          <cell r="AE720" t="str">
            <v>En el marco de la Estrategia de Cooperación con el Sudeste Asiático, se inició la coordinación para la puesta en marcha del intercambio de experiencias y buenas prácticas en turismo de naturaleza y salud con Indonesia y Filipinas, la primera actividad ten</v>
          </cell>
          <cell r="AF720">
            <v>42490.208333333299</v>
          </cell>
          <cell r="AG720">
            <v>42501.670767442098</v>
          </cell>
          <cell r="AH720" t="str">
            <v>María Andrea Albán Durán</v>
          </cell>
          <cell r="AI720" t="str">
            <v>MariaAndrea.Alban@cancilleria.gov.co</v>
          </cell>
          <cell r="AJ720">
            <v>5</v>
          </cell>
          <cell r="AK720">
            <v>0</v>
          </cell>
          <cell r="AL720">
            <v>0</v>
          </cell>
        </row>
        <row r="721">
          <cell r="A721">
            <v>4314</v>
          </cell>
          <cell r="B721" t="str">
            <v>Todos por un Nuevo País</v>
          </cell>
          <cell r="C721" t="str">
            <v>Buen Gobierno</v>
          </cell>
          <cell r="D721" t="str">
            <v>Promover y asegurar los intereses nacionales a traves de la política exterior y cooperación internacional</v>
          </cell>
          <cell r="E721" t="str">
            <v>Relaciones Exteriores</v>
          </cell>
          <cell r="F721" t="str">
            <v>MINRELACIONES</v>
          </cell>
          <cell r="G721" t="str">
            <v>Asuntos multilaterales y participación en organismos internacionales y regionales</v>
          </cell>
          <cell r="H721">
            <v>4314</v>
          </cell>
          <cell r="I721" t="str">
            <v>Actividades culturales, académicas y deportivas de promoción de Colombia en el exterior</v>
          </cell>
          <cell r="J721" t="str">
            <v>Producto</v>
          </cell>
          <cell r="K721" t="str">
            <v>Sectorial</v>
          </cell>
          <cell r="L721" t="str">
            <v>SI</v>
          </cell>
          <cell r="M721" t="str">
            <v>NO</v>
          </cell>
          <cell r="N721" t="str">
            <v>NO</v>
          </cell>
          <cell r="O721" t="str">
            <v>SI</v>
          </cell>
          <cell r="P721" t="str">
            <v>Otro (Actividades)</v>
          </cell>
          <cell r="Q721" t="str">
            <v>Trimestral</v>
          </cell>
          <cell r="R721" t="str">
            <v>Acumulado</v>
          </cell>
          <cell r="S721">
            <v>1098</v>
          </cell>
          <cell r="T721">
            <v>179</v>
          </cell>
          <cell r="U721">
            <v>235</v>
          </cell>
          <cell r="V721">
            <v>247</v>
          </cell>
          <cell r="W721">
            <v>257</v>
          </cell>
          <cell r="X721">
            <v>918</v>
          </cell>
          <cell r="Y721">
            <v>21</v>
          </cell>
          <cell r="Z721">
            <v>8.94</v>
          </cell>
          <cell r="AA721">
            <v>220</v>
          </cell>
          <cell r="AB721">
            <v>23.97</v>
          </cell>
          <cell r="AC721">
            <v>42460.208333333299</v>
          </cell>
          <cell r="AD721">
            <v>42468.696443634297</v>
          </cell>
          <cell r="AE721" t="str">
            <v>Durante el mes de abril se avanzó en la preparación de las actividades culturales, académicas y deportivas, así como la logística necesaria para el envío de exposiciones, material promocional y de actividades que los implementan programados de mayo en ade</v>
          </cell>
          <cell r="AF721">
            <v>42490.208333333299</v>
          </cell>
          <cell r="AG721">
            <v>42501.666392361098</v>
          </cell>
          <cell r="AH721" t="str">
            <v>Luis Armando Soto</v>
          </cell>
          <cell r="AI721" t="str">
            <v>luis.soto@cancilleria.gov.co</v>
          </cell>
          <cell r="AJ721">
            <v>5</v>
          </cell>
          <cell r="AK721">
            <v>42551.208333333299</v>
          </cell>
          <cell r="AL721">
            <v>-48</v>
          </cell>
        </row>
        <row r="722">
          <cell r="A722">
            <v>4315</v>
          </cell>
          <cell r="B722" t="str">
            <v>Todos por un Nuevo País</v>
          </cell>
          <cell r="C722" t="str">
            <v>Buen Gobierno</v>
          </cell>
          <cell r="D722" t="str">
            <v>Promover y asegurar los intereses nacionales a traves de la política exterior y cooperación internacional</v>
          </cell>
          <cell r="E722" t="str">
            <v>Relaciones Exteriores</v>
          </cell>
          <cell r="F722" t="str">
            <v>MINRELACIONES</v>
          </cell>
          <cell r="G722" t="str">
            <v>Asuntos multilaterales y participación en organismos internacionales y regionales</v>
          </cell>
          <cell r="H722">
            <v>4315</v>
          </cell>
          <cell r="I722" t="str">
            <v>Participación en foros regionales y multilaterales para la promoción y defensa de intereses nacionales</v>
          </cell>
          <cell r="J722" t="str">
            <v>Producto</v>
          </cell>
          <cell r="K722" t="str">
            <v>Sectorial</v>
          </cell>
          <cell r="L722" t="str">
            <v>SI</v>
          </cell>
          <cell r="M722" t="str">
            <v>NO</v>
          </cell>
          <cell r="N722" t="str">
            <v>NO</v>
          </cell>
          <cell r="O722" t="str">
            <v>SI</v>
          </cell>
          <cell r="P722" t="str">
            <v>Otro (Acciones)</v>
          </cell>
          <cell r="Q722" t="str">
            <v>Trimestral</v>
          </cell>
          <cell r="R722" t="str">
            <v>Acumulado</v>
          </cell>
          <cell r="S722">
            <v>63</v>
          </cell>
          <cell r="T722">
            <v>39</v>
          </cell>
          <cell r="U722">
            <v>40</v>
          </cell>
          <cell r="V722">
            <v>37</v>
          </cell>
          <cell r="W722">
            <v>39</v>
          </cell>
          <cell r="X722">
            <v>155</v>
          </cell>
          <cell r="Y722">
            <v>8</v>
          </cell>
          <cell r="Z722">
            <v>20</v>
          </cell>
          <cell r="AA722">
            <v>47</v>
          </cell>
          <cell r="AB722">
            <v>30.32</v>
          </cell>
          <cell r="AC722">
            <v>42460.208333333299</v>
          </cell>
          <cell r="AD722">
            <v>42468.428767824102</v>
          </cell>
          <cell r="AE722" t="str">
            <v>Se adelantaron las siguientes acciones: preparación de insumos para la realización de dos (2) intervenciones, en el marco del 157° periodo de sesiones de la Comisión Interamericana de Derechos Humanos, X Reunión de Ministros de Relaciones Exteriores de la</v>
          </cell>
          <cell r="AF722">
            <v>42490.208333333299</v>
          </cell>
          <cell r="AG722">
            <v>42501.4781679398</v>
          </cell>
          <cell r="AH722" t="str">
            <v>Francisco Javier Echeverri Lara</v>
          </cell>
          <cell r="AI722" t="str">
            <v>francisco.echeverri@cancillaria.gov.co</v>
          </cell>
          <cell r="AJ722">
            <v>5</v>
          </cell>
          <cell r="AK722">
            <v>42551.208333333299</v>
          </cell>
          <cell r="AL722">
            <v>-48</v>
          </cell>
        </row>
        <row r="723">
          <cell r="A723">
            <v>5204</v>
          </cell>
          <cell r="B723" t="str">
            <v>Todos por un Nuevo País</v>
          </cell>
          <cell r="C723" t="str">
            <v>Buen Gobierno</v>
          </cell>
          <cell r="D723" t="str">
            <v>Promover y asegurar los intereses nacionales a traves de la política exterior y cooperación internacional</v>
          </cell>
          <cell r="E723" t="str">
            <v>Relaciones Exteriores</v>
          </cell>
          <cell r="F723" t="str">
            <v>MINRELACIONES</v>
          </cell>
          <cell r="G723" t="str">
            <v>Asuntos multilaterales y participación en organismos internacionales y regionales</v>
          </cell>
          <cell r="H723">
            <v>5204</v>
          </cell>
          <cell r="I723" t="str">
            <v>Niños, niñas y adolescentes beneficiados por la iniciativa de diplomacia deportiva y cultural.</v>
          </cell>
          <cell r="J723" t="str">
            <v>Producto</v>
          </cell>
          <cell r="K723" t="str">
            <v>Sectorial</v>
          </cell>
          <cell r="L723" t="str">
            <v>NO</v>
          </cell>
          <cell r="M723" t="str">
            <v>NO</v>
          </cell>
          <cell r="N723" t="str">
            <v>NO</v>
          </cell>
          <cell r="O723" t="str">
            <v>NO</v>
          </cell>
          <cell r="P723" t="str">
            <v>Número de niños, niñas y adolescentes</v>
          </cell>
          <cell r="Q723" t="str">
            <v>Trimestral</v>
          </cell>
          <cell r="R723" t="str">
            <v>Flujo</v>
          </cell>
          <cell r="S723">
            <v>816</v>
          </cell>
          <cell r="T723">
            <v>1041</v>
          </cell>
          <cell r="U723">
            <v>1266</v>
          </cell>
          <cell r="V723">
            <v>1491</v>
          </cell>
          <cell r="W723">
            <v>1658</v>
          </cell>
          <cell r="X723">
            <v>1658</v>
          </cell>
          <cell r="Y723">
            <v>1084</v>
          </cell>
          <cell r="Z723">
            <v>85.623999999999995</v>
          </cell>
          <cell r="AA723">
            <v>1059</v>
          </cell>
          <cell r="AB723">
            <v>63.872</v>
          </cell>
          <cell r="AC723">
            <v>42460.208333333299</v>
          </cell>
          <cell r="AD723">
            <v>42500.640919675898</v>
          </cell>
          <cell r="AE723" t="str">
            <v>Durante el mes de abril se avanzó en la preparación de los intercambios deportivos y culturales, así como en la logística necesaria para el desarrollo de los intercambios y actividades que los implementan programados de mayo en adelante. En abril se reali</v>
          </cell>
          <cell r="AF723">
            <v>42490.208333333299</v>
          </cell>
          <cell r="AG723">
            <v>42501.669867395802</v>
          </cell>
          <cell r="AH723" t="str">
            <v>Luis Armando Soto</v>
          </cell>
          <cell r="AI723" t="str">
            <v>luis.soto@cancilleria.gov.co</v>
          </cell>
          <cell r="AJ723">
            <v>3</v>
          </cell>
          <cell r="AK723">
            <v>42551.208333333299</v>
          </cell>
          <cell r="AL723">
            <v>-46</v>
          </cell>
        </row>
        <row r="724">
          <cell r="A724">
            <v>4316</v>
          </cell>
          <cell r="B724" t="str">
            <v>Todos por un Nuevo País</v>
          </cell>
          <cell r="C724" t="str">
            <v>Buen Gobierno</v>
          </cell>
          <cell r="D724" t="str">
            <v>Promover y asegurar los intereses nacionales a traves de la política exterior y cooperación internacional</v>
          </cell>
          <cell r="E724" t="str">
            <v>Relaciones Exteriores</v>
          </cell>
          <cell r="F724" t="str">
            <v>MINRELACIONES</v>
          </cell>
          <cell r="G724" t="str">
            <v>Política Migratoria</v>
          </cell>
          <cell r="H724">
            <v>4316</v>
          </cell>
          <cell r="I724" t="str">
            <v>Consulados móviles instalados</v>
          </cell>
          <cell r="J724" t="str">
            <v>Producto</v>
          </cell>
          <cell r="K724" t="str">
            <v>Sectorial</v>
          </cell>
          <cell r="L724" t="str">
            <v>SI</v>
          </cell>
          <cell r="M724" t="str">
            <v>NO</v>
          </cell>
          <cell r="N724" t="str">
            <v>NO</v>
          </cell>
          <cell r="O724" t="str">
            <v>SI</v>
          </cell>
          <cell r="P724" t="str">
            <v>Otro (Consulados móviles)</v>
          </cell>
          <cell r="Q724" t="str">
            <v>Trimestral</v>
          </cell>
          <cell r="R724" t="str">
            <v>Acumulado</v>
          </cell>
          <cell r="S724">
            <v>521</v>
          </cell>
          <cell r="T724">
            <v>120</v>
          </cell>
          <cell r="U724">
            <v>120</v>
          </cell>
          <cell r="V724">
            <v>120</v>
          </cell>
          <cell r="W724">
            <v>65</v>
          </cell>
          <cell r="X724">
            <v>425</v>
          </cell>
          <cell r="Y724">
            <v>22</v>
          </cell>
          <cell r="Z724">
            <v>18.329999999999998</v>
          </cell>
          <cell r="AA724">
            <v>182</v>
          </cell>
          <cell r="AB724">
            <v>42.82</v>
          </cell>
          <cell r="AC724">
            <v>42460.208333333299</v>
          </cell>
          <cell r="AD724">
            <v>42467.696005092599</v>
          </cell>
          <cell r="AE724"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4">
            <v>42490.208333333299</v>
          </cell>
          <cell r="AG724">
            <v>42500.451782638898</v>
          </cell>
          <cell r="AH724" t="str">
            <v>Javier Darío Higuera Angel</v>
          </cell>
          <cell r="AI724" t="str">
            <v>javier.higuera@cancilleria.gov.co</v>
          </cell>
          <cell r="AJ724">
            <v>5</v>
          </cell>
          <cell r="AK724">
            <v>42551.208333333299</v>
          </cell>
          <cell r="AL724">
            <v>-48</v>
          </cell>
        </row>
        <row r="725">
          <cell r="A725">
            <v>4317</v>
          </cell>
          <cell r="B725" t="str">
            <v>Todos por un Nuevo País</v>
          </cell>
          <cell r="C725" t="str">
            <v>Buen Gobierno</v>
          </cell>
          <cell r="D725" t="str">
            <v>Promover y asegurar los intereses nacionales a traves de la política exterior y cooperación internacional</v>
          </cell>
          <cell r="E725" t="str">
            <v>Relaciones Exteriores</v>
          </cell>
          <cell r="F725" t="str">
            <v>MINRELACIONES</v>
          </cell>
          <cell r="G725" t="str">
            <v>Política Migratoria</v>
          </cell>
          <cell r="H725">
            <v>4317</v>
          </cell>
          <cell r="I725" t="str">
            <v>Puntos totales de atención migratoria fortalecidos</v>
          </cell>
          <cell r="J725" t="str">
            <v>Producto</v>
          </cell>
          <cell r="K725" t="str">
            <v>Sectorial</v>
          </cell>
          <cell r="L725" t="str">
            <v>SI</v>
          </cell>
          <cell r="M725" t="str">
            <v>NO</v>
          </cell>
          <cell r="N725" t="str">
            <v>NO</v>
          </cell>
          <cell r="O725" t="str">
            <v>SI</v>
          </cell>
          <cell r="P725" t="str">
            <v>Otro (Puntos de atención)</v>
          </cell>
          <cell r="Q725" t="str">
            <v>Semestral</v>
          </cell>
          <cell r="R725" t="str">
            <v>Capacidad</v>
          </cell>
          <cell r="S725">
            <v>64</v>
          </cell>
          <cell r="T725">
            <v>65</v>
          </cell>
          <cell r="U725">
            <v>66</v>
          </cell>
          <cell r="V725">
            <v>67</v>
          </cell>
          <cell r="W725">
            <v>67</v>
          </cell>
          <cell r="X725">
            <v>67</v>
          </cell>
          <cell r="Y725">
            <v>0</v>
          </cell>
          <cell r="Z725">
            <v>0</v>
          </cell>
          <cell r="AA725">
            <v>0</v>
          </cell>
          <cell r="AB725">
            <v>0</v>
          </cell>
          <cell r="AC725">
            <v>0</v>
          </cell>
          <cell r="AD725">
            <v>0</v>
          </cell>
          <cell r="AE725" t="str">
            <v>Se avanza en la Construcción de una balsa flotante sobre el río Amazonas como punto de control migratorio fluvial, en donde después de reiniciadas las obras, se realiza una visita técnica con las partes involucradas (Consorcio Balsa del Amazonas, Gobernac</v>
          </cell>
          <cell r="AF725">
            <v>42490.208333333299</v>
          </cell>
          <cell r="AG725">
            <v>42502.439301504601</v>
          </cell>
          <cell r="AH725" t="str">
            <v>Cristhian Alexander Caballero Mora</v>
          </cell>
          <cell r="AI725" t="str">
            <v>cristhian.caballero@migracioncolombia.gov.co</v>
          </cell>
          <cell r="AJ725">
            <v>5</v>
          </cell>
          <cell r="AK725">
            <v>0</v>
          </cell>
          <cell r="AL725">
            <v>0</v>
          </cell>
        </row>
        <row r="726">
          <cell r="A726">
            <v>4319</v>
          </cell>
          <cell r="B726" t="str">
            <v>Todos por un Nuevo País</v>
          </cell>
          <cell r="C726" t="str">
            <v>Buen Gobierno</v>
          </cell>
          <cell r="D726" t="str">
            <v>Promover y asegurar los intereses nacionales a traves de la política exterior y cooperación internacional</v>
          </cell>
          <cell r="E726" t="str">
            <v>Relaciones Exteriores</v>
          </cell>
          <cell r="F726" t="str">
            <v>MINRELACIONES</v>
          </cell>
          <cell r="G726" t="str">
            <v>Política Migratoria</v>
          </cell>
          <cell r="H726">
            <v>4319</v>
          </cell>
          <cell r="I726" t="str">
            <v>Intervenciones para atender las prioridades de la política exterior y el servicio al ciudadano fortalecidas</v>
          </cell>
          <cell r="J726" t="str">
            <v>Producto</v>
          </cell>
          <cell r="K726" t="str">
            <v>Sectorial</v>
          </cell>
          <cell r="L726" t="str">
            <v>SI</v>
          </cell>
          <cell r="M726" t="str">
            <v>NO</v>
          </cell>
          <cell r="N726" t="str">
            <v>NO</v>
          </cell>
          <cell r="O726" t="str">
            <v>SI</v>
          </cell>
          <cell r="P726" t="str">
            <v>Otro (Sedes)</v>
          </cell>
          <cell r="Q726" t="str">
            <v>Trimestral</v>
          </cell>
          <cell r="R726" t="str">
            <v>Acumulado</v>
          </cell>
          <cell r="S726">
            <v>125</v>
          </cell>
          <cell r="T726">
            <v>26</v>
          </cell>
          <cell r="U726">
            <v>26</v>
          </cell>
          <cell r="V726">
            <v>26</v>
          </cell>
          <cell r="W726">
            <v>26</v>
          </cell>
          <cell r="X726">
            <v>104</v>
          </cell>
          <cell r="Y726">
            <v>11</v>
          </cell>
          <cell r="Z726">
            <v>42.31</v>
          </cell>
          <cell r="AA726">
            <v>60</v>
          </cell>
          <cell r="AB726">
            <v>57.69</v>
          </cell>
          <cell r="AC726">
            <v>42460.208333333299</v>
          </cell>
          <cell r="AD726">
            <v>42471.460241284702</v>
          </cell>
          <cell r="AE726" t="str">
            <v>Durante este periodo se ha avanzado en el mantenimiento y dotación de las misiones de Colombia en el exterior.</v>
          </cell>
          <cell r="AF726">
            <v>42490.208333333299</v>
          </cell>
          <cell r="AG726">
            <v>42501.635307789402</v>
          </cell>
          <cell r="AH726" t="str">
            <v>Luis Fernando Críales Gutierrez</v>
          </cell>
          <cell r="AI726" t="str">
            <v>luis.criales@cancilleria.gov.co</v>
          </cell>
          <cell r="AJ726">
            <v>5</v>
          </cell>
          <cell r="AK726">
            <v>42551.208333333299</v>
          </cell>
          <cell r="AL726">
            <v>-48</v>
          </cell>
        </row>
        <row r="727">
          <cell r="A727">
            <v>5216</v>
          </cell>
          <cell r="B727" t="str">
            <v>Todos por un Nuevo País</v>
          </cell>
          <cell r="C727" t="str">
            <v>Buen Gobierno</v>
          </cell>
          <cell r="D727" t="str">
            <v>Promover y asegurar los intereses nacionales a traves de la política exterior y cooperación internacional</v>
          </cell>
          <cell r="E727" t="str">
            <v>Relaciones Exteriores</v>
          </cell>
          <cell r="F727" t="str">
            <v>MINRELACIONES</v>
          </cell>
          <cell r="G727" t="str">
            <v>Política Migratoria</v>
          </cell>
          <cell r="H727">
            <v>5216</v>
          </cell>
          <cell r="I727" t="str">
            <v>Actuaciones consulares realizadas a través de Consulados Móviles</v>
          </cell>
          <cell r="J727" t="str">
            <v>Producto</v>
          </cell>
          <cell r="K727" t="str">
            <v>Sectorial</v>
          </cell>
          <cell r="L727" t="str">
            <v>NO</v>
          </cell>
          <cell r="M727" t="str">
            <v>NO</v>
          </cell>
          <cell r="N727" t="str">
            <v>NO</v>
          </cell>
          <cell r="O727" t="str">
            <v>SI</v>
          </cell>
          <cell r="P727" t="str">
            <v>Número de actuaciones consulares</v>
          </cell>
          <cell r="Q727" t="str">
            <v>Mensual</v>
          </cell>
          <cell r="R727" t="str">
            <v>Acumulado</v>
          </cell>
          <cell r="S727">
            <v>73607</v>
          </cell>
          <cell r="T727">
            <v>20000</v>
          </cell>
          <cell r="U727">
            <v>14000</v>
          </cell>
          <cell r="V727">
            <v>14000</v>
          </cell>
          <cell r="W727">
            <v>8400</v>
          </cell>
          <cell r="X727">
            <v>56400</v>
          </cell>
          <cell r="Y727">
            <v>5610</v>
          </cell>
          <cell r="Z727">
            <v>40.070999999999998</v>
          </cell>
          <cell r="AA727">
            <v>33676</v>
          </cell>
          <cell r="AB727">
            <v>59.709000000000003</v>
          </cell>
          <cell r="AC727">
            <v>42490.208333333299</v>
          </cell>
          <cell r="AD727">
            <v>42501.665787418999</v>
          </cell>
          <cell r="AE727" t="str">
            <v xml:space="preserve">De acuerdo al Plan Anual de Consulados Móviles para el mes de Abril, se realizaron 13 consulados móviles en: Madrid (Castilla y León), Newark (Englewood), San Francisco (Denver Colorado), Barcelona (Girona, Lleida y Zaragoza), Nueva Loja (Zamora, Macas), </v>
          </cell>
          <cell r="AF727">
            <v>42490.208333333299</v>
          </cell>
          <cell r="AG727">
            <v>42501.665787268503</v>
          </cell>
          <cell r="AH727" t="str">
            <v>Javier Darío Higuera Angel</v>
          </cell>
          <cell r="AI727" t="str">
            <v>javier.higuera@cancilleria.gov.co</v>
          </cell>
          <cell r="AJ727">
            <v>7</v>
          </cell>
          <cell r="AK727">
            <v>42520.208333333299</v>
          </cell>
          <cell r="AL727">
            <v>-20</v>
          </cell>
        </row>
        <row r="728">
          <cell r="A728">
            <v>4312</v>
          </cell>
          <cell r="B728" t="str">
            <v>Todos por un Nuevo País</v>
          </cell>
          <cell r="C728" t="str">
            <v>Buen Gobierno</v>
          </cell>
          <cell r="D728" t="str">
            <v>Promover y asegurar los intereses nacionales a traves de la política exterior y cooperación internacional</v>
          </cell>
          <cell r="E728" t="str">
            <v>Relaciones Exteriores</v>
          </cell>
          <cell r="F728" t="str">
            <v>MINRELACIONES</v>
          </cell>
          <cell r="G728" t="str">
            <v>Gestión de asuntos geoestratégicos</v>
          </cell>
          <cell r="H728">
            <v>4312</v>
          </cell>
          <cell r="I728" t="str">
            <v>Acciones estratégicas desarrolladas para la promoción de los intereses nacionales en el marco de las prioridades de la política exterior</v>
          </cell>
          <cell r="J728" t="str">
            <v>Producto</v>
          </cell>
          <cell r="K728" t="str">
            <v>Sectorial</v>
          </cell>
          <cell r="L728" t="str">
            <v>SI</v>
          </cell>
          <cell r="M728" t="str">
            <v>NO</v>
          </cell>
          <cell r="N728" t="str">
            <v>NO</v>
          </cell>
          <cell r="O728" t="str">
            <v>SI</v>
          </cell>
          <cell r="P728" t="str">
            <v>Porcentaje</v>
          </cell>
          <cell r="Q728" t="str">
            <v>Trimestral</v>
          </cell>
          <cell r="R728" t="str">
            <v>Stock</v>
          </cell>
          <cell r="S728">
            <v>100</v>
          </cell>
          <cell r="T728">
            <v>100</v>
          </cell>
          <cell r="U728">
            <v>100</v>
          </cell>
          <cell r="V728">
            <v>100</v>
          </cell>
          <cell r="W728">
            <v>100</v>
          </cell>
          <cell r="X728">
            <v>100</v>
          </cell>
          <cell r="Y728">
            <v>37</v>
          </cell>
          <cell r="Z728">
            <v>37</v>
          </cell>
          <cell r="AA728">
            <v>37</v>
          </cell>
          <cell r="AB728">
            <v>37</v>
          </cell>
          <cell r="AC728">
            <v>42460.208333333299</v>
          </cell>
          <cell r="AD728">
            <v>42471.444688576397</v>
          </cell>
          <cell r="AE728" t="str">
            <v>Durante este periodo se realizaron 4 acciones para consolidar y lograr la consecución de resultados de las agendas bilaterales a nivel global (socios tradicionales y no tradicionales), 20 actividades culturales, académicas y deportivas de promoción de Col</v>
          </cell>
          <cell r="AF728">
            <v>42490.208333333299</v>
          </cell>
          <cell r="AG728">
            <v>42500.720282754599</v>
          </cell>
          <cell r="AH728" t="str">
            <v>Liz Alexi Jerez Araque</v>
          </cell>
          <cell r="AI728" t="str">
            <v>liz.jerez@cancilleria.gov.co</v>
          </cell>
          <cell r="AJ728">
            <v>5</v>
          </cell>
          <cell r="AK728">
            <v>42551.208333333299</v>
          </cell>
          <cell r="AL728">
            <v>-48</v>
          </cell>
        </row>
        <row r="729">
          <cell r="A729">
            <v>4313</v>
          </cell>
          <cell r="B729" t="str">
            <v>Todos por un Nuevo País</v>
          </cell>
          <cell r="C729" t="str">
            <v>Buen Gobierno</v>
          </cell>
          <cell r="D729" t="str">
            <v>Promover y asegurar los intereses nacionales a traves de la política exterior y cooperación internacional</v>
          </cell>
          <cell r="E729" t="str">
            <v>Relaciones Exteriores</v>
          </cell>
          <cell r="F729" t="str">
            <v>MINRELACIONES</v>
          </cell>
          <cell r="G729" t="str">
            <v>Gestión de asuntos geoestratégicos</v>
          </cell>
          <cell r="H729">
            <v>4313</v>
          </cell>
          <cell r="I729" t="str">
            <v>Acciones para consolidar y lograr la consecución de resultados de las agendas bilaterales a nivel global (socios tradicionales y no tradicionales)</v>
          </cell>
          <cell r="J729" t="str">
            <v>Producto</v>
          </cell>
          <cell r="K729" t="str">
            <v>Sectorial</v>
          </cell>
          <cell r="L729" t="str">
            <v>SI</v>
          </cell>
          <cell r="M729" t="str">
            <v>NO</v>
          </cell>
          <cell r="N729" t="str">
            <v>NO</v>
          </cell>
          <cell r="O729" t="str">
            <v>SI</v>
          </cell>
          <cell r="P729" t="str">
            <v>Otro (Acciones)</v>
          </cell>
          <cell r="Q729" t="str">
            <v>Trimestral</v>
          </cell>
          <cell r="R729" t="str">
            <v>Capacidad</v>
          </cell>
          <cell r="S729">
            <v>152</v>
          </cell>
          <cell r="T729">
            <v>207</v>
          </cell>
          <cell r="U729">
            <v>261</v>
          </cell>
          <cell r="V729">
            <v>303</v>
          </cell>
          <cell r="W729">
            <v>328</v>
          </cell>
          <cell r="X729">
            <v>328</v>
          </cell>
          <cell r="Y729">
            <v>232</v>
          </cell>
          <cell r="Z729">
            <v>73.39</v>
          </cell>
          <cell r="AA729">
            <v>232</v>
          </cell>
          <cell r="AB729">
            <v>45.46</v>
          </cell>
          <cell r="AC729">
            <v>42460.208333333299</v>
          </cell>
          <cell r="AD729">
            <v>42468.629348530099</v>
          </cell>
          <cell r="AE729" t="str">
            <v>Durante el mes de abril de 2016, se hizo seguimiento al proceso de saneamiento del Convenio Andrés Bello, se anunció el upgrade de la misión diplomática de Finlandia en Bogotá, se avanzó en la negociación del acuerdo de exención de visado con Georgia y se</v>
          </cell>
          <cell r="AF729">
            <v>42490.208333333299</v>
          </cell>
          <cell r="AG729">
            <v>42501.480142210603</v>
          </cell>
          <cell r="AH729" t="str">
            <v>Juan Guillermo Castro Benetti</v>
          </cell>
          <cell r="AI729" t="str">
            <v>juan.castro@cancilleria.gov.co</v>
          </cell>
          <cell r="AJ729">
            <v>5</v>
          </cell>
          <cell r="AK729">
            <v>42551.208333333299</v>
          </cell>
          <cell r="AL729">
            <v>-48</v>
          </cell>
        </row>
        <row r="730">
          <cell r="A730">
            <v>4318</v>
          </cell>
          <cell r="B730" t="str">
            <v>Todos por un Nuevo País</v>
          </cell>
          <cell r="C730" t="str">
            <v>Buen Gobierno</v>
          </cell>
          <cell r="D730" t="str">
            <v>Promover y asegurar los intereses nacionales a traves de la política exterior y cooperación internacional</v>
          </cell>
          <cell r="E730" t="str">
            <v>Relaciones Exteriores</v>
          </cell>
          <cell r="F730" t="str">
            <v>MINRELACIONES</v>
          </cell>
          <cell r="G730" t="str">
            <v>Soberanía Territorial y Desarrollo Fronterizo</v>
          </cell>
          <cell r="H730">
            <v>4318</v>
          </cell>
          <cell r="I730" t="str">
            <v>Municipios y corregimientos departamentales fronterizos intervenidos con proyectos de impacto social y económico en zonas rurales</v>
          </cell>
          <cell r="J730" t="str">
            <v>Producto</v>
          </cell>
          <cell r="K730" t="str">
            <v>Sectorial</v>
          </cell>
          <cell r="L730" t="str">
            <v>SI</v>
          </cell>
          <cell r="M730" t="str">
            <v>NO</v>
          </cell>
          <cell r="N730" t="str">
            <v>NO</v>
          </cell>
          <cell r="O730" t="str">
            <v>SI</v>
          </cell>
          <cell r="P730" t="str">
            <v>Otro (Municipios)</v>
          </cell>
          <cell r="Q730" t="str">
            <v>Trimestral</v>
          </cell>
          <cell r="R730" t="str">
            <v>Acumulado</v>
          </cell>
          <cell r="S730">
            <v>0</v>
          </cell>
          <cell r="T730">
            <v>5</v>
          </cell>
          <cell r="U730">
            <v>5</v>
          </cell>
          <cell r="V730">
            <v>5</v>
          </cell>
          <cell r="W730">
            <v>5</v>
          </cell>
          <cell r="X730">
            <v>20</v>
          </cell>
          <cell r="Y730">
            <v>3</v>
          </cell>
          <cell r="Z730">
            <v>60</v>
          </cell>
          <cell r="AA730">
            <v>8</v>
          </cell>
          <cell r="AB730">
            <v>40</v>
          </cell>
          <cell r="AC730">
            <v>42460.208333333299</v>
          </cell>
          <cell r="AD730">
            <v>42468.631222766198</v>
          </cell>
          <cell r="AE730" t="str">
            <v>En el mes de abril avanzó en la suscripción de contratos mediante los cuales se ejecutarán proyectos de impacto social y económico en diferentes municipios de frontera. Una vez inicie la ejecución de estos proyectos, se determinarán las intervenciones int</v>
          </cell>
          <cell r="AF730">
            <v>42490.208333333299</v>
          </cell>
          <cell r="AG730">
            <v>42501.433133298597</v>
          </cell>
          <cell r="AH730" t="str">
            <v>Jorge Humberto Guzmán González</v>
          </cell>
          <cell r="AI730" t="str">
            <v>jorge.guzman@cancilleria.gov.co</v>
          </cell>
          <cell r="AJ730">
            <v>5</v>
          </cell>
          <cell r="AK730">
            <v>42551.208333333299</v>
          </cell>
          <cell r="AL730">
            <v>-48</v>
          </cell>
        </row>
        <row r="731">
          <cell r="A731">
            <v>5217</v>
          </cell>
          <cell r="B731" t="str">
            <v>Todos por un Nuevo País</v>
          </cell>
          <cell r="C731" t="str">
            <v>Buen Gobierno</v>
          </cell>
          <cell r="D731" t="str">
            <v>Promover y asegurar los intereses nacionales a traves de la política exterior y cooperación internacional</v>
          </cell>
          <cell r="E731" t="str">
            <v>Relaciones Exteriores</v>
          </cell>
          <cell r="F731" t="str">
            <v>MINRELACIONES</v>
          </cell>
          <cell r="G731" t="str">
            <v>Soberanía Territorial y Desarrollo Fronterizo</v>
          </cell>
          <cell r="H731">
            <v>5217</v>
          </cell>
          <cell r="I731" t="str">
            <v>Proyectos de impacto social y económico en zonas de frontera (en implementación)</v>
          </cell>
          <cell r="J731" t="str">
            <v>Producto</v>
          </cell>
          <cell r="K731" t="str">
            <v>Sectorial</v>
          </cell>
          <cell r="L731" t="str">
            <v>NO</v>
          </cell>
          <cell r="M731" t="str">
            <v>NO</v>
          </cell>
          <cell r="N731" t="str">
            <v>NO</v>
          </cell>
          <cell r="O731" t="str">
            <v>SI</v>
          </cell>
          <cell r="P731" t="str">
            <v>Proyectos</v>
          </cell>
          <cell r="Q731" t="str">
            <v>Semestral</v>
          </cell>
          <cell r="R731" t="str">
            <v>Capacidad</v>
          </cell>
          <cell r="S731">
            <v>335</v>
          </cell>
          <cell r="T731">
            <v>528</v>
          </cell>
          <cell r="U731">
            <v>528</v>
          </cell>
          <cell r="V731">
            <v>578</v>
          </cell>
          <cell r="W731">
            <v>635</v>
          </cell>
          <cell r="X731">
            <v>635</v>
          </cell>
          <cell r="Y731">
            <v>0</v>
          </cell>
          <cell r="Z731">
            <v>0</v>
          </cell>
          <cell r="AA731">
            <v>0</v>
          </cell>
          <cell r="AB731">
            <v>0</v>
          </cell>
          <cell r="AC731">
            <v>0</v>
          </cell>
          <cell r="AD731">
            <v>0</v>
          </cell>
          <cell r="AE731" t="str">
            <v>En el mes de abril el PFP mantuvo el número de proyectos en implementación reportados con anterioridad.</v>
          </cell>
          <cell r="AF731">
            <v>42490.208333333299</v>
          </cell>
          <cell r="AG731">
            <v>42501.432801273098</v>
          </cell>
          <cell r="AH731" t="str">
            <v>Jorge Humberto Guzmán González</v>
          </cell>
          <cell r="AI731" t="str">
            <v>jorge.guzman@cancilleria.gov.co</v>
          </cell>
          <cell r="AJ731">
            <v>5</v>
          </cell>
          <cell r="AK731">
            <v>0</v>
          </cell>
          <cell r="AL731">
            <v>0</v>
          </cell>
        </row>
        <row r="732">
          <cell r="A732">
            <v>5256</v>
          </cell>
          <cell r="B732" t="str">
            <v>Todos por un Nuevo País</v>
          </cell>
          <cell r="C732" t="str">
            <v>Buen Gobierno</v>
          </cell>
          <cell r="D732" t="str">
            <v>Promover y asegurar los intereses nacionales a traves de la política exterior y cooperación internacional</v>
          </cell>
          <cell r="E732" t="str">
            <v>Relaciones Exteriores</v>
          </cell>
          <cell r="F732" t="str">
            <v>MINRELACIONES</v>
          </cell>
          <cell r="G732" t="str">
            <v>Grupos Étnicos - Relaciones Exteriores</v>
          </cell>
          <cell r="H732">
            <v>5256</v>
          </cell>
          <cell r="I732" t="str">
            <v>Porcentaje de sesiones de comisiones regionales en las que participaron representantes de la comunidad Rrom</v>
          </cell>
          <cell r="J732" t="str">
            <v>Producto</v>
          </cell>
          <cell r="K732" t="str">
            <v>Sectorial</v>
          </cell>
          <cell r="L732" t="str">
            <v>NO</v>
          </cell>
          <cell r="M732" t="str">
            <v>NO</v>
          </cell>
          <cell r="N732" t="str">
            <v>NO</v>
          </cell>
          <cell r="O732" t="str">
            <v>SI</v>
          </cell>
          <cell r="P732" t="str">
            <v>Porcentaje</v>
          </cell>
          <cell r="Q732" t="str">
            <v>Semestral</v>
          </cell>
          <cell r="R732" t="str">
            <v>Capacidad</v>
          </cell>
          <cell r="S732">
            <v>0</v>
          </cell>
          <cell r="T732">
            <v>100</v>
          </cell>
          <cell r="U732">
            <v>100</v>
          </cell>
          <cell r="V732">
            <v>100</v>
          </cell>
          <cell r="W732">
            <v>100</v>
          </cell>
          <cell r="X732">
            <v>100</v>
          </cell>
          <cell r="Y732">
            <v>0</v>
          </cell>
          <cell r="Z732">
            <v>0</v>
          </cell>
          <cell r="AA732">
            <v>0</v>
          </cell>
          <cell r="AB732">
            <v>0</v>
          </cell>
          <cell r="AC732">
            <v>0</v>
          </cell>
          <cell r="AD732">
            <v>0</v>
          </cell>
          <cell r="AE732" t="str">
            <v xml:space="preserve">El mes de abril hace parte del plazo en el que las entidades de Gobierno Nacional deberán estudiar internamente qué tipo de recursos están pendientes de asignar a programas o proyectos en el marco del Conpes 3805. Lo anterior se lleva a cabo de acuerdo a </v>
          </cell>
          <cell r="AF732">
            <v>42490.208333333299</v>
          </cell>
          <cell r="AG732">
            <v>42501.432368252303</v>
          </cell>
          <cell r="AH732" t="str">
            <v>Jorge Humberto Guzmán González</v>
          </cell>
          <cell r="AI732" t="str">
            <v>jorge.guzman@cancilleria.gov.co</v>
          </cell>
          <cell r="AJ732">
            <v>5</v>
          </cell>
          <cell r="AK732">
            <v>0</v>
          </cell>
          <cell r="AL732">
            <v>0</v>
          </cell>
        </row>
        <row r="733">
          <cell r="A733">
            <v>5257</v>
          </cell>
          <cell r="B733" t="str">
            <v>Todos por un Nuevo País</v>
          </cell>
          <cell r="C733" t="str">
            <v>Buen Gobierno</v>
          </cell>
          <cell r="D733" t="str">
            <v>Promover y asegurar los intereses nacionales a traves de la política exterior y cooperación internacional</v>
          </cell>
          <cell r="E733" t="str">
            <v>Relaciones Exteriores</v>
          </cell>
          <cell r="F733" t="str">
            <v>MINRELACIONES</v>
          </cell>
          <cell r="G733" t="str">
            <v>Grupos Étnicos - Relaciones Exteriores</v>
          </cell>
          <cell r="H733">
            <v>5257</v>
          </cell>
          <cell r="I733" t="str">
            <v>Proyecto de fortalecimiento de desarrollo social y económico dirigido al pueblo Rrom con presencia en zona de frontera.</v>
          </cell>
          <cell r="J733" t="str">
            <v>Producto</v>
          </cell>
          <cell r="K733" t="str">
            <v>Sectorial</v>
          </cell>
          <cell r="L733" t="str">
            <v>NO</v>
          </cell>
          <cell r="M733" t="str">
            <v>NO</v>
          </cell>
          <cell r="N733" t="str">
            <v>NO</v>
          </cell>
          <cell r="O733" t="str">
            <v>SI</v>
          </cell>
          <cell r="P733" t="str">
            <v>Proyectos</v>
          </cell>
          <cell r="Q733" t="str">
            <v>Anual</v>
          </cell>
          <cell r="R733" t="str">
            <v>Acumulado</v>
          </cell>
          <cell r="S733">
            <v>0</v>
          </cell>
          <cell r="T733">
            <v>0</v>
          </cell>
          <cell r="U733">
            <v>0</v>
          </cell>
          <cell r="V733">
            <v>1</v>
          </cell>
          <cell r="W733">
            <v>0</v>
          </cell>
          <cell r="X733">
            <v>1</v>
          </cell>
          <cell r="Y733">
            <v>0</v>
          </cell>
          <cell r="Z733">
            <v>0</v>
          </cell>
          <cell r="AA733">
            <v>0</v>
          </cell>
          <cell r="AB733">
            <v>0</v>
          </cell>
          <cell r="AC733">
            <v>0</v>
          </cell>
          <cell r="AD733">
            <v>0</v>
          </cell>
          <cell r="AE733" t="str">
            <v>Este indicador se cumplirá en la vigencia 2017.</v>
          </cell>
          <cell r="AF733">
            <v>42490.208333333299</v>
          </cell>
          <cell r="AG733">
            <v>42501.431984525501</v>
          </cell>
          <cell r="AH733" t="str">
            <v>Jorge Humberto Guzmán González</v>
          </cell>
          <cell r="AI733" t="str">
            <v>jorge.guzman@cancilleria.gov.co</v>
          </cell>
          <cell r="AJ733">
            <v>5</v>
          </cell>
          <cell r="AK733">
            <v>0</v>
          </cell>
          <cell r="AL733">
            <v>0</v>
          </cell>
        </row>
        <row r="734">
          <cell r="A734">
            <v>5343</v>
          </cell>
          <cell r="B734" t="str">
            <v>Todos por un Nuevo País</v>
          </cell>
          <cell r="C734" t="str">
            <v>Buen Gobierno</v>
          </cell>
          <cell r="D734" t="str">
            <v>Promover y asegurar los intereses nacionales a traves de la política exterior y cooperación internacional</v>
          </cell>
          <cell r="E734" t="str">
            <v>Relaciones Exteriores</v>
          </cell>
          <cell r="F734" t="str">
            <v>MINRELACIONES</v>
          </cell>
          <cell r="G734" t="str">
            <v>Grupos Étnicos - Relaciones Exteriores</v>
          </cell>
          <cell r="H734">
            <v>5343</v>
          </cell>
          <cell r="I734" t="str">
            <v>Proyectos de desarrollo social y económico con pertinencia cultural implementados de manera concertada con las comunidades, organizaciones y pueblos indígenas en zonas de frontera.</v>
          </cell>
          <cell r="J734" t="str">
            <v>Producto</v>
          </cell>
          <cell r="K734" t="str">
            <v>Sectorial</v>
          </cell>
          <cell r="L734" t="str">
            <v>NO</v>
          </cell>
          <cell r="M734" t="str">
            <v>NO</v>
          </cell>
          <cell r="N734" t="str">
            <v>SI</v>
          </cell>
          <cell r="O734" t="str">
            <v>SI</v>
          </cell>
          <cell r="P734" t="str">
            <v>Proyectos</v>
          </cell>
          <cell r="Q734" t="str">
            <v>Semestral</v>
          </cell>
          <cell r="R734" t="str">
            <v>Acumulado</v>
          </cell>
          <cell r="S734">
            <v>12</v>
          </cell>
          <cell r="T734">
            <v>3</v>
          </cell>
          <cell r="U734">
            <v>3</v>
          </cell>
          <cell r="V734">
            <v>3</v>
          </cell>
          <cell r="W734">
            <v>3</v>
          </cell>
          <cell r="X734">
            <v>12</v>
          </cell>
          <cell r="Y734">
            <v>0</v>
          </cell>
          <cell r="Z734">
            <v>0</v>
          </cell>
          <cell r="AA734">
            <v>0</v>
          </cell>
          <cell r="AB734">
            <v>0</v>
          </cell>
          <cell r="AC734">
            <v>0</v>
          </cell>
          <cell r="AD734">
            <v>0</v>
          </cell>
          <cell r="AE734" t="str">
            <v xml:space="preserve">En el mes de enero el PFP avanzó en la formalización de los acuerdos y cierre financiero de proyectos a implementar durante la vigencia 2016. </v>
          </cell>
          <cell r="AF734">
            <v>42400.208333333299</v>
          </cell>
          <cell r="AG734">
            <v>42501.430500775503</v>
          </cell>
          <cell r="AH734" t="str">
            <v>Jorge Humberto Guzmán González</v>
          </cell>
          <cell r="AI734" t="str">
            <v>jorge.guzman@cancilleria.gov.co</v>
          </cell>
          <cell r="AJ734">
            <v>5</v>
          </cell>
          <cell r="AK734">
            <v>0</v>
          </cell>
          <cell r="AL734">
            <v>0</v>
          </cell>
        </row>
        <row r="735">
          <cell r="A735">
            <v>4893</v>
          </cell>
          <cell r="B735" t="str">
            <v>Todos por un Nuevo País</v>
          </cell>
          <cell r="C735" t="str">
            <v>Crecimiento verde</v>
          </cell>
          <cell r="D735" t="str">
            <v>Proteger y asegurar el uso sostenible del capital natural y mejorar la calidad y la gobernanza ambiental</v>
          </cell>
          <cell r="E735" t="str">
            <v>Ambiente</v>
          </cell>
          <cell r="F735" t="str">
            <v>ANLA</v>
          </cell>
          <cell r="G735" t="str">
            <v>Formulacion y seguimiento a la Política Ambiental</v>
          </cell>
          <cell r="H735">
            <v>4893</v>
          </cell>
          <cell r="I735" t="str">
            <v>Porcentaje de las solicitudes de licencias ambientales y modificaciones a instrumentos competencia de la ANLA resueltas dentro de los tiempos establecidos en la normatividad vigente</v>
          </cell>
          <cell r="J735" t="str">
            <v>Producto</v>
          </cell>
          <cell r="K735" t="str">
            <v>Sectorial</v>
          </cell>
          <cell r="L735" t="str">
            <v>SI</v>
          </cell>
          <cell r="M735" t="str">
            <v>NO</v>
          </cell>
          <cell r="N735" t="str">
            <v>NO</v>
          </cell>
          <cell r="O735" t="str">
            <v>SI</v>
          </cell>
          <cell r="P735" t="str">
            <v>Porcentaje</v>
          </cell>
          <cell r="Q735" t="str">
            <v>Mensual</v>
          </cell>
          <cell r="R735" t="str">
            <v>Flujo</v>
          </cell>
          <cell r="S735">
            <v>0</v>
          </cell>
          <cell r="T735">
            <v>80</v>
          </cell>
          <cell r="U735">
            <v>85</v>
          </cell>
          <cell r="V735">
            <v>90</v>
          </cell>
          <cell r="W735">
            <v>95</v>
          </cell>
          <cell r="X735">
            <v>95</v>
          </cell>
          <cell r="Y735">
            <v>65</v>
          </cell>
          <cell r="Z735">
            <v>76.471000000000004</v>
          </cell>
          <cell r="AA735">
            <v>89</v>
          </cell>
          <cell r="AB735">
            <v>93.683999999999997</v>
          </cell>
          <cell r="AC735">
            <v>42490.208333333299</v>
          </cell>
          <cell r="AD735">
            <v>42506.833527581002</v>
          </cell>
          <cell r="AE735" t="str">
            <v>A 30 de abril la Autoridad Nacional de Licencias Ambientales contaba con 34 solicitudes para resolver así: (20) licencias ambientales Nuevas y (14) modificaciones a Licencias, de las cuales se han resuelto 22 solicitudes en términos de la siguiente manera</v>
          </cell>
          <cell r="AF735">
            <v>42490.208333333299</v>
          </cell>
          <cell r="AG735">
            <v>42506.833527430601</v>
          </cell>
          <cell r="AH735" t="str">
            <v>Fernando Iregui Mejía</v>
          </cell>
          <cell r="AI735" t="str">
            <v>firegui@anla.gov.co</v>
          </cell>
          <cell r="AJ735">
            <v>7</v>
          </cell>
          <cell r="AK735">
            <v>42520.208333333299</v>
          </cell>
          <cell r="AL735">
            <v>-20</v>
          </cell>
        </row>
        <row r="736">
          <cell r="A736">
            <v>4894</v>
          </cell>
          <cell r="B736" t="str">
            <v>Todos por un Nuevo País</v>
          </cell>
          <cell r="C736" t="str">
            <v>Crecimiento verde</v>
          </cell>
          <cell r="D736" t="str">
            <v>Proteger y asegurar el uso sostenible del capital natural y mejorar la calidad y la gobernanza ambiental</v>
          </cell>
          <cell r="E736" t="str">
            <v>Ambiente</v>
          </cell>
          <cell r="F736" t="str">
            <v>ANLA</v>
          </cell>
          <cell r="G736" t="str">
            <v>Formulacion y seguimiento a la Política Ambiental</v>
          </cell>
          <cell r="H736">
            <v>4894</v>
          </cell>
          <cell r="I736" t="str">
            <v>Porcentaje de visitas de seguimiento a proyectos con licencia ambiental en los sectores priorizados</v>
          </cell>
          <cell r="J736" t="str">
            <v>Producto</v>
          </cell>
          <cell r="K736" t="str">
            <v>Sectorial</v>
          </cell>
          <cell r="L736" t="str">
            <v>SI</v>
          </cell>
          <cell r="M736" t="str">
            <v>NO</v>
          </cell>
          <cell r="N736" t="str">
            <v>NO</v>
          </cell>
          <cell r="O736" t="str">
            <v>SI</v>
          </cell>
          <cell r="P736" t="str">
            <v>Porcentaje</v>
          </cell>
          <cell r="Q736" t="str">
            <v>Mensual</v>
          </cell>
          <cell r="R736" t="str">
            <v>Flujo</v>
          </cell>
          <cell r="S736">
            <v>35</v>
          </cell>
          <cell r="T736">
            <v>80</v>
          </cell>
          <cell r="U736">
            <v>85</v>
          </cell>
          <cell r="V736">
            <v>90</v>
          </cell>
          <cell r="W736">
            <v>95</v>
          </cell>
          <cell r="X736">
            <v>95</v>
          </cell>
          <cell r="Y736">
            <v>22</v>
          </cell>
          <cell r="Z736">
            <v>25.882000000000001</v>
          </cell>
          <cell r="AA736">
            <v>100</v>
          </cell>
          <cell r="AB736">
            <v>100</v>
          </cell>
          <cell r="AC736">
            <v>42490.208333333299</v>
          </cell>
          <cell r="AD736">
            <v>42506.834638576402</v>
          </cell>
          <cell r="AE736" t="str">
            <v>Para el 2016 el sector priorizado es Minería con una meta de 50 seguimientos realizados, en el mes de Abril se realizaron 0 (cero) seguimientos, para un total de 11 seguimientos realizados a la fecha, los cuales incluyen visita y acto administrativo. Es d</v>
          </cell>
          <cell r="AF736">
            <v>42490.208333333299</v>
          </cell>
          <cell r="AG736">
            <v>42506.834638460597</v>
          </cell>
          <cell r="AH736" t="str">
            <v>Fernando Iregui Mejía</v>
          </cell>
          <cell r="AI736" t="str">
            <v>firegui@anla.gov.co</v>
          </cell>
          <cell r="AJ736">
            <v>7</v>
          </cell>
          <cell r="AK736">
            <v>42520.208333333299</v>
          </cell>
          <cell r="AL736">
            <v>-20</v>
          </cell>
        </row>
        <row r="737">
          <cell r="A737">
            <v>4874</v>
          </cell>
          <cell r="B737" t="str">
            <v>Todos por un Nuevo País</v>
          </cell>
          <cell r="C737" t="str">
            <v>Crecimiento verde</v>
          </cell>
          <cell r="D737" t="str">
            <v>Proteger y asegurar el uso sostenible del capital natural y mejorar la calidad y la gobernanza ambiental</v>
          </cell>
          <cell r="E737" t="str">
            <v>Ambiente</v>
          </cell>
          <cell r="F737" t="str">
            <v>IDEAM</v>
          </cell>
          <cell r="G737" t="str">
            <v>Gestión integral de la biodiversidad</v>
          </cell>
          <cell r="H737">
            <v>4874</v>
          </cell>
          <cell r="I737" t="str">
            <v>Hectáreas deforestadas anualmente</v>
          </cell>
          <cell r="J737" t="str">
            <v>Resultado</v>
          </cell>
          <cell r="K737" t="str">
            <v>Sectorial</v>
          </cell>
          <cell r="L737" t="str">
            <v>SI</v>
          </cell>
          <cell r="M737" t="str">
            <v>SI</v>
          </cell>
          <cell r="N737" t="str">
            <v>NO</v>
          </cell>
          <cell r="O737" t="str">
            <v>SI</v>
          </cell>
          <cell r="P737" t="str">
            <v>Hectáreas</v>
          </cell>
          <cell r="Q737" t="str">
            <v>Anual</v>
          </cell>
          <cell r="R737" t="str">
            <v>Reducción anual</v>
          </cell>
          <cell r="S737">
            <v>140356</v>
          </cell>
          <cell r="T737">
            <v>120000</v>
          </cell>
          <cell r="U737">
            <v>120000</v>
          </cell>
          <cell r="V737">
            <v>120000</v>
          </cell>
          <cell r="W737">
            <v>90000</v>
          </cell>
          <cell r="X737">
            <v>90000</v>
          </cell>
          <cell r="Y737">
            <v>0</v>
          </cell>
          <cell r="Z737">
            <v>0</v>
          </cell>
          <cell r="AA737">
            <v>0</v>
          </cell>
          <cell r="AB737">
            <v>0</v>
          </cell>
          <cell r="AC737">
            <v>0</v>
          </cell>
          <cell r="AD737">
            <v>0</v>
          </cell>
          <cell r="AE737" t="str">
            <v>Se continuó con la descarga de imágenes MOD09A1 y MOD09Q1 ya que el número de estas es alrededor de 1000, para garantizar la cobertura y la no existencia de nubes. Preparación de los compuestos de la mediana del primer y segundo semestre de 2015 usando la</v>
          </cell>
          <cell r="AF737">
            <v>42429.208333333299</v>
          </cell>
          <cell r="AG737">
            <v>42439.7513954514</v>
          </cell>
          <cell r="AH737" t="str">
            <v>Omar Franco</v>
          </cell>
          <cell r="AI737" t="str">
            <v>ofranco@ideam.gov.co</v>
          </cell>
          <cell r="AJ737">
            <v>30</v>
          </cell>
          <cell r="AK737">
            <v>0</v>
          </cell>
          <cell r="AL737">
            <v>0</v>
          </cell>
        </row>
        <row r="738">
          <cell r="A738">
            <v>4898</v>
          </cell>
          <cell r="B738" t="str">
            <v>Todos por un Nuevo País</v>
          </cell>
          <cell r="C738" t="str">
            <v>Crecimiento verde</v>
          </cell>
          <cell r="D738" t="str">
            <v>Proteger y asegurar el uso sostenible del capital natural y mejorar la calidad y la gobernanza ambiental</v>
          </cell>
          <cell r="E738" t="str">
            <v>Ambiente</v>
          </cell>
          <cell r="F738" t="str">
            <v>IDEAM</v>
          </cell>
          <cell r="G738" t="str">
            <v>Prevención, mitigación y adaptación de los efectos del cambio climático</v>
          </cell>
          <cell r="H738">
            <v>4898</v>
          </cell>
          <cell r="I738" t="str">
            <v>Estaciones de monitoreo del IDEAM</v>
          </cell>
          <cell r="J738" t="str">
            <v>Producto</v>
          </cell>
          <cell r="K738" t="str">
            <v>Sectorial</v>
          </cell>
          <cell r="L738" t="str">
            <v>SI</v>
          </cell>
          <cell r="M738" t="str">
            <v>SI</v>
          </cell>
          <cell r="N738" t="str">
            <v>NO</v>
          </cell>
          <cell r="O738" t="str">
            <v>SI</v>
          </cell>
          <cell r="P738" t="str">
            <v>Estaciones</v>
          </cell>
          <cell r="Q738" t="str">
            <v>Semestral</v>
          </cell>
          <cell r="R738" t="str">
            <v>Flujo</v>
          </cell>
          <cell r="S738">
            <v>170</v>
          </cell>
          <cell r="T738">
            <v>170</v>
          </cell>
          <cell r="U738">
            <v>170</v>
          </cell>
          <cell r="V738">
            <v>270</v>
          </cell>
          <cell r="W738">
            <v>700</v>
          </cell>
          <cell r="X738">
            <v>700</v>
          </cell>
          <cell r="Y738">
            <v>0</v>
          </cell>
          <cell r="Z738">
            <v>0</v>
          </cell>
          <cell r="AA738">
            <v>0</v>
          </cell>
          <cell r="AB738">
            <v>0</v>
          </cell>
          <cell r="AC738">
            <v>0</v>
          </cell>
          <cell r="AD738">
            <v>0</v>
          </cell>
          <cell r="AE738" t="str">
            <v xml:space="preserve">El IDEAM se encuentra adelantando los siguientes proyectos: FONDO DE ADAPTACIÓN – FA, se van a incorporar 457 estaciones en dos años. De las cuales 210 son nuevas y 247 repotenciadas. El proyecto se encuentra en ejecución en la etapa de la visita técnica </v>
          </cell>
          <cell r="AF738">
            <v>42490.208333333299</v>
          </cell>
          <cell r="AG738">
            <v>42506.765913738403</v>
          </cell>
          <cell r="AH738" t="str">
            <v>Gabriel de Jesús Saldarriaga</v>
          </cell>
          <cell r="AI738" t="str">
            <v>gsaldarriaga@ideam.gov.co</v>
          </cell>
          <cell r="AJ738">
            <v>15</v>
          </cell>
          <cell r="AK738">
            <v>0</v>
          </cell>
          <cell r="AL738">
            <v>0</v>
          </cell>
        </row>
        <row r="739">
          <cell r="A739">
            <v>4899</v>
          </cell>
          <cell r="B739" t="str">
            <v>Todos por un Nuevo País</v>
          </cell>
          <cell r="C739" t="str">
            <v>Crecimiento verde</v>
          </cell>
          <cell r="D739" t="str">
            <v>Proteger y asegurar el uso sostenible del capital natural y mejorar la calidad y la gobernanza ambiental</v>
          </cell>
          <cell r="E739" t="str">
            <v>Ambiente</v>
          </cell>
          <cell r="F739" t="str">
            <v>IDEAM</v>
          </cell>
          <cell r="G739" t="str">
            <v>Prevención, mitigación y adaptación de los efectos del cambio climático</v>
          </cell>
          <cell r="H739">
            <v>4899</v>
          </cell>
          <cell r="I739" t="str">
            <v>Mapas de amenaza por inundación a escala 1:5.000 (IDEAM)</v>
          </cell>
          <cell r="J739" t="str">
            <v>Producto</v>
          </cell>
          <cell r="K739" t="str">
            <v>Sectorial</v>
          </cell>
          <cell r="L739" t="str">
            <v>SI</v>
          </cell>
          <cell r="M739" t="str">
            <v>SI</v>
          </cell>
          <cell r="N739" t="str">
            <v>NO</v>
          </cell>
          <cell r="O739" t="str">
            <v>SI</v>
          </cell>
          <cell r="P739" t="str">
            <v>Mapas</v>
          </cell>
          <cell r="Q739" t="str">
            <v>Semestral</v>
          </cell>
          <cell r="R739" t="str">
            <v>Capacidad</v>
          </cell>
          <cell r="S739">
            <v>34</v>
          </cell>
          <cell r="T739">
            <v>34</v>
          </cell>
          <cell r="U739">
            <v>37</v>
          </cell>
          <cell r="V739">
            <v>40</v>
          </cell>
          <cell r="W739">
            <v>40</v>
          </cell>
          <cell r="X739">
            <v>40</v>
          </cell>
          <cell r="Y739">
            <v>0</v>
          </cell>
          <cell r="Z739">
            <v>0</v>
          </cell>
          <cell r="AA739">
            <v>0</v>
          </cell>
          <cell r="AB739">
            <v>0</v>
          </cell>
          <cell r="AC739">
            <v>0</v>
          </cell>
          <cell r="AD739">
            <v>0</v>
          </cell>
          <cell r="AE739" t="str">
            <v>TÉRMINOS DE REFERENCIA Y ESTUDIOS PREVIOS PARA LA CONTRATACIÓN DEL PERSONAL QUE DESARROLLARÁ LAS ACTIVIDADES INHERENTES A LA ELABORACIÓN DE LOS MAPAS DE INUNDACIÓN.</v>
          </cell>
          <cell r="AF739">
            <v>42400.208333333299</v>
          </cell>
          <cell r="AG739">
            <v>42471.636949918997</v>
          </cell>
          <cell r="AH739" t="str">
            <v>Nelson Omar Vargas</v>
          </cell>
          <cell r="AI739" t="str">
            <v>nvargas@ideam.gov.co</v>
          </cell>
          <cell r="AJ739">
            <v>15</v>
          </cell>
          <cell r="AK739">
            <v>0</v>
          </cell>
          <cell r="AL739">
            <v>0</v>
          </cell>
        </row>
        <row r="740">
          <cell r="A740">
            <v>4900</v>
          </cell>
          <cell r="B740" t="str">
            <v>Todos por un Nuevo País</v>
          </cell>
          <cell r="C740" t="str">
            <v>Crecimiento verde</v>
          </cell>
          <cell r="D740" t="str">
            <v>Proteger y asegurar el uso sostenible del capital natural y mejorar la calidad y la gobernanza ambiental</v>
          </cell>
          <cell r="E740" t="str">
            <v>Ambiente</v>
          </cell>
          <cell r="F740" t="str">
            <v>IDEAM</v>
          </cell>
          <cell r="G740" t="str">
            <v>Prevención, mitigación y adaptación de los efectos del cambio climático</v>
          </cell>
          <cell r="H740">
            <v>4900</v>
          </cell>
          <cell r="I740" t="str">
            <v>Mapas por crecientes súbitas a escala 1:5.000 (IDEAM)</v>
          </cell>
          <cell r="J740" t="str">
            <v>Producto</v>
          </cell>
          <cell r="K740" t="str">
            <v>Sectorial</v>
          </cell>
          <cell r="L740" t="str">
            <v>SI</v>
          </cell>
          <cell r="M740" t="str">
            <v>SI</v>
          </cell>
          <cell r="N740" t="str">
            <v>NO</v>
          </cell>
          <cell r="O740" t="str">
            <v>SI</v>
          </cell>
          <cell r="P740" t="str">
            <v>Mapas</v>
          </cell>
          <cell r="Q740" t="str">
            <v>Semestral</v>
          </cell>
          <cell r="R740" t="str">
            <v>Capacidad</v>
          </cell>
          <cell r="S740">
            <v>20</v>
          </cell>
          <cell r="T740">
            <v>20</v>
          </cell>
          <cell r="U740">
            <v>22</v>
          </cell>
          <cell r="V740">
            <v>26</v>
          </cell>
          <cell r="W740">
            <v>30</v>
          </cell>
          <cell r="X740">
            <v>30</v>
          </cell>
          <cell r="Y740">
            <v>0</v>
          </cell>
          <cell r="Z740">
            <v>0</v>
          </cell>
          <cell r="AA740">
            <v>0</v>
          </cell>
          <cell r="AB740">
            <v>0</v>
          </cell>
          <cell r="AC740">
            <v>0</v>
          </cell>
          <cell r="AD740">
            <v>0</v>
          </cell>
          <cell r="AE740" t="str">
            <v>TÉRMINOS DE REFERENCIA Y ESTUDIOS PREVIOS PARA LA CONTRATACIÓN DEL PERSONAL QUE DESARROLLARÁ LAS ACTIVIDADES INHERENTES A LA ELABORACIÓN DE LOS MAPAS DE CORRIENTES SÚBITAS.</v>
          </cell>
          <cell r="AF740">
            <v>42400.208333333299</v>
          </cell>
          <cell r="AG740">
            <v>42471.638139780101</v>
          </cell>
          <cell r="AH740" t="str">
            <v>Nelson Omar Vargas</v>
          </cell>
          <cell r="AI740" t="str">
            <v>nvargas@ideam.gov.co</v>
          </cell>
          <cell r="AJ740">
            <v>15</v>
          </cell>
          <cell r="AK740">
            <v>0</v>
          </cell>
          <cell r="AL740">
            <v>0</v>
          </cell>
        </row>
        <row r="741">
          <cell r="A741">
            <v>5226</v>
          </cell>
          <cell r="B741" t="str">
            <v>Todos por un Nuevo País</v>
          </cell>
          <cell r="C741" t="str">
            <v>Crecimiento verde</v>
          </cell>
          <cell r="D741" t="str">
            <v>Proteger y asegurar el uso sostenible del capital natural y mejorar la calidad y la gobernanza ambiental</v>
          </cell>
          <cell r="E741" t="str">
            <v>Ambiente</v>
          </cell>
          <cell r="F741" t="str">
            <v>MinAmbiente</v>
          </cell>
          <cell r="G741" t="str">
            <v>Grupos Étnicos - Ambiente</v>
          </cell>
          <cell r="H741">
            <v>5226</v>
          </cell>
          <cell r="I741" t="str">
            <v>Programas de Gestión Ambiental Local implementados en las Kumpañy del pueblo Rrom por parte de la Autoridades Ambientales Regionales y Municipales</v>
          </cell>
          <cell r="J741" t="str">
            <v>Producto</v>
          </cell>
          <cell r="K741" t="str">
            <v>Transversal</v>
          </cell>
          <cell r="L741" t="str">
            <v>SI</v>
          </cell>
          <cell r="M741" t="str">
            <v>NO</v>
          </cell>
          <cell r="N741" t="str">
            <v>NO</v>
          </cell>
          <cell r="O741" t="str">
            <v>SI</v>
          </cell>
          <cell r="P741" t="str">
            <v>Programa</v>
          </cell>
          <cell r="Q741" t="str">
            <v>Semestral</v>
          </cell>
          <cell r="R741" t="str">
            <v>Acumulado</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30</v>
          </cell>
          <cell r="AK741">
            <v>0</v>
          </cell>
          <cell r="AL741">
            <v>0</v>
          </cell>
        </row>
        <row r="742">
          <cell r="A742">
            <v>4884</v>
          </cell>
          <cell r="B742" t="str">
            <v>Todos por un Nuevo País</v>
          </cell>
          <cell r="C742" t="str">
            <v>Crecimiento verde</v>
          </cell>
          <cell r="D742" t="str">
            <v>Proteger y asegurar el uso sostenible del capital natural y mejorar la calidad y la gobernanza ambiental</v>
          </cell>
          <cell r="E742" t="str">
            <v>Ambiente</v>
          </cell>
          <cell r="F742" t="str">
            <v>MinAmbiente</v>
          </cell>
          <cell r="G742" t="str">
            <v xml:space="preserve">Promoción y apoyo de la gestión ambiental </v>
          </cell>
          <cell r="H742">
            <v>4884</v>
          </cell>
          <cell r="I742" t="str">
            <v>Sectores económicos que implementan programas que generan beneficios ambientales</v>
          </cell>
          <cell r="J742" t="str">
            <v>Resultado</v>
          </cell>
          <cell r="K742" t="str">
            <v>Sectorial</v>
          </cell>
          <cell r="L742" t="str">
            <v>SI</v>
          </cell>
          <cell r="M742" t="str">
            <v>NO</v>
          </cell>
          <cell r="N742" t="str">
            <v>NO</v>
          </cell>
          <cell r="O742" t="str">
            <v>SI</v>
          </cell>
          <cell r="P742" t="str">
            <v xml:space="preserve">Sectores Económicos </v>
          </cell>
          <cell r="Q742" t="str">
            <v>Anual</v>
          </cell>
          <cell r="R742" t="str">
            <v>Capacidad</v>
          </cell>
          <cell r="S742">
            <v>0</v>
          </cell>
          <cell r="T742">
            <v>0</v>
          </cell>
          <cell r="U742">
            <v>2</v>
          </cell>
          <cell r="V742">
            <v>4</v>
          </cell>
          <cell r="W742">
            <v>6</v>
          </cell>
          <cell r="X742">
            <v>6</v>
          </cell>
          <cell r="Y742">
            <v>0</v>
          </cell>
          <cell r="Z742">
            <v>0</v>
          </cell>
          <cell r="AA742">
            <v>0</v>
          </cell>
          <cell r="AB742">
            <v>0</v>
          </cell>
          <cell r="AC742">
            <v>0</v>
          </cell>
          <cell r="AD742">
            <v>0</v>
          </cell>
          <cell r="AE742" t="str">
            <v xml:space="preserve">Se realizaron ajustes finales a los Programas de gestión ambiental Sectorial formulados por la universidad Nacional. El proceso de contratación para el programa que se formulará en el año 2016, se inicia en Marzo Se continua avanzando en el ajuste de los </v>
          </cell>
          <cell r="AF742">
            <v>42400.208333333299</v>
          </cell>
          <cell r="AG742">
            <v>42496.791045833299</v>
          </cell>
          <cell r="AH742" t="str">
            <v>Francisco José Gómez Montes</v>
          </cell>
          <cell r="AI742" t="str">
            <v>fjgomez@minambiente.gov.co</v>
          </cell>
          <cell r="AJ742">
            <v>30</v>
          </cell>
          <cell r="AK742">
            <v>0</v>
          </cell>
          <cell r="AL742">
            <v>0</v>
          </cell>
        </row>
        <row r="743">
          <cell r="A743">
            <v>4885</v>
          </cell>
          <cell r="B743" t="str">
            <v>Todos por un Nuevo País</v>
          </cell>
          <cell r="C743" t="str">
            <v>Crecimiento verde</v>
          </cell>
          <cell r="D743" t="str">
            <v>Proteger y asegurar el uso sostenible del capital natural y mejorar la calidad y la gobernanza ambiental</v>
          </cell>
          <cell r="E743" t="str">
            <v>Ambiente</v>
          </cell>
          <cell r="F743" t="str">
            <v>MinAmbiente</v>
          </cell>
          <cell r="G743" t="str">
            <v xml:space="preserve">Promoción y apoyo de la gestión ambiental </v>
          </cell>
          <cell r="H743">
            <v>4885</v>
          </cell>
          <cell r="I743" t="str">
            <v>Programas implementados para reducir el consumo y promover la responsabilidad posconsumo</v>
          </cell>
          <cell r="J743" t="str">
            <v>Producto</v>
          </cell>
          <cell r="K743" t="str">
            <v>Sectorial</v>
          </cell>
          <cell r="L743" t="str">
            <v>SI</v>
          </cell>
          <cell r="M743" t="str">
            <v>NO</v>
          </cell>
          <cell r="N743" t="str">
            <v>NO</v>
          </cell>
          <cell r="O743" t="str">
            <v>SI</v>
          </cell>
          <cell r="P743" t="str">
            <v>Programas</v>
          </cell>
          <cell r="Q743" t="str">
            <v>Semestral</v>
          </cell>
          <cell r="R743" t="str">
            <v>Capacidad</v>
          </cell>
          <cell r="S743">
            <v>7</v>
          </cell>
          <cell r="T743">
            <v>7</v>
          </cell>
          <cell r="U743">
            <v>9</v>
          </cell>
          <cell r="V743">
            <v>10</v>
          </cell>
          <cell r="W743">
            <v>10</v>
          </cell>
          <cell r="X743">
            <v>10</v>
          </cell>
          <cell r="Y743">
            <v>0</v>
          </cell>
          <cell r="Z743">
            <v>0</v>
          </cell>
          <cell r="AA743">
            <v>0</v>
          </cell>
          <cell r="AB743">
            <v>0</v>
          </cell>
          <cell r="AC743">
            <v>0</v>
          </cell>
          <cell r="AD743">
            <v>0</v>
          </cell>
          <cell r="AE743" t="str">
            <v>Se formularon los estudios previos para la contratación de servicios profesionales q para apoyar la construcción de la norma que incorpora el principio de responsabilidad extendida del productor para los residuos de envases y empaques, entre otros. Se con</v>
          </cell>
          <cell r="AF743">
            <v>42429.208333333299</v>
          </cell>
          <cell r="AG743">
            <v>42496.788852118101</v>
          </cell>
          <cell r="AH743" t="str">
            <v>Francisco José Gómez Montes</v>
          </cell>
          <cell r="AI743" t="str">
            <v>fjgomez@minambiente.gov.co</v>
          </cell>
          <cell r="AJ743">
            <v>30</v>
          </cell>
          <cell r="AK743">
            <v>0</v>
          </cell>
          <cell r="AL743">
            <v>0</v>
          </cell>
        </row>
        <row r="744">
          <cell r="A744">
            <v>4886</v>
          </cell>
          <cell r="B744" t="str">
            <v>Todos por un Nuevo País</v>
          </cell>
          <cell r="C744" t="str">
            <v>Crecimiento verde</v>
          </cell>
          <cell r="D744" t="str">
            <v>Proteger y asegurar el uso sostenible del capital natural y mejorar la calidad y la gobernanza ambiental</v>
          </cell>
          <cell r="E744" t="str">
            <v>Ambiente</v>
          </cell>
          <cell r="F744" t="str">
            <v>MinAmbiente</v>
          </cell>
          <cell r="G744" t="str">
            <v xml:space="preserve">Promoción y apoyo de la gestión ambiental </v>
          </cell>
          <cell r="H744">
            <v>4886</v>
          </cell>
          <cell r="I744" t="str">
            <v>Programas regionales de negocios verdes implementados para el aumento de la competitividad del país</v>
          </cell>
          <cell r="J744" t="str">
            <v>Producto</v>
          </cell>
          <cell r="K744" t="str">
            <v>Sectorial</v>
          </cell>
          <cell r="L744" t="str">
            <v>SI</v>
          </cell>
          <cell r="M744" t="str">
            <v>SI</v>
          </cell>
          <cell r="N744" t="str">
            <v>NO</v>
          </cell>
          <cell r="O744" t="str">
            <v>SI</v>
          </cell>
          <cell r="P744" t="str">
            <v>Programas</v>
          </cell>
          <cell r="Q744" t="str">
            <v>Trimestral</v>
          </cell>
          <cell r="R744" t="str">
            <v>Capacidad</v>
          </cell>
          <cell r="S744">
            <v>0</v>
          </cell>
          <cell r="T744">
            <v>1</v>
          </cell>
          <cell r="U744">
            <v>2</v>
          </cell>
          <cell r="V744">
            <v>4</v>
          </cell>
          <cell r="W744">
            <v>5</v>
          </cell>
          <cell r="X744">
            <v>5</v>
          </cell>
          <cell r="Y744">
            <v>0</v>
          </cell>
          <cell r="Z744">
            <v>0</v>
          </cell>
          <cell r="AA744">
            <v>0</v>
          </cell>
          <cell r="AB744">
            <v>0</v>
          </cell>
          <cell r="AC744">
            <v>0</v>
          </cell>
          <cell r="AD744">
            <v>0</v>
          </cell>
          <cell r="AE744" t="str">
            <v xml:space="preserve">Se firmó el 1 de marzo de 2016 el Convenio de Asociación N°288 de 2016 entre el MADS y el Fondo Biocomercio, dentro del cual se definió el Plan Operativo de trabajo con su respectivo cronograma de actividades desagregadas y el plan de inversiones para la </v>
          </cell>
          <cell r="AF744">
            <v>42460.208333333299</v>
          </cell>
          <cell r="AG744">
            <v>42496.790024768503</v>
          </cell>
          <cell r="AH744" t="str">
            <v>Mauricio Mira Ponton</v>
          </cell>
          <cell r="AI744" t="str">
            <v>mmira@minambiente.gov.co</v>
          </cell>
          <cell r="AJ744">
            <v>30</v>
          </cell>
          <cell r="AK744">
            <v>0</v>
          </cell>
          <cell r="AL744">
            <v>0</v>
          </cell>
        </row>
        <row r="745">
          <cell r="A745">
            <v>4887</v>
          </cell>
          <cell r="B745" t="str">
            <v>Todos por un Nuevo País</v>
          </cell>
          <cell r="C745" t="str">
            <v>Crecimiento verde</v>
          </cell>
          <cell r="D745" t="str">
            <v>Proteger y asegurar el uso sostenible del capital natural y mejorar la calidad y la gobernanza ambiental</v>
          </cell>
          <cell r="E745" t="str">
            <v>Ambiente</v>
          </cell>
          <cell r="F745" t="str">
            <v>MinAmbiente</v>
          </cell>
          <cell r="G745" t="str">
            <v xml:space="preserve">Promoción y apoyo de la gestión ambiental </v>
          </cell>
          <cell r="H745">
            <v>4887</v>
          </cell>
          <cell r="I745" t="str">
            <v>Programas de gestión ambiental sectorial formulados</v>
          </cell>
          <cell r="J745" t="str">
            <v>Producto</v>
          </cell>
          <cell r="K745" t="str">
            <v>Sectorial</v>
          </cell>
          <cell r="L745" t="str">
            <v>SI</v>
          </cell>
          <cell r="M745" t="str">
            <v>NO</v>
          </cell>
          <cell r="N745" t="str">
            <v>NO</v>
          </cell>
          <cell r="O745" t="str">
            <v>SI</v>
          </cell>
          <cell r="P745" t="str">
            <v>Programas</v>
          </cell>
          <cell r="Q745" t="str">
            <v>Semestral</v>
          </cell>
          <cell r="R745" t="str">
            <v>Capacidad</v>
          </cell>
          <cell r="S745">
            <v>0</v>
          </cell>
          <cell r="T745">
            <v>0</v>
          </cell>
          <cell r="U745">
            <v>1</v>
          </cell>
          <cell r="V745">
            <v>3</v>
          </cell>
          <cell r="W745">
            <v>5</v>
          </cell>
          <cell r="X745">
            <v>5</v>
          </cell>
          <cell r="Y745">
            <v>0</v>
          </cell>
          <cell r="Z745">
            <v>0</v>
          </cell>
          <cell r="AA745">
            <v>0</v>
          </cell>
          <cell r="AB745">
            <v>0</v>
          </cell>
          <cell r="AC745">
            <v>0</v>
          </cell>
          <cell r="AD745">
            <v>0</v>
          </cell>
          <cell r="AE745" t="str">
            <v xml:space="preserve">Se inició la formulación de los estudios previos para la evaluación de la política Nacional de Producción y Consumo, escenario en el cual se formulara un Programa de Gestión Ambiental Sectorial. </v>
          </cell>
          <cell r="AF745">
            <v>42429.208333333299</v>
          </cell>
          <cell r="AG745">
            <v>42496.788455324102</v>
          </cell>
          <cell r="AH745" t="str">
            <v>Francisco José Gómez Montes</v>
          </cell>
          <cell r="AI745" t="str">
            <v>fjgomez@minambiente.gov.co</v>
          </cell>
          <cell r="AJ745">
            <v>30</v>
          </cell>
          <cell r="AK745">
            <v>0</v>
          </cell>
          <cell r="AL745">
            <v>0</v>
          </cell>
        </row>
        <row r="746">
          <cell r="A746">
            <v>4888</v>
          </cell>
          <cell r="B746" t="str">
            <v>Todos por un Nuevo País</v>
          </cell>
          <cell r="C746" t="str">
            <v>Crecimiento verde</v>
          </cell>
          <cell r="D746" t="str">
            <v>Proteger y asegurar el uso sostenible del capital natural y mejorar la calidad y la gobernanza ambiental</v>
          </cell>
          <cell r="E746" t="str">
            <v>Ambiente</v>
          </cell>
          <cell r="F746" t="str">
            <v>MinAmbiente</v>
          </cell>
          <cell r="G746" t="str">
            <v xml:space="preserve">Promoción y apoyo de la gestión ambiental </v>
          </cell>
          <cell r="H746">
            <v>4888</v>
          </cell>
          <cell r="I746" t="str">
            <v>Acuerdos para el desarrollo de proyectos de biotecnología y bioprospección establecidos</v>
          </cell>
          <cell r="J746" t="str">
            <v>Producto</v>
          </cell>
          <cell r="K746" t="str">
            <v>Sectorial</v>
          </cell>
          <cell r="L746" t="str">
            <v>SI</v>
          </cell>
          <cell r="M746" t="str">
            <v>NO</v>
          </cell>
          <cell r="N746" t="str">
            <v>NO</v>
          </cell>
          <cell r="O746" t="str">
            <v>SI</v>
          </cell>
          <cell r="P746" t="str">
            <v>Acuerdos</v>
          </cell>
          <cell r="Q746" t="str">
            <v>Semestral</v>
          </cell>
          <cell r="R746" t="str">
            <v>Capacidad</v>
          </cell>
          <cell r="S746">
            <v>0</v>
          </cell>
          <cell r="T746">
            <v>0</v>
          </cell>
          <cell r="U746">
            <v>2</v>
          </cell>
          <cell r="V746">
            <v>3</v>
          </cell>
          <cell r="W746">
            <v>4</v>
          </cell>
          <cell r="X746">
            <v>4</v>
          </cell>
          <cell r="Y746">
            <v>0</v>
          </cell>
          <cell r="Z746">
            <v>0</v>
          </cell>
          <cell r="AA746">
            <v>0</v>
          </cell>
          <cell r="AB746">
            <v>0</v>
          </cell>
          <cell r="AC746">
            <v>0</v>
          </cell>
          <cell r="AD746">
            <v>0</v>
          </cell>
          <cell r="AE746" t="str">
            <v>En el mes de marzo se realizaron 3 reuniones de formulación de la convocatoria de Bioprospección con la cual se pretende constituir el segundo acuerdo de Bioprospección y Biotecnología; Primera Reunión. Contextualizar a la oficina de jurídica sobre la fun</v>
          </cell>
          <cell r="AF746">
            <v>42460.208333333299</v>
          </cell>
          <cell r="AG746">
            <v>42496.697772881897</v>
          </cell>
          <cell r="AH746" t="str">
            <v>María Claudia García Dávila</v>
          </cell>
          <cell r="AI746" t="str">
            <v>Mcgarcia@minambiente.gov.co</v>
          </cell>
          <cell r="AJ746">
            <v>30</v>
          </cell>
          <cell r="AK746">
            <v>0</v>
          </cell>
          <cell r="AL746">
            <v>0</v>
          </cell>
        </row>
        <row r="747">
          <cell r="A747">
            <v>4876</v>
          </cell>
          <cell r="B747" t="str">
            <v>Todos por un Nuevo País</v>
          </cell>
          <cell r="C747" t="str">
            <v>Crecimiento verde</v>
          </cell>
          <cell r="D747" t="str">
            <v>Proteger y asegurar el uso sostenible del capital natural y mejorar la calidad y la gobernanza ambiental</v>
          </cell>
          <cell r="E747" t="str">
            <v>Ambiente</v>
          </cell>
          <cell r="F747" t="str">
            <v>MinAmbiente</v>
          </cell>
          <cell r="G747" t="str">
            <v>Gestión integral de la biodiversidad</v>
          </cell>
          <cell r="H747">
            <v>4876</v>
          </cell>
          <cell r="I747" t="str">
            <v>Hectáreas en proceso de restauración</v>
          </cell>
          <cell r="J747" t="str">
            <v>Producto</v>
          </cell>
          <cell r="K747" t="str">
            <v>Sectorial</v>
          </cell>
          <cell r="L747" t="str">
            <v>SI</v>
          </cell>
          <cell r="M747" t="str">
            <v>SI</v>
          </cell>
          <cell r="N747" t="str">
            <v>NO</v>
          </cell>
          <cell r="O747" t="str">
            <v>SI</v>
          </cell>
          <cell r="P747" t="str">
            <v>Pendiente</v>
          </cell>
          <cell r="Q747" t="str">
            <v>Semestral</v>
          </cell>
          <cell r="R747" t="str">
            <v>Capacidad</v>
          </cell>
          <cell r="S747">
            <v>400021</v>
          </cell>
          <cell r="T747">
            <v>420021</v>
          </cell>
          <cell r="U747">
            <v>460021</v>
          </cell>
          <cell r="V747">
            <v>530021</v>
          </cell>
          <cell r="W747">
            <v>610000</v>
          </cell>
          <cell r="X747">
            <v>610000</v>
          </cell>
          <cell r="Y747">
            <v>0</v>
          </cell>
          <cell r="Z747">
            <v>0</v>
          </cell>
          <cell r="AA747">
            <v>0</v>
          </cell>
          <cell r="AB747">
            <v>0</v>
          </cell>
          <cell r="AC747">
            <v>0</v>
          </cell>
          <cell r="AD747">
            <v>0</v>
          </cell>
          <cell r="AE747" t="str">
            <v>No hay nuevos reportes de la meta por parte de las autoridades ambientales. 11 Corporaciones Autónomas Regionales han reportado información sobre las hectáreas que proyectan restaurar en sus planes de acción para la vigencia del PND 2014-2018, la superfic</v>
          </cell>
          <cell r="AF747">
            <v>42490.208333333299</v>
          </cell>
          <cell r="AG747">
            <v>42496.776531134303</v>
          </cell>
          <cell r="AH747" t="str">
            <v>María Claudia García Dávila</v>
          </cell>
          <cell r="AI747" t="str">
            <v>Mcgarcia@minambiente.gov.co</v>
          </cell>
          <cell r="AJ747">
            <v>30</v>
          </cell>
          <cell r="AK747">
            <v>0</v>
          </cell>
          <cell r="AL747">
            <v>0</v>
          </cell>
        </row>
        <row r="748">
          <cell r="A748">
            <v>4889</v>
          </cell>
          <cell r="B748" t="str">
            <v>Todos por un Nuevo País</v>
          </cell>
          <cell r="C748" t="str">
            <v>Crecimiento verde</v>
          </cell>
          <cell r="D748" t="str">
            <v>Proteger y asegurar el uso sostenible del capital natural y mejorar la calidad y la gobernanza ambiental</v>
          </cell>
          <cell r="E748" t="str">
            <v>Ambiente</v>
          </cell>
          <cell r="F748" t="str">
            <v>MinAmbiente</v>
          </cell>
          <cell r="G748" t="str">
            <v>Prevención, mitigación y adaptación de los efectos del cambio climático</v>
          </cell>
          <cell r="H748">
            <v>4889</v>
          </cell>
          <cell r="I748" t="str">
            <v>Entidades territoriales que incorporan en los instrumentos de planificación criterios de cambio climático</v>
          </cell>
          <cell r="J748" t="str">
            <v>Resultado</v>
          </cell>
          <cell r="K748" t="str">
            <v>Sectorial</v>
          </cell>
          <cell r="L748" t="str">
            <v>SI</v>
          </cell>
          <cell r="M748" t="str">
            <v>SI</v>
          </cell>
          <cell r="N748" t="str">
            <v>NO</v>
          </cell>
          <cell r="O748" t="str">
            <v>SI</v>
          </cell>
          <cell r="P748" t="str">
            <v>Entidades territoriales</v>
          </cell>
          <cell r="Q748" t="str">
            <v>Semestral</v>
          </cell>
          <cell r="R748" t="str">
            <v>Flujo</v>
          </cell>
          <cell r="S748">
            <v>2</v>
          </cell>
          <cell r="T748">
            <v>2</v>
          </cell>
          <cell r="U748">
            <v>23</v>
          </cell>
          <cell r="V748">
            <v>27</v>
          </cell>
          <cell r="W748">
            <v>27</v>
          </cell>
          <cell r="X748">
            <v>27</v>
          </cell>
          <cell r="Y748">
            <v>0</v>
          </cell>
          <cell r="Z748">
            <v>0</v>
          </cell>
          <cell r="AA748">
            <v>0</v>
          </cell>
          <cell r="AB748">
            <v>0</v>
          </cell>
          <cell r="AC748">
            <v>0</v>
          </cell>
          <cell r="AD748">
            <v>0</v>
          </cell>
          <cell r="AE748" t="str">
            <v>Se continúa con la asesoría a los municipios y departamentos que así lo solicitan. En este mes se asesoró al municipio de Montelibano - Córdoba, personalmente en las instalaciones del MADS. También se está desarrollando revisión de aproximadamente 24 plan</v>
          </cell>
          <cell r="AF748">
            <v>42490.208333333299</v>
          </cell>
          <cell r="AG748">
            <v>42496.717980289402</v>
          </cell>
          <cell r="AH748" t="str">
            <v>Rodrigo Suárez Castaño</v>
          </cell>
          <cell r="AI748" t="str">
            <v>rsuarez@minambiente.gov.co</v>
          </cell>
          <cell r="AJ748">
            <v>30</v>
          </cell>
          <cell r="AK748">
            <v>0</v>
          </cell>
          <cell r="AL748">
            <v>0</v>
          </cell>
        </row>
        <row r="749">
          <cell r="A749">
            <v>4890</v>
          </cell>
          <cell r="B749" t="str">
            <v>Todos por un Nuevo País</v>
          </cell>
          <cell r="C749" t="str">
            <v>Crecimiento verde</v>
          </cell>
          <cell r="D749" t="str">
            <v>Proteger y asegurar el uso sostenible del capital natural y mejorar la calidad y la gobernanza ambiental</v>
          </cell>
          <cell r="E749" t="str">
            <v>Ambiente</v>
          </cell>
          <cell r="F749" t="str">
            <v>MinAmbiente</v>
          </cell>
          <cell r="G749" t="str">
            <v>Prevención, mitigación y adaptación de los efectos del cambio climático</v>
          </cell>
          <cell r="H749">
            <v>4890</v>
          </cell>
          <cell r="I749" t="str">
            <v>Planes formulados de cambio climático</v>
          </cell>
          <cell r="J749" t="str">
            <v>Producto</v>
          </cell>
          <cell r="K749" t="str">
            <v>Sectorial</v>
          </cell>
          <cell r="L749" t="str">
            <v>SI</v>
          </cell>
          <cell r="M749" t="str">
            <v>SI</v>
          </cell>
          <cell r="N749" t="str">
            <v>NO</v>
          </cell>
          <cell r="O749" t="str">
            <v>SI</v>
          </cell>
          <cell r="P749" t="str">
            <v>Planes</v>
          </cell>
          <cell r="Q749" t="str">
            <v>Semestral</v>
          </cell>
          <cell r="R749" t="str">
            <v>Capacidad</v>
          </cell>
          <cell r="S749">
            <v>11</v>
          </cell>
          <cell r="T749">
            <v>12</v>
          </cell>
          <cell r="U749">
            <v>12</v>
          </cell>
          <cell r="V749">
            <v>18</v>
          </cell>
          <cell r="W749">
            <v>18</v>
          </cell>
          <cell r="X749">
            <v>18</v>
          </cell>
          <cell r="Y749">
            <v>0</v>
          </cell>
          <cell r="Z749">
            <v>0</v>
          </cell>
          <cell r="AA749">
            <v>0</v>
          </cell>
          <cell r="AB749">
            <v>0</v>
          </cell>
          <cell r="AC749">
            <v>0</v>
          </cell>
          <cell r="AD749">
            <v>0</v>
          </cell>
          <cell r="AE749" t="str">
            <v>Durante el mes de Abril se recibió el producto 5 correspondiente a la segunda etapa de recolección de información. En este entregable se recopila información sobre el análisis de vulnerabilidad y de inventario de gases efecto invernadero, así como la reco</v>
          </cell>
          <cell r="AF749">
            <v>42490.208333333299</v>
          </cell>
          <cell r="AG749">
            <v>42496.786928935202</v>
          </cell>
          <cell r="AH749" t="str">
            <v>Rodrigo Suárez Castaño</v>
          </cell>
          <cell r="AI749" t="str">
            <v>rsuarez@minambiente.gov.co</v>
          </cell>
          <cell r="AJ749">
            <v>0</v>
          </cell>
          <cell r="AK749">
            <v>0</v>
          </cell>
          <cell r="AL749">
            <v>0</v>
          </cell>
        </row>
        <row r="750">
          <cell r="A750">
            <v>4891</v>
          </cell>
          <cell r="B750" t="str">
            <v>Todos por un Nuevo País</v>
          </cell>
          <cell r="C750" t="str">
            <v>Crecimiento verde</v>
          </cell>
          <cell r="D750" t="str">
            <v>Proteger y asegurar el uso sostenible del capital natural y mejorar la calidad y la gobernanza ambiental</v>
          </cell>
          <cell r="E750" t="str">
            <v>Ambiente</v>
          </cell>
          <cell r="F750" t="str">
            <v>MinAmbiente</v>
          </cell>
          <cell r="G750" t="str">
            <v>Prevención, mitigación y adaptación de los efectos del cambio climático</v>
          </cell>
          <cell r="H750">
            <v>4891</v>
          </cell>
          <cell r="I750" t="str">
            <v>Herramientas de comunicación, divulgación y educación para la toma de decisiones y la promoción de cultura compatible con el clima, disponibles</v>
          </cell>
          <cell r="J750" t="str">
            <v>Producto</v>
          </cell>
          <cell r="K750" t="str">
            <v>Sectorial</v>
          </cell>
          <cell r="L750" t="str">
            <v>SI</v>
          </cell>
          <cell r="M750" t="str">
            <v>NO</v>
          </cell>
          <cell r="N750" t="str">
            <v>NO</v>
          </cell>
          <cell r="O750" t="str">
            <v>SI</v>
          </cell>
          <cell r="P750" t="str">
            <v>Herramientas</v>
          </cell>
          <cell r="Q750" t="str">
            <v>Trimestral</v>
          </cell>
          <cell r="R750" t="str">
            <v>Flujo</v>
          </cell>
          <cell r="S750">
            <v>4</v>
          </cell>
          <cell r="T750">
            <v>8</v>
          </cell>
          <cell r="U750">
            <v>9</v>
          </cell>
          <cell r="V750">
            <v>9</v>
          </cell>
          <cell r="W750">
            <v>9</v>
          </cell>
          <cell r="X750">
            <v>9</v>
          </cell>
          <cell r="Y750">
            <v>0</v>
          </cell>
          <cell r="Z750">
            <v>0</v>
          </cell>
          <cell r="AA750">
            <v>0</v>
          </cell>
          <cell r="AB750">
            <v>0</v>
          </cell>
          <cell r="AC750">
            <v>0</v>
          </cell>
          <cell r="AD750">
            <v>0</v>
          </cell>
          <cell r="AE750" t="str">
            <v>A la fecha la entidad se encuentra en el proceso de contratación para dar cumplimiento con este indicador</v>
          </cell>
          <cell r="AF750">
            <v>42429.208333333299</v>
          </cell>
          <cell r="AG750">
            <v>42496.776964618097</v>
          </cell>
          <cell r="AH750" t="str">
            <v>Rodrigo Suárez Castaño</v>
          </cell>
          <cell r="AI750" t="str">
            <v>rsuarez@minambiente.gov.co</v>
          </cell>
          <cell r="AJ750">
            <v>0</v>
          </cell>
          <cell r="AK750">
            <v>0</v>
          </cell>
          <cell r="AL750">
            <v>0</v>
          </cell>
        </row>
        <row r="751">
          <cell r="A751">
            <v>4878</v>
          </cell>
          <cell r="B751" t="str">
            <v>Todos por un Nuevo País</v>
          </cell>
          <cell r="C751" t="str">
            <v>Crecimiento verde</v>
          </cell>
          <cell r="D751" t="str">
            <v>Proteger y asegurar el uso sostenible del capital natural y mejorar la calidad y la gobernanza ambiental</v>
          </cell>
          <cell r="E751" t="str">
            <v>Ambiente</v>
          </cell>
          <cell r="F751" t="str">
            <v>MinAmbiente</v>
          </cell>
          <cell r="G751" t="str">
            <v>Gestión integral de la biodiversidad</v>
          </cell>
          <cell r="H751">
            <v>4878</v>
          </cell>
          <cell r="I751" t="str">
            <v>Programas que reducen la desforestación, las emisiones de gases de Efecto Invernadero y la degradación ambiental en implementación</v>
          </cell>
          <cell r="J751" t="str">
            <v>Producto</v>
          </cell>
          <cell r="K751" t="str">
            <v>Sectorial</v>
          </cell>
          <cell r="L751" t="str">
            <v>SI</v>
          </cell>
          <cell r="M751" t="str">
            <v>NO</v>
          </cell>
          <cell r="N751" t="str">
            <v>NO</v>
          </cell>
          <cell r="O751" t="str">
            <v>SI</v>
          </cell>
          <cell r="P751" t="str">
            <v>Programas</v>
          </cell>
          <cell r="Q751" t="str">
            <v>Anual</v>
          </cell>
          <cell r="R751" t="str">
            <v>Capacidad</v>
          </cell>
          <cell r="S751">
            <v>0</v>
          </cell>
          <cell r="T751">
            <v>2</v>
          </cell>
          <cell r="U751">
            <v>5</v>
          </cell>
          <cell r="V751">
            <v>8</v>
          </cell>
          <cell r="W751">
            <v>9</v>
          </cell>
          <cell r="X751">
            <v>9</v>
          </cell>
          <cell r="Y751">
            <v>0</v>
          </cell>
          <cell r="Z751">
            <v>0</v>
          </cell>
          <cell r="AA751">
            <v>0</v>
          </cell>
          <cell r="AB751">
            <v>0</v>
          </cell>
          <cell r="AC751">
            <v>0</v>
          </cell>
          <cell r="AD751">
            <v>0</v>
          </cell>
          <cell r="AE751">
            <v>0</v>
          </cell>
          <cell r="AF751">
            <v>0</v>
          </cell>
          <cell r="AG751">
            <v>0</v>
          </cell>
          <cell r="AH751" t="str">
            <v>Raul Jimenez Garcia</v>
          </cell>
          <cell r="AI751" t="str">
            <v>RJimenez@minambiente.gov.co</v>
          </cell>
          <cell r="AJ751">
            <v>30</v>
          </cell>
          <cell r="AK751">
            <v>0</v>
          </cell>
          <cell r="AL751">
            <v>0</v>
          </cell>
        </row>
        <row r="752">
          <cell r="A752">
            <v>4879</v>
          </cell>
          <cell r="B752" t="str">
            <v>Todos por un Nuevo País</v>
          </cell>
          <cell r="C752" t="str">
            <v>Crecimiento verde</v>
          </cell>
          <cell r="D752" t="str">
            <v>Proteger y asegurar el uso sostenible del capital natural y mejorar la calidad y la gobernanza ambiental</v>
          </cell>
          <cell r="E752" t="str">
            <v>Ambiente</v>
          </cell>
          <cell r="F752" t="str">
            <v>MinAmbiente</v>
          </cell>
          <cell r="G752" t="str">
            <v>Gestión integral de la biodiversidad</v>
          </cell>
          <cell r="H752">
            <v>4879</v>
          </cell>
          <cell r="I752" t="str">
            <v>Sectores que implementan acciones en el marco de la Estrategia Nacional REDD+</v>
          </cell>
          <cell r="J752" t="str">
            <v>Producto</v>
          </cell>
          <cell r="K752" t="str">
            <v>Sectorial</v>
          </cell>
          <cell r="L752" t="str">
            <v>SI</v>
          </cell>
          <cell r="M752" t="str">
            <v>NO</v>
          </cell>
          <cell r="N752" t="str">
            <v>NO</v>
          </cell>
          <cell r="O752" t="str">
            <v>SI</v>
          </cell>
          <cell r="P752" t="str">
            <v xml:space="preserve">  Sectores</v>
          </cell>
          <cell r="Q752" t="str">
            <v>Semestral</v>
          </cell>
          <cell r="R752" t="str">
            <v>Capacidad</v>
          </cell>
          <cell r="S752">
            <v>0</v>
          </cell>
          <cell r="T752">
            <v>0</v>
          </cell>
          <cell r="U752">
            <v>1</v>
          </cell>
          <cell r="V752">
            <v>2</v>
          </cell>
          <cell r="W752">
            <v>3</v>
          </cell>
          <cell r="X752">
            <v>3</v>
          </cell>
          <cell r="Y752">
            <v>0</v>
          </cell>
          <cell r="Z752">
            <v>0</v>
          </cell>
          <cell r="AA752">
            <v>0</v>
          </cell>
          <cell r="AB752">
            <v>0</v>
          </cell>
          <cell r="AC752">
            <v>0</v>
          </cell>
          <cell r="AD752">
            <v>0</v>
          </cell>
          <cell r="AE752" t="str">
            <v>En el marco de la Preparación de la Estrategia Nacional REDD+, se adelantó con el Programa ONU REDD una reunión con CRC para identificar la forma como se está abordando la inclusión de acciones REDD+ dentro del Plan de Acción Institucional de la Corporaci</v>
          </cell>
          <cell r="AF752">
            <v>42490.208333333299</v>
          </cell>
          <cell r="AG752">
            <v>42496.791318136602</v>
          </cell>
          <cell r="AH752" t="str">
            <v>María Claudia García Dávila</v>
          </cell>
          <cell r="AI752" t="str">
            <v>Mcgarcia@minambiente.gov.co</v>
          </cell>
          <cell r="AJ752">
            <v>30</v>
          </cell>
          <cell r="AK752">
            <v>0</v>
          </cell>
          <cell r="AL752">
            <v>0</v>
          </cell>
        </row>
        <row r="753">
          <cell r="A753">
            <v>4901</v>
          </cell>
          <cell r="B753" t="str">
            <v>Todos por un Nuevo País</v>
          </cell>
          <cell r="C753" t="str">
            <v>Crecimiento verde</v>
          </cell>
          <cell r="D753" t="str">
            <v>Proteger y asegurar el uso sostenible del capital natural y mejorar la calidad y la gobernanza ambiental</v>
          </cell>
          <cell r="E753" t="str">
            <v>Ambiente</v>
          </cell>
          <cell r="F753" t="str">
            <v>MinAmbiente</v>
          </cell>
          <cell r="G753" t="str">
            <v>Gestión integral de la biodiversidad</v>
          </cell>
          <cell r="H753">
            <v>4901</v>
          </cell>
          <cell r="I753" t="str">
            <v>Complejo de Páramos delimitados a escala 1:25.000.</v>
          </cell>
          <cell r="J753" t="str">
            <v>Producto</v>
          </cell>
          <cell r="K753" t="str">
            <v>Sectorial</v>
          </cell>
          <cell r="L753" t="str">
            <v>NO</v>
          </cell>
          <cell r="M753" t="str">
            <v>SI</v>
          </cell>
          <cell r="N753" t="str">
            <v>NO</v>
          </cell>
          <cell r="O753" t="str">
            <v>SI</v>
          </cell>
          <cell r="P753" t="str">
            <v>complejos de páramos</v>
          </cell>
          <cell r="Q753" t="str">
            <v>Anual</v>
          </cell>
          <cell r="R753" t="str">
            <v>Capacidad</v>
          </cell>
          <cell r="S753">
            <v>1</v>
          </cell>
          <cell r="T753">
            <v>26</v>
          </cell>
          <cell r="U753">
            <v>36</v>
          </cell>
          <cell r="V753">
            <v>36</v>
          </cell>
          <cell r="W753">
            <v>36</v>
          </cell>
          <cell r="X753">
            <v>36</v>
          </cell>
          <cell r="Y753">
            <v>0</v>
          </cell>
          <cell r="Z753">
            <v>0</v>
          </cell>
          <cell r="AA753">
            <v>0</v>
          </cell>
          <cell r="AB753">
            <v>0</v>
          </cell>
          <cell r="AC753">
            <v>0</v>
          </cell>
          <cell r="AD753">
            <v>0</v>
          </cell>
          <cell r="AE753" t="str">
            <v xml:space="preserve">En el marco de lo dispuesto por la Ley 1753 de 2015 y la sentencia C-035 de la Corte Constitucional, y con base en los ETESA que venían elaborando las CAR, el área de referencia elaborada por el IAvH y algunos documentos de recomendaciones elaborados por </v>
          </cell>
          <cell r="AF753">
            <v>42460.208333333299</v>
          </cell>
          <cell r="AG753">
            <v>42496.717507372698</v>
          </cell>
          <cell r="AH753" t="str">
            <v>María Claudia García Dávila</v>
          </cell>
          <cell r="AI753" t="str">
            <v>Mcgarcia@minambiente.gov.co</v>
          </cell>
          <cell r="AJ753">
            <v>30</v>
          </cell>
          <cell r="AK753">
            <v>0</v>
          </cell>
          <cell r="AL753">
            <v>0</v>
          </cell>
        </row>
        <row r="754">
          <cell r="A754">
            <v>4902</v>
          </cell>
          <cell r="B754" t="str">
            <v>Todos por un Nuevo País</v>
          </cell>
          <cell r="C754" t="str">
            <v>Crecimiento verde</v>
          </cell>
          <cell r="D754" t="str">
            <v>Proteger y asegurar el uso sostenible del capital natural y mejorar la calidad y la gobernanza ambiental</v>
          </cell>
          <cell r="E754" t="str">
            <v>Ambiente</v>
          </cell>
          <cell r="F754" t="str">
            <v>MinAmbiente</v>
          </cell>
          <cell r="G754" t="str">
            <v>Gestión integral de la biodiversidad</v>
          </cell>
          <cell r="H754">
            <v>4902</v>
          </cell>
          <cell r="I754" t="str">
            <v>Sitios designados como humedal de importancia internacional Ramsar</v>
          </cell>
          <cell r="J754" t="str">
            <v>Gestión</v>
          </cell>
          <cell r="K754" t="str">
            <v>Sectorial</v>
          </cell>
          <cell r="L754" t="str">
            <v>NO</v>
          </cell>
          <cell r="M754" t="str">
            <v>SI</v>
          </cell>
          <cell r="N754" t="str">
            <v>NO</v>
          </cell>
          <cell r="O754" t="str">
            <v>SI</v>
          </cell>
          <cell r="P754" t="str">
            <v>Sitios Ramsar</v>
          </cell>
          <cell r="Q754" t="str">
            <v>Anual</v>
          </cell>
          <cell r="R754" t="str">
            <v>Capacidad</v>
          </cell>
          <cell r="S754">
            <v>6</v>
          </cell>
          <cell r="T754">
            <v>6</v>
          </cell>
          <cell r="U754">
            <v>8</v>
          </cell>
          <cell r="V754">
            <v>9</v>
          </cell>
          <cell r="W754">
            <v>9</v>
          </cell>
          <cell r="X754">
            <v>9</v>
          </cell>
          <cell r="Y754">
            <v>0</v>
          </cell>
          <cell r="Z754">
            <v>0</v>
          </cell>
          <cell r="AA754">
            <v>0</v>
          </cell>
          <cell r="AB754">
            <v>0</v>
          </cell>
          <cell r="AC754">
            <v>0</v>
          </cell>
          <cell r="AD754">
            <v>0</v>
          </cell>
          <cell r="AE754" t="str">
            <v>Laguna de Sonso: Se proyectó el acto administrativo (Decreto) por la DBBSE y se inició la construcción de carpeta (Documento técnico, memoria justificativa y lista de chequeo) para envío a la Oficina Jurídica. Tarapoto: Se proyectaron los estudios previos</v>
          </cell>
          <cell r="AF754">
            <v>42490.208333333299</v>
          </cell>
          <cell r="AG754">
            <v>42496.791573761599</v>
          </cell>
          <cell r="AH754" t="str">
            <v>María Claudia García Dávila</v>
          </cell>
          <cell r="AI754" t="str">
            <v>Mcgarcia@minambiente.gov.co</v>
          </cell>
          <cell r="AJ754">
            <v>30</v>
          </cell>
          <cell r="AK754">
            <v>0</v>
          </cell>
          <cell r="AL754">
            <v>0</v>
          </cell>
        </row>
        <row r="755">
          <cell r="A755">
            <v>4880</v>
          </cell>
          <cell r="B755" t="str">
            <v>Todos por un Nuevo País</v>
          </cell>
          <cell r="C755" t="str">
            <v>Crecimiento verde</v>
          </cell>
          <cell r="D755" t="str">
            <v>Proteger y asegurar el uso sostenible del capital natural y mejorar la calidad y la gobernanza ambiental</v>
          </cell>
          <cell r="E755" t="str">
            <v>Ambiente</v>
          </cell>
          <cell r="F755" t="str">
            <v>MinAmbiente</v>
          </cell>
          <cell r="G755" t="str">
            <v>Planificación y definición del ordenamiento ambiental</v>
          </cell>
          <cell r="H755">
            <v>4880</v>
          </cell>
          <cell r="I755" t="str">
            <v>Autoridades Ambientales que formulan, actualizan y adoptan sus determinantes ambientales para el ordenamiento territorial municipal, de acuerdo con los Lineamientos del Gobierno Nacional.</v>
          </cell>
          <cell r="J755" t="str">
            <v>Gestión</v>
          </cell>
          <cell r="K755" t="str">
            <v>Sectorial</v>
          </cell>
          <cell r="L755" t="str">
            <v>SI</v>
          </cell>
          <cell r="M755" t="str">
            <v>SI</v>
          </cell>
          <cell r="N755" t="str">
            <v>NO</v>
          </cell>
          <cell r="O755" t="str">
            <v>SI</v>
          </cell>
          <cell r="P755" t="str">
            <v>Autoridades Ambientales</v>
          </cell>
          <cell r="Q755" t="str">
            <v>Semestral</v>
          </cell>
          <cell r="R755" t="str">
            <v>Capacidad</v>
          </cell>
          <cell r="S755">
            <v>0</v>
          </cell>
          <cell r="T755">
            <v>3</v>
          </cell>
          <cell r="U755">
            <v>7</v>
          </cell>
          <cell r="V755">
            <v>11</v>
          </cell>
          <cell r="W755">
            <v>15</v>
          </cell>
          <cell r="X755">
            <v>15</v>
          </cell>
          <cell r="Y755">
            <v>0</v>
          </cell>
          <cell r="Z755">
            <v>0</v>
          </cell>
          <cell r="AA755">
            <v>0</v>
          </cell>
          <cell r="AB755">
            <v>0</v>
          </cell>
          <cell r="AC755">
            <v>0</v>
          </cell>
          <cell r="AD755">
            <v>0</v>
          </cell>
          <cell r="AE755" t="str">
            <v>Se inicia la consolidación de "Base de datos con la información del estado de las determinantes ambientales de las CAR con jurisdicción en las regiones Caribe y Llanos". Adicionalmente, se realizó asistencia técnica a la CVS en la ciudad de Montería y a l</v>
          </cell>
          <cell r="AF755">
            <v>42429.208333333299</v>
          </cell>
          <cell r="AG755">
            <v>42468.720972766198</v>
          </cell>
          <cell r="AH755" t="str">
            <v>Luis Alberto Giraldo Fernandez</v>
          </cell>
          <cell r="AI755" t="str">
            <v>lgiraldo@minambiente.gov.co</v>
          </cell>
          <cell r="AJ755">
            <v>30</v>
          </cell>
          <cell r="AK755">
            <v>0</v>
          </cell>
          <cell r="AL755">
            <v>0</v>
          </cell>
        </row>
        <row r="756">
          <cell r="A756">
            <v>4881</v>
          </cell>
          <cell r="B756" t="str">
            <v>Todos por un Nuevo País</v>
          </cell>
          <cell r="C756" t="str">
            <v>Crecimiento verde</v>
          </cell>
          <cell r="D756" t="str">
            <v>Proteger y asegurar el uso sostenible del capital natural y mejorar la calidad y la gobernanza ambiental</v>
          </cell>
          <cell r="E756" t="str">
            <v>Ambiente</v>
          </cell>
          <cell r="F756" t="str">
            <v>MinAmbiente</v>
          </cell>
          <cell r="G756" t="str">
            <v>Planificación y definición del ordenamiento ambiental</v>
          </cell>
          <cell r="H756">
            <v>4881</v>
          </cell>
          <cell r="I756" t="str">
            <v>POMCA  formulados</v>
          </cell>
          <cell r="J756" t="str">
            <v>Producto</v>
          </cell>
          <cell r="K756" t="str">
            <v>Sectorial</v>
          </cell>
          <cell r="L756" t="str">
            <v>SI</v>
          </cell>
          <cell r="M756" t="str">
            <v>SI</v>
          </cell>
          <cell r="N756" t="str">
            <v>NO</v>
          </cell>
          <cell r="O756" t="str">
            <v>SI</v>
          </cell>
          <cell r="P756" t="str">
            <v>Planes</v>
          </cell>
          <cell r="Q756" t="str">
            <v>Semestral</v>
          </cell>
          <cell r="R756" t="str">
            <v>Flujo</v>
          </cell>
          <cell r="S756">
            <v>2</v>
          </cell>
          <cell r="T756">
            <v>2</v>
          </cell>
          <cell r="U756">
            <v>5</v>
          </cell>
          <cell r="V756">
            <v>23</v>
          </cell>
          <cell r="W756">
            <v>27</v>
          </cell>
          <cell r="X756">
            <v>27</v>
          </cell>
          <cell r="Y756">
            <v>0</v>
          </cell>
          <cell r="Z756">
            <v>0</v>
          </cell>
          <cell r="AA756">
            <v>0</v>
          </cell>
          <cell r="AB756">
            <v>0</v>
          </cell>
          <cell r="AC756">
            <v>0</v>
          </cell>
          <cell r="AD756">
            <v>0</v>
          </cell>
          <cell r="AE756" t="str">
            <v>• 100% de Comisiones Conjuntas conformadas para abordar procesos de ordenación de Cuencas priorizadas(11 Comisiones Conjuntas) •Declaradas en ordenación 25 cuencas objeto de elaboración y/o ajuste de POMCAS. • 23 Consultorías contratadas para abordar la e</v>
          </cell>
          <cell r="AF756">
            <v>42460.208333333299</v>
          </cell>
          <cell r="AG756">
            <v>42506.823948842597</v>
          </cell>
          <cell r="AH756" t="str">
            <v>Ricardo Arnold Baduin Ricardo</v>
          </cell>
          <cell r="AI756" t="str">
            <v>RBaduin@minambiente.gov.co</v>
          </cell>
          <cell r="AJ756">
            <v>30</v>
          </cell>
          <cell r="AK756">
            <v>0</v>
          </cell>
          <cell r="AL756">
            <v>0</v>
          </cell>
        </row>
        <row r="757">
          <cell r="A757">
            <v>4882</v>
          </cell>
          <cell r="B757" t="str">
            <v>Todos por un Nuevo País</v>
          </cell>
          <cell r="C757" t="str">
            <v>Crecimiento verde</v>
          </cell>
          <cell r="D757" t="str">
            <v>Proteger y asegurar el uso sostenible del capital natural y mejorar la calidad y la gobernanza ambiental</v>
          </cell>
          <cell r="E757" t="str">
            <v>Ambiente</v>
          </cell>
          <cell r="F757" t="str">
            <v>MinAmbiente</v>
          </cell>
          <cell r="G757" t="str">
            <v>Planificación y definición del ordenamiento ambiental</v>
          </cell>
          <cell r="H757">
            <v>4882</v>
          </cell>
          <cell r="I757" t="str">
            <v>POMIUAC formulados</v>
          </cell>
          <cell r="J757" t="str">
            <v>Producto</v>
          </cell>
          <cell r="K757" t="str">
            <v>Sectorial</v>
          </cell>
          <cell r="L757" t="str">
            <v>SI</v>
          </cell>
          <cell r="M757" t="str">
            <v>SI</v>
          </cell>
          <cell r="N757" t="str">
            <v>NO</v>
          </cell>
          <cell r="O757" t="str">
            <v>SI</v>
          </cell>
          <cell r="P757" t="str">
            <v>planes</v>
          </cell>
          <cell r="Q757" t="str">
            <v>Semestral</v>
          </cell>
          <cell r="R757" t="str">
            <v>Acumulado</v>
          </cell>
          <cell r="S757">
            <v>0</v>
          </cell>
          <cell r="T757">
            <v>0</v>
          </cell>
          <cell r="U757">
            <v>0</v>
          </cell>
          <cell r="V757">
            <v>0</v>
          </cell>
          <cell r="W757">
            <v>10</v>
          </cell>
          <cell r="X757">
            <v>10</v>
          </cell>
          <cell r="Y757">
            <v>0</v>
          </cell>
          <cell r="Z757">
            <v>0</v>
          </cell>
          <cell r="AA757">
            <v>0</v>
          </cell>
          <cell r="AB757">
            <v>0</v>
          </cell>
          <cell r="AC757">
            <v>0</v>
          </cell>
          <cell r="AD757">
            <v>0</v>
          </cell>
          <cell r="AE757" t="str">
            <v>En el marco de la transferencia a INVEMAR a través de la resolución 478 de 2016, se realizaron reuniones para socializar y presentar Plan de Trabajo UAC LLanura Aluvial del Sur - LLAS y UAC Alta Guajira se recibe plan de acción por parte del INVEMAR el di</v>
          </cell>
          <cell r="AF757">
            <v>42490.208333333299</v>
          </cell>
          <cell r="AG757">
            <v>42496.785090161997</v>
          </cell>
          <cell r="AH757" t="str">
            <v>Andrea  Ramírez</v>
          </cell>
          <cell r="AI757" t="str">
            <v>ARamirez@minambiente.gov.co</v>
          </cell>
          <cell r="AJ757">
            <v>30</v>
          </cell>
          <cell r="AK757">
            <v>0</v>
          </cell>
          <cell r="AL757">
            <v>0</v>
          </cell>
        </row>
        <row r="758">
          <cell r="A758">
            <v>4883</v>
          </cell>
          <cell r="B758" t="str">
            <v>Todos por un Nuevo País</v>
          </cell>
          <cell r="C758" t="str">
            <v>Crecimiento verde</v>
          </cell>
          <cell r="D758" t="str">
            <v>Proteger y asegurar el uso sostenible del capital natural y mejorar la calidad y la gobernanza ambiental</v>
          </cell>
          <cell r="E758" t="str">
            <v>Ambiente</v>
          </cell>
          <cell r="F758" t="str">
            <v>MinAmbiente</v>
          </cell>
          <cell r="G758" t="str">
            <v>Planificación y definición del ordenamiento ambiental</v>
          </cell>
          <cell r="H758">
            <v>4883</v>
          </cell>
          <cell r="I758" t="str">
            <v>Planes Estratégicos de Macrocuenca, POMCA y PMA acuíferos en implementación</v>
          </cell>
          <cell r="J758" t="str">
            <v>Producto</v>
          </cell>
          <cell r="K758" t="str">
            <v>Sectorial</v>
          </cell>
          <cell r="L758" t="str">
            <v>SI</v>
          </cell>
          <cell r="M758" t="str">
            <v>NO</v>
          </cell>
          <cell r="N758" t="str">
            <v>NO</v>
          </cell>
          <cell r="O758" t="str">
            <v>SI</v>
          </cell>
          <cell r="P758" t="str">
            <v>Planes</v>
          </cell>
          <cell r="Q758" t="str">
            <v>Semestral</v>
          </cell>
          <cell r="R758" t="str">
            <v>Capacidad</v>
          </cell>
          <cell r="S758">
            <v>2</v>
          </cell>
          <cell r="T758">
            <v>2</v>
          </cell>
          <cell r="U758">
            <v>3</v>
          </cell>
          <cell r="V758">
            <v>8</v>
          </cell>
          <cell r="W758">
            <v>31</v>
          </cell>
          <cell r="X758">
            <v>31</v>
          </cell>
          <cell r="Y758">
            <v>0</v>
          </cell>
          <cell r="Z758">
            <v>0</v>
          </cell>
          <cell r="AA758">
            <v>0</v>
          </cell>
          <cell r="AB758">
            <v>0</v>
          </cell>
          <cell r="AC758">
            <v>0</v>
          </cell>
          <cell r="AD758">
            <v>0</v>
          </cell>
          <cell r="AE758" t="str">
            <v xml:space="preserve">PEM en implementación: Se realizan reuniones con Min Minas estructurando y definiendo las acciones que hacen parte de plan de acción que implementa el Plan Estratégico de la Macrocuenca Magdalena Cauca. POMCAs en Implementación: Se adelantan la ejecución </v>
          </cell>
          <cell r="AF758">
            <v>42490.208333333299</v>
          </cell>
          <cell r="AG758">
            <v>42506.826274884297</v>
          </cell>
          <cell r="AH758" t="str">
            <v>Ricardo Arnold Baduin Ricardo</v>
          </cell>
          <cell r="AI758" t="str">
            <v>RBaduin@minambiente.gov.co</v>
          </cell>
          <cell r="AJ758">
            <v>30</v>
          </cell>
          <cell r="AK758">
            <v>0</v>
          </cell>
          <cell r="AL758">
            <v>0</v>
          </cell>
        </row>
        <row r="759">
          <cell r="A759">
            <v>4895</v>
          </cell>
          <cell r="B759" t="str">
            <v>Todos por un Nuevo País</v>
          </cell>
          <cell r="C759" t="str">
            <v>Crecimiento verde</v>
          </cell>
          <cell r="D759" t="str">
            <v>Proteger y asegurar el uso sostenible del capital natural y mejorar la calidad y la gobernanza ambiental</v>
          </cell>
          <cell r="E759" t="str">
            <v>Ambiente</v>
          </cell>
          <cell r="F759" t="str">
            <v>MinAmbiente</v>
          </cell>
          <cell r="G759" t="str">
            <v>Formulacion y seguimiento a la Política Ambiental</v>
          </cell>
          <cell r="H759">
            <v>4895</v>
          </cell>
          <cell r="I759" t="str">
            <v>CAR con calificación superior al 80 % en su evaluación de desempeño</v>
          </cell>
          <cell r="J759" t="str">
            <v>Producto</v>
          </cell>
          <cell r="K759" t="str">
            <v>Sectorial</v>
          </cell>
          <cell r="L759" t="str">
            <v>SI</v>
          </cell>
          <cell r="M759" t="str">
            <v>SI</v>
          </cell>
          <cell r="N759" t="str">
            <v>NO</v>
          </cell>
          <cell r="O759" t="str">
            <v>SI</v>
          </cell>
          <cell r="P759" t="str">
            <v>Corporaciones</v>
          </cell>
          <cell r="Q759" t="str">
            <v>Anual</v>
          </cell>
          <cell r="R759" t="str">
            <v>Capacidad</v>
          </cell>
          <cell r="S759">
            <v>0</v>
          </cell>
          <cell r="T759">
            <v>0</v>
          </cell>
          <cell r="U759">
            <v>5</v>
          </cell>
          <cell r="V759">
            <v>10</v>
          </cell>
          <cell r="W759">
            <v>20</v>
          </cell>
          <cell r="X759">
            <v>20</v>
          </cell>
          <cell r="Y759">
            <v>0</v>
          </cell>
          <cell r="Z759">
            <v>0</v>
          </cell>
          <cell r="AA759">
            <v>0</v>
          </cell>
          <cell r="AB759">
            <v>0</v>
          </cell>
          <cell r="AC759">
            <v>0</v>
          </cell>
          <cell r="AD759">
            <v>0</v>
          </cell>
          <cell r="AE759" t="str">
            <v xml:space="preserve">El día 27 de abril se expidió la Resolución 0667, por la cual se establecen los indicadores mínimos de gestión. Con este acto administrativo se prevé la inclusión de los indicadores en los instrumentos de planificación de las Corporaciones y se formaliza </v>
          </cell>
          <cell r="AF759">
            <v>42490.208333333299</v>
          </cell>
          <cell r="AG759">
            <v>42496.699098229197</v>
          </cell>
          <cell r="AH759" t="str">
            <v>Luis Alberto Giraldo Fernandez</v>
          </cell>
          <cell r="AI759" t="str">
            <v>lgiraldo@minambiente.gov.co</v>
          </cell>
          <cell r="AJ759">
            <v>60</v>
          </cell>
          <cell r="AK759">
            <v>0</v>
          </cell>
          <cell r="AL759">
            <v>0</v>
          </cell>
        </row>
        <row r="760">
          <cell r="A760">
            <v>4896</v>
          </cell>
          <cell r="B760" t="str">
            <v>Todos por un Nuevo País</v>
          </cell>
          <cell r="C760" t="str">
            <v>Crecimiento verde</v>
          </cell>
          <cell r="D760" t="str">
            <v>Proteger y asegurar el uso sostenible del capital natural y mejorar la calidad y la gobernanza ambiental</v>
          </cell>
          <cell r="E760" t="str">
            <v>Ambiente</v>
          </cell>
          <cell r="F760" t="str">
            <v>MinAmbiente</v>
          </cell>
          <cell r="G760" t="str">
            <v>Formulacion y seguimiento a la Política Ambiental</v>
          </cell>
          <cell r="H760">
            <v>4896</v>
          </cell>
          <cell r="I760" t="str">
            <v>Estrategias aplicadas de transformación institucional y social que mejoran la eficiencia y la satisfacción de la gestión ambiental del SINA</v>
          </cell>
          <cell r="J760" t="str">
            <v>Producto</v>
          </cell>
          <cell r="K760" t="str">
            <v>Sectorial</v>
          </cell>
          <cell r="L760" t="str">
            <v>SI</v>
          </cell>
          <cell r="M760" t="str">
            <v>NO</v>
          </cell>
          <cell r="N760" t="str">
            <v>NO</v>
          </cell>
          <cell r="O760" t="str">
            <v>SI</v>
          </cell>
          <cell r="P760" t="str">
            <v>Estrategias</v>
          </cell>
          <cell r="Q760" t="str">
            <v>Semestral</v>
          </cell>
          <cell r="R760" t="str">
            <v>Capacidad</v>
          </cell>
          <cell r="S760">
            <v>0</v>
          </cell>
          <cell r="T760">
            <v>0</v>
          </cell>
          <cell r="U760">
            <v>1</v>
          </cell>
          <cell r="V760">
            <v>2</v>
          </cell>
          <cell r="W760">
            <v>4</v>
          </cell>
          <cell r="X760">
            <v>4</v>
          </cell>
          <cell r="Y760">
            <v>0</v>
          </cell>
          <cell r="Z760">
            <v>0</v>
          </cell>
          <cell r="AA760">
            <v>0</v>
          </cell>
          <cell r="AB760">
            <v>0</v>
          </cell>
          <cell r="AC760">
            <v>0</v>
          </cell>
          <cell r="AD760">
            <v>0</v>
          </cell>
          <cell r="AE760">
            <v>0</v>
          </cell>
          <cell r="AF760">
            <v>0</v>
          </cell>
          <cell r="AG760">
            <v>0</v>
          </cell>
          <cell r="AH760" t="str">
            <v>Luis Alberto Giraldo Fernandez</v>
          </cell>
          <cell r="AI760" t="str">
            <v>lgiraldo@minambiente.gov.co</v>
          </cell>
          <cell r="AJ760">
            <v>30</v>
          </cell>
          <cell r="AK760">
            <v>0</v>
          </cell>
          <cell r="AL760">
            <v>0</v>
          </cell>
        </row>
        <row r="761">
          <cell r="A761">
            <v>4897</v>
          </cell>
          <cell r="B761" t="str">
            <v>Todos por un Nuevo País</v>
          </cell>
          <cell r="C761" t="str">
            <v>Crecimiento verde</v>
          </cell>
          <cell r="D761" t="str">
            <v>Proteger y asegurar el uso sostenible del capital natural y mejorar la calidad y la gobernanza ambiental</v>
          </cell>
          <cell r="E761" t="str">
            <v>Ambiente</v>
          </cell>
          <cell r="F761" t="str">
            <v>MinAmbiente</v>
          </cell>
          <cell r="G761" t="str">
            <v>Formulacion y seguimiento a la Política Ambiental</v>
          </cell>
          <cell r="H761">
            <v>4897</v>
          </cell>
          <cell r="I761" t="str">
            <v>Alianzas nacionales, sectoriales y territoriales que desarrollan la Política Nacional de Educación Ambiental, a través de procesos que fortalecen la gobernanza en la gestión ambiental</v>
          </cell>
          <cell r="J761" t="str">
            <v>Producto</v>
          </cell>
          <cell r="K761" t="str">
            <v>Sectorial</v>
          </cell>
          <cell r="L761" t="str">
            <v>SI</v>
          </cell>
          <cell r="M761" t="str">
            <v>SI</v>
          </cell>
          <cell r="N761" t="str">
            <v>NO</v>
          </cell>
          <cell r="O761" t="str">
            <v>SI</v>
          </cell>
          <cell r="P761" t="str">
            <v>Alianzas</v>
          </cell>
          <cell r="Q761" t="str">
            <v>Trimestral</v>
          </cell>
          <cell r="R761" t="str">
            <v>Capacidad</v>
          </cell>
          <cell r="S761">
            <v>18</v>
          </cell>
          <cell r="T761">
            <v>20</v>
          </cell>
          <cell r="U761">
            <v>29</v>
          </cell>
          <cell r="V761">
            <v>38</v>
          </cell>
          <cell r="W761">
            <v>56</v>
          </cell>
          <cell r="X761">
            <v>56</v>
          </cell>
          <cell r="Y761">
            <v>0</v>
          </cell>
          <cell r="Z761">
            <v>0</v>
          </cell>
          <cell r="AA761">
            <v>0</v>
          </cell>
          <cell r="AB761">
            <v>0</v>
          </cell>
          <cell r="AC761">
            <v>0</v>
          </cell>
          <cell r="AD761">
            <v>0</v>
          </cell>
          <cell r="AE761" t="str">
            <v>1. Configuración de un equipo de trabajo, responsable de iniciar la implementación del plan operativo de la Alianza Nacional por la Educación Ambiental MADS-MEN (acuerdo 407 de 2015). 2. Preparación de los insumos técnicos por parte de los equipos de trab</v>
          </cell>
          <cell r="AF761">
            <v>42429.208333333299</v>
          </cell>
          <cell r="AG761">
            <v>42440.359826655098</v>
          </cell>
          <cell r="AH761" t="str">
            <v>Luis Alberto Giraldo Fernandez</v>
          </cell>
          <cell r="AI761" t="str">
            <v>lgiraldo@minambiente.gov.co</v>
          </cell>
          <cell r="AJ761">
            <v>15</v>
          </cell>
          <cell r="AK761">
            <v>0</v>
          </cell>
          <cell r="AL761">
            <v>0</v>
          </cell>
        </row>
        <row r="762">
          <cell r="A762">
            <v>4892</v>
          </cell>
          <cell r="B762" t="str">
            <v>Todos por un Nuevo País</v>
          </cell>
          <cell r="C762" t="str">
            <v>Crecimiento verde</v>
          </cell>
          <cell r="D762" t="str">
            <v>Proteger y asegurar el uso sostenible del capital natural y mejorar la calidad y la gobernanza ambiental</v>
          </cell>
          <cell r="E762" t="str">
            <v>Ambiente</v>
          </cell>
          <cell r="F762" t="str">
            <v>MinAmbiente</v>
          </cell>
          <cell r="G762" t="str">
            <v>Formulacion y seguimiento a la Política Ambiental</v>
          </cell>
          <cell r="H762">
            <v>4892</v>
          </cell>
          <cell r="I762" t="str">
            <v>Porcentaje de la población objetivo satisfecha con la gestión ambiental, que evidencia mejora en el desempeño institucional por parte de la ANLA, MADS y CAR</v>
          </cell>
          <cell r="J762" t="str">
            <v>Resultado</v>
          </cell>
          <cell r="K762" t="str">
            <v>Sectorial</v>
          </cell>
          <cell r="L762" t="str">
            <v>SI</v>
          </cell>
          <cell r="M762" t="str">
            <v>NO</v>
          </cell>
          <cell r="N762" t="str">
            <v>NO</v>
          </cell>
          <cell r="O762" t="str">
            <v>SI</v>
          </cell>
          <cell r="P762" t="str">
            <v>Porcentaje</v>
          </cell>
          <cell r="Q762" t="str">
            <v>Anual</v>
          </cell>
          <cell r="R762" t="str">
            <v>Capacidad</v>
          </cell>
          <cell r="S762">
            <v>0</v>
          </cell>
          <cell r="T762">
            <v>60</v>
          </cell>
          <cell r="U762">
            <v>65</v>
          </cell>
          <cell r="V762">
            <v>65</v>
          </cell>
          <cell r="W762">
            <v>70</v>
          </cell>
          <cell r="X762">
            <v>70</v>
          </cell>
          <cell r="Y762">
            <v>0</v>
          </cell>
          <cell r="Z762">
            <v>0</v>
          </cell>
          <cell r="AA762">
            <v>0</v>
          </cell>
          <cell r="AB762">
            <v>0</v>
          </cell>
          <cell r="AC762">
            <v>0</v>
          </cell>
          <cell r="AD762">
            <v>0</v>
          </cell>
          <cell r="AE762">
            <v>0</v>
          </cell>
          <cell r="AF762">
            <v>0</v>
          </cell>
          <cell r="AG762">
            <v>0</v>
          </cell>
          <cell r="AH762" t="str">
            <v>Raul Jimenez Garcia</v>
          </cell>
          <cell r="AI762" t="str">
            <v>RJimenez@minambiente.gov.co</v>
          </cell>
          <cell r="AJ762">
            <v>30</v>
          </cell>
          <cell r="AK762">
            <v>0</v>
          </cell>
          <cell r="AL762">
            <v>0</v>
          </cell>
        </row>
        <row r="763">
          <cell r="A763">
            <v>4875</v>
          </cell>
          <cell r="B763" t="str">
            <v>Todos por un Nuevo País</v>
          </cell>
          <cell r="C763" t="str">
            <v>Crecimiento verde</v>
          </cell>
          <cell r="D763" t="str">
            <v>Proteger y asegurar el uso sostenible del capital natural y mejorar la calidad y la gobernanza ambiental</v>
          </cell>
          <cell r="E763" t="str">
            <v>Ambiente</v>
          </cell>
          <cell r="F763" t="str">
            <v>Parques Nacionales</v>
          </cell>
          <cell r="G763" t="str">
            <v>Gestión integral de la biodiversidad</v>
          </cell>
          <cell r="H763">
            <v>4875</v>
          </cell>
          <cell r="I763" t="str">
            <v>Hectáreas de Áreas Protegidas declaradas en el SINAP</v>
          </cell>
          <cell r="J763" t="str">
            <v>Producto</v>
          </cell>
          <cell r="K763" t="str">
            <v>Sectorial</v>
          </cell>
          <cell r="L763" t="str">
            <v>SI</v>
          </cell>
          <cell r="M763" t="str">
            <v>SI</v>
          </cell>
          <cell r="N763" t="str">
            <v>NO</v>
          </cell>
          <cell r="O763" t="str">
            <v>SI</v>
          </cell>
          <cell r="P763" t="str">
            <v>Hectáreas</v>
          </cell>
          <cell r="Q763" t="str">
            <v>Trimestral</v>
          </cell>
          <cell r="R763" t="str">
            <v>Capacidad</v>
          </cell>
          <cell r="S763">
            <v>23413908</v>
          </cell>
          <cell r="T763">
            <v>23449613</v>
          </cell>
          <cell r="U763">
            <v>24443968</v>
          </cell>
          <cell r="V763">
            <v>25195999</v>
          </cell>
          <cell r="W763">
            <v>25913908</v>
          </cell>
          <cell r="X763">
            <v>25913908</v>
          </cell>
          <cell r="Y763">
            <v>23672609.27</v>
          </cell>
          <cell r="Z763">
            <v>25.12</v>
          </cell>
          <cell r="AA763">
            <v>23672609.27</v>
          </cell>
          <cell r="AB763">
            <v>10.35</v>
          </cell>
          <cell r="AC763">
            <v>42460.208333333299</v>
          </cell>
          <cell r="AD763">
            <v>42471.604448611099</v>
          </cell>
          <cell r="AE763" t="str">
            <v>Se avanza en las siguientes áreas regionales: Región Pacifico: Cortolima para Predios Meridiano y la corporación CVC en cuanto a la Laguna de Sonso. Región Centro Sur: Cortolima para Cerro DMI y para Los Limones. Región Centro Oriente: La corporación Corp</v>
          </cell>
          <cell r="AF763">
            <v>42490.208333333299</v>
          </cell>
          <cell r="AG763">
            <v>42506.7776773148</v>
          </cell>
          <cell r="AH763" t="str">
            <v>Julia Miranda Londoño</v>
          </cell>
          <cell r="AI763" t="str">
            <v>julia.miranda@parquesnacionales.gov.co</v>
          </cell>
          <cell r="AJ763">
            <v>15</v>
          </cell>
          <cell r="AK763">
            <v>42551.208333333299</v>
          </cell>
          <cell r="AL763">
            <v>-58</v>
          </cell>
        </row>
        <row r="764">
          <cell r="A764">
            <v>4877</v>
          </cell>
          <cell r="B764" t="str">
            <v>Todos por un Nuevo País</v>
          </cell>
          <cell r="C764" t="str">
            <v>Crecimiento verde</v>
          </cell>
          <cell r="D764" t="str">
            <v>Proteger y asegurar el uso sostenible del capital natural y mejorar la calidad y la gobernanza ambiental</v>
          </cell>
          <cell r="E764" t="str">
            <v>Ambiente</v>
          </cell>
          <cell r="F764" t="str">
            <v>Parques Nacionales</v>
          </cell>
          <cell r="G764" t="str">
            <v>Gestión integral de la biodiversidad</v>
          </cell>
          <cell r="H764">
            <v>4877</v>
          </cell>
          <cell r="I764" t="str">
            <v>Áreas del SPNN con estrategias en implementación para la solución de conflictos por uso, ocupación o tenencia</v>
          </cell>
          <cell r="J764" t="str">
            <v>Producto</v>
          </cell>
          <cell r="K764" t="str">
            <v>Sectorial</v>
          </cell>
          <cell r="L764" t="str">
            <v>SI</v>
          </cell>
          <cell r="M764" t="str">
            <v>SI</v>
          </cell>
          <cell r="N764" t="str">
            <v>NO</v>
          </cell>
          <cell r="O764" t="str">
            <v>SI</v>
          </cell>
          <cell r="P764" t="str">
            <v>Áreas del SPNN</v>
          </cell>
          <cell r="Q764" t="str">
            <v>Semestral</v>
          </cell>
          <cell r="R764" t="str">
            <v>Capacidad</v>
          </cell>
          <cell r="S764">
            <v>29</v>
          </cell>
          <cell r="T764">
            <v>31</v>
          </cell>
          <cell r="U764">
            <v>33</v>
          </cell>
          <cell r="V764">
            <v>35</v>
          </cell>
          <cell r="W764">
            <v>37</v>
          </cell>
          <cell r="X764">
            <v>37</v>
          </cell>
          <cell r="Y764">
            <v>0</v>
          </cell>
          <cell r="Z764">
            <v>0</v>
          </cell>
          <cell r="AA764">
            <v>0</v>
          </cell>
          <cell r="AB764">
            <v>0</v>
          </cell>
          <cell r="AC764">
            <v>0</v>
          </cell>
          <cell r="AD764">
            <v>0</v>
          </cell>
          <cell r="AE764" t="str">
            <v xml:space="preserve">La mesa Nacional de los delegados campesinos en la fecha del 25 y 26 de febrero de manera autonoma considera que no existe garantias y se levantan de la mesa de concertacion, sin embargo se define que los delegados de las mesas locales y regionales tiene </v>
          </cell>
          <cell r="AF764">
            <v>42460.208333333299</v>
          </cell>
          <cell r="AG764">
            <v>42471.686821909701</v>
          </cell>
          <cell r="AH764" t="str">
            <v>Julia Miranda Londoño</v>
          </cell>
          <cell r="AI764" t="str">
            <v>julia.miranda@parquesnacionales.gov.co</v>
          </cell>
          <cell r="AJ764">
            <v>30</v>
          </cell>
          <cell r="AK764">
            <v>0</v>
          </cell>
          <cell r="AL764">
            <v>0</v>
          </cell>
        </row>
        <row r="765">
          <cell r="A765">
            <v>4570</v>
          </cell>
          <cell r="B765" t="str">
            <v>Todos por un Nuevo País</v>
          </cell>
          <cell r="C765" t="str">
            <v>Crecimiento verde</v>
          </cell>
          <cell r="D765" t="str">
            <v>Lograr un crecimiento resiliente y reducir la vulnerabilidad frente a los riesgos de desastres y al cambio climático</v>
          </cell>
          <cell r="E765" t="str">
            <v>Defensa</v>
          </cell>
          <cell r="F765" t="str">
            <v>MINDEFENSA</v>
          </cell>
          <cell r="G765" t="str">
            <v>Desarrollo marítimo</v>
          </cell>
          <cell r="H765">
            <v>4570</v>
          </cell>
          <cell r="I765" t="str">
            <v>Estaciones de monitoreo de la DIMAR </v>
          </cell>
          <cell r="J765" t="str">
            <v>Gestión</v>
          </cell>
          <cell r="K765" t="str">
            <v>Sectorial</v>
          </cell>
          <cell r="L765" t="str">
            <v>SI</v>
          </cell>
          <cell r="M765" t="str">
            <v>NO</v>
          </cell>
          <cell r="N765" t="str">
            <v>NO</v>
          </cell>
          <cell r="O765" t="str">
            <v>SI</v>
          </cell>
          <cell r="P765" t="str">
            <v>Estaciones</v>
          </cell>
          <cell r="Q765" t="str">
            <v>Semestral</v>
          </cell>
          <cell r="R765" t="str">
            <v>Capacidad</v>
          </cell>
          <cell r="S765">
            <v>26</v>
          </cell>
          <cell r="T765">
            <v>26</v>
          </cell>
          <cell r="U765">
            <v>27</v>
          </cell>
          <cell r="V765">
            <v>28</v>
          </cell>
          <cell r="W765">
            <v>28</v>
          </cell>
          <cell r="X765">
            <v>28</v>
          </cell>
          <cell r="Y765">
            <v>0</v>
          </cell>
          <cell r="Z765">
            <v>0</v>
          </cell>
          <cell r="AA765">
            <v>0</v>
          </cell>
          <cell r="AB765">
            <v>0</v>
          </cell>
          <cell r="AC765">
            <v>0</v>
          </cell>
          <cell r="AD765">
            <v>0</v>
          </cell>
          <cell r="AE765" t="str">
            <v>Se reportan 26 estaciones de monitoreo de amenazas de origen marino instaladas que hacen parte del Centro Nacional de Monitoreo Multiamenazas de Origen Marino, de las cuales 7 presentan novedades por siniestro natural (1), sin comunicación (5) y reconstru</v>
          </cell>
          <cell r="AF765">
            <v>42490.208333333299</v>
          </cell>
          <cell r="AG765">
            <v>42500.622940937501</v>
          </cell>
          <cell r="AH765" t="str">
            <v>Diana Contreras</v>
          </cell>
          <cell r="AI765" t="str">
            <v>dcontreras@dimar.mil.co</v>
          </cell>
          <cell r="AJ765">
            <v>30</v>
          </cell>
          <cell r="AK765">
            <v>0</v>
          </cell>
          <cell r="AL765">
            <v>0</v>
          </cell>
        </row>
        <row r="766">
          <cell r="A766">
            <v>4388</v>
          </cell>
          <cell r="B766" t="str">
            <v>Todos por un Nuevo País</v>
          </cell>
          <cell r="C766" t="str">
            <v>Crecimiento verde</v>
          </cell>
          <cell r="D766" t="str">
            <v>Lograr un crecimiento resiliente y reducir la vulnerabilidad frente a los riesgos de desastres y al cambio climático</v>
          </cell>
          <cell r="E766" t="str">
            <v>Hacienda</v>
          </cell>
          <cell r="F766" t="str">
            <v>Fondo de Adaptación</v>
          </cell>
          <cell r="G766" t="str">
            <v xml:space="preserve">Gestión y atención de desastres </v>
          </cell>
          <cell r="H766">
            <v>4388</v>
          </cell>
          <cell r="I766" t="str">
            <v>Personas beneficiadas con la restauración de los ecosistemas degradados en el área de influencia del Canal del Dique</v>
          </cell>
          <cell r="J766" t="str">
            <v>Gestión</v>
          </cell>
          <cell r="K766" t="str">
            <v>Sectorial</v>
          </cell>
          <cell r="L766" t="str">
            <v>SI</v>
          </cell>
          <cell r="M766" t="str">
            <v>NO</v>
          </cell>
          <cell r="N766" t="str">
            <v>NO</v>
          </cell>
          <cell r="O766" t="str">
            <v>SI</v>
          </cell>
          <cell r="P766" t="str">
            <v>Personas</v>
          </cell>
          <cell r="Q766" t="str">
            <v>Anual</v>
          </cell>
          <cell r="R766" t="str">
            <v>Capacidad</v>
          </cell>
          <cell r="S766">
            <v>0</v>
          </cell>
          <cell r="T766">
            <v>50000</v>
          </cell>
          <cell r="U766">
            <v>200000</v>
          </cell>
          <cell r="V766">
            <v>250000</v>
          </cell>
          <cell r="W766">
            <v>1500000</v>
          </cell>
          <cell r="X766">
            <v>1500000</v>
          </cell>
          <cell r="Y766">
            <v>0</v>
          </cell>
          <cell r="Z766">
            <v>0</v>
          </cell>
          <cell r="AA766">
            <v>0</v>
          </cell>
          <cell r="AB766">
            <v>0</v>
          </cell>
          <cell r="AC766">
            <v>0</v>
          </cell>
          <cell r="AD766">
            <v>0</v>
          </cell>
          <cell r="AE766" t="str">
            <v>Los Beneficiarios del Macroproyecto a corte de 30 de abril son 25 familias que corresponden a los predios intervenidos mediante las Obras de control de inundación entre Puente Calamar y Santa Lucía (K2+190 al K8+419) en los departamentos de Atlántico y Bo</v>
          </cell>
          <cell r="AF766">
            <v>42490.208333333299</v>
          </cell>
          <cell r="AG766">
            <v>42501.795787002302</v>
          </cell>
          <cell r="AH766" t="str">
            <v>Gustavo Andrés Martínez Tello</v>
          </cell>
          <cell r="AI766" t="str">
            <v>gustavomartinez@fondoadaptacion.gov.co</v>
          </cell>
          <cell r="AJ766">
            <v>0</v>
          </cell>
          <cell r="AK766">
            <v>0</v>
          </cell>
          <cell r="AL766">
            <v>0</v>
          </cell>
        </row>
        <row r="767">
          <cell r="A767">
            <v>4389</v>
          </cell>
          <cell r="B767" t="str">
            <v>Todos por un Nuevo País</v>
          </cell>
          <cell r="C767" t="str">
            <v>Crecimiento verde</v>
          </cell>
          <cell r="D767" t="str">
            <v>Lograr un crecimiento resiliente y reducir la vulnerabilidad frente a los riesgos de desastres y al cambio climático</v>
          </cell>
          <cell r="E767" t="str">
            <v>Hacienda</v>
          </cell>
          <cell r="F767" t="str">
            <v>Fondo de Adaptación</v>
          </cell>
          <cell r="G767" t="str">
            <v xml:space="preserve">Gestión y atención de desastres </v>
          </cell>
          <cell r="H767">
            <v>4389</v>
          </cell>
          <cell r="I767" t="str">
            <v>Personas beneficiadas con el plan de reasentamiento de Gramalote</v>
          </cell>
          <cell r="J767" t="str">
            <v>Producto</v>
          </cell>
          <cell r="K767" t="str">
            <v>Sectorial</v>
          </cell>
          <cell r="L767" t="str">
            <v>SI</v>
          </cell>
          <cell r="M767" t="str">
            <v>NO</v>
          </cell>
          <cell r="N767" t="str">
            <v>NO</v>
          </cell>
          <cell r="O767" t="str">
            <v>SI</v>
          </cell>
          <cell r="P767" t="str">
            <v>Personas</v>
          </cell>
          <cell r="Q767" t="str">
            <v>Anual</v>
          </cell>
          <cell r="R767" t="str">
            <v>Acumulado</v>
          </cell>
          <cell r="S767">
            <v>0</v>
          </cell>
          <cell r="T767">
            <v>0</v>
          </cell>
          <cell r="U767">
            <v>2404</v>
          </cell>
          <cell r="V767">
            <v>1646</v>
          </cell>
          <cell r="W767">
            <v>0</v>
          </cell>
          <cell r="X767">
            <v>4050</v>
          </cell>
          <cell r="Y767">
            <v>0</v>
          </cell>
          <cell r="Z767">
            <v>0</v>
          </cell>
          <cell r="AA767">
            <v>0</v>
          </cell>
          <cell r="AB767">
            <v>0</v>
          </cell>
          <cell r="AC767">
            <v>0</v>
          </cell>
          <cell r="AD767">
            <v>0</v>
          </cell>
          <cell r="AE767" t="str">
            <v>Para beneficiar a la población gramalotera, se ha avanzado en las obras que permiten ver la ejecución en el plan de reasentamiento: Después de adelantar gestiones con el contratista de urbanismo, se logó cuantificar los avances físicos que afectaban el re</v>
          </cell>
          <cell r="AF767">
            <v>42490.208333333299</v>
          </cell>
          <cell r="AG767">
            <v>42501.795480983797</v>
          </cell>
          <cell r="AH767" t="str">
            <v>Roberto Zapata</v>
          </cell>
          <cell r="AI767" t="str">
            <v>coordinadorgramalote@fondoadaptacion.gov.co</v>
          </cell>
          <cell r="AJ767">
            <v>0</v>
          </cell>
          <cell r="AK767">
            <v>0</v>
          </cell>
          <cell r="AL767">
            <v>0</v>
          </cell>
        </row>
        <row r="768">
          <cell r="A768">
            <v>4390</v>
          </cell>
          <cell r="B768" t="str">
            <v>Todos por un Nuevo País</v>
          </cell>
          <cell r="C768" t="str">
            <v>Crecimiento verde</v>
          </cell>
          <cell r="D768" t="str">
            <v>Lograr un crecimiento resiliente y reducir la vulnerabilidad frente a los riesgos de desastres y al cambio climático</v>
          </cell>
          <cell r="E768" t="str">
            <v>Hacienda</v>
          </cell>
          <cell r="F768" t="str">
            <v>Fondo de Adaptación</v>
          </cell>
          <cell r="G768" t="str">
            <v xml:space="preserve">Gestión y atención de desastres </v>
          </cell>
          <cell r="H768">
            <v>4390</v>
          </cell>
          <cell r="I768" t="str">
            <v>Personas beneficiadas con reducción del riesgo de inundación en El Jarillón del río Cali</v>
          </cell>
          <cell r="J768" t="str">
            <v>Producto</v>
          </cell>
          <cell r="K768" t="str">
            <v>Sectorial</v>
          </cell>
          <cell r="L768" t="str">
            <v>SI</v>
          </cell>
          <cell r="M768" t="str">
            <v>NO</v>
          </cell>
          <cell r="N768" t="str">
            <v>NO</v>
          </cell>
          <cell r="O768" t="str">
            <v>SI</v>
          </cell>
          <cell r="P768" t="str">
            <v>Personas</v>
          </cell>
          <cell r="Q768" t="str">
            <v>Anual</v>
          </cell>
          <cell r="R768" t="str">
            <v>Acumulado</v>
          </cell>
          <cell r="S768">
            <v>0</v>
          </cell>
          <cell r="T768">
            <v>3010</v>
          </cell>
          <cell r="U768">
            <v>27898</v>
          </cell>
          <cell r="V768">
            <v>769451</v>
          </cell>
          <cell r="W768">
            <v>95707</v>
          </cell>
          <cell r="X768">
            <v>896066</v>
          </cell>
          <cell r="Y768">
            <v>0</v>
          </cell>
          <cell r="Z768">
            <v>0</v>
          </cell>
          <cell r="AA768">
            <v>0</v>
          </cell>
          <cell r="AB768">
            <v>0</v>
          </cell>
          <cell r="AC768">
            <v>0</v>
          </cell>
          <cell r="AD768">
            <v>0</v>
          </cell>
          <cell r="AE768" t="str">
            <v>Se sigue avanzando en la ejecución de las obras de Estación de Bombeo Paso El Comercio y en la recuperación de la capacidad hidráulica de la laguna del Pondaje (Fase II), manteniendo una reducción del riesgo de inundación por deficiencia del drenaje inter</v>
          </cell>
          <cell r="AF768">
            <v>42490.208333333299</v>
          </cell>
          <cell r="AG768">
            <v>42496.774792939803</v>
          </cell>
          <cell r="AH768" t="str">
            <v>Alfredo Martinez Delgadillo</v>
          </cell>
          <cell r="AI768" t="str">
            <v>alfredomartinez@fondoadaptacion.gov.co</v>
          </cell>
          <cell r="AJ768">
            <v>30</v>
          </cell>
          <cell r="AK768">
            <v>0</v>
          </cell>
          <cell r="AL768">
            <v>0</v>
          </cell>
        </row>
        <row r="769">
          <cell r="A769">
            <v>4391</v>
          </cell>
          <cell r="B769" t="str">
            <v>Todos por un Nuevo País</v>
          </cell>
          <cell r="C769" t="str">
            <v>Crecimiento verde</v>
          </cell>
          <cell r="D769" t="str">
            <v>Lograr un crecimiento resiliente y reducir la vulnerabilidad frente a los riesgos de desastres y al cambio climático</v>
          </cell>
          <cell r="E769" t="str">
            <v>Hacienda</v>
          </cell>
          <cell r="F769" t="str">
            <v>Fondo de Adaptación</v>
          </cell>
          <cell r="G769" t="str">
            <v xml:space="preserve">Gestión y atención de desastres </v>
          </cell>
          <cell r="H769">
            <v>4391</v>
          </cell>
          <cell r="I769" t="str">
            <v>Personas beneficiadas por el plan integral de intervención para reducir el riesgo de inundación en la región de La Mojana</v>
          </cell>
          <cell r="J769" t="str">
            <v>Gestión</v>
          </cell>
          <cell r="K769" t="str">
            <v>Sectorial</v>
          </cell>
          <cell r="L769" t="str">
            <v>SI</v>
          </cell>
          <cell r="M769" t="str">
            <v>NO</v>
          </cell>
          <cell r="N769" t="str">
            <v>NO</v>
          </cell>
          <cell r="O769" t="str">
            <v>NO</v>
          </cell>
          <cell r="P769" t="str">
            <v>Personas</v>
          </cell>
          <cell r="Q769" t="str">
            <v>Anual</v>
          </cell>
          <cell r="R769" t="str">
            <v>Acumulado</v>
          </cell>
          <cell r="S769">
            <v>0</v>
          </cell>
          <cell r="T769">
            <v>0</v>
          </cell>
          <cell r="U769">
            <v>0</v>
          </cell>
          <cell r="V769">
            <v>0</v>
          </cell>
          <cell r="W769">
            <v>380000</v>
          </cell>
          <cell r="X769">
            <v>380000</v>
          </cell>
          <cell r="Y769">
            <v>0</v>
          </cell>
          <cell r="Z769">
            <v>0</v>
          </cell>
          <cell r="AA769">
            <v>0</v>
          </cell>
          <cell r="AB769">
            <v>0</v>
          </cell>
          <cell r="AC769">
            <v>0</v>
          </cell>
          <cell r="AD769">
            <v>0</v>
          </cell>
          <cell r="AE769" t="str">
            <v>Se culminó la fase de estructuración del plan de acción y el trabajo de la Coordinación Técnica para La Mojana. El FA reporta con satisfacción la implementación de una estrategia y el diseño de una herramienta tecnológica que le ha permitido al país tomar</v>
          </cell>
          <cell r="AF769">
            <v>42429.208333333299</v>
          </cell>
          <cell r="AG769">
            <v>42438.452066435202</v>
          </cell>
          <cell r="AH769" t="str">
            <v>Aníbal José Pérez García</v>
          </cell>
          <cell r="AI769" t="str">
            <v>anibalperez@fondoadaptacion.gov.co</v>
          </cell>
          <cell r="AJ769">
            <v>30</v>
          </cell>
          <cell r="AK769">
            <v>0</v>
          </cell>
          <cell r="AL769">
            <v>0</v>
          </cell>
        </row>
        <row r="770">
          <cell r="A770">
            <v>4408</v>
          </cell>
          <cell r="B770" t="str">
            <v>Todos por un Nuevo País</v>
          </cell>
          <cell r="C770" t="str">
            <v>Crecimiento verde</v>
          </cell>
          <cell r="D770" t="str">
            <v>Lograr un crecimiento resiliente y reducir la vulnerabilidad frente a los riesgos de desastres y al cambio climático</v>
          </cell>
          <cell r="E770" t="str">
            <v>Hacienda</v>
          </cell>
          <cell r="F770" t="str">
            <v>Fondo de Adaptación</v>
          </cell>
          <cell r="G770" t="str">
            <v xml:space="preserve">Gestión y atención de desastres </v>
          </cell>
          <cell r="H770">
            <v>4408</v>
          </cell>
          <cell r="I770" t="str">
            <v>Soluciones de vivienda entregadas por el Fondo Adaptación (urbanas)</v>
          </cell>
          <cell r="J770" t="str">
            <v>Producto</v>
          </cell>
          <cell r="K770" t="str">
            <v>Sectorial</v>
          </cell>
          <cell r="L770" t="str">
            <v>SI</v>
          </cell>
          <cell r="M770" t="str">
            <v>NO</v>
          </cell>
          <cell r="N770" t="str">
            <v>NO</v>
          </cell>
          <cell r="O770" t="str">
            <v>SI</v>
          </cell>
          <cell r="P770" t="str">
            <v>Viviendas</v>
          </cell>
          <cell r="Q770" t="str">
            <v>Anual</v>
          </cell>
          <cell r="R770" t="str">
            <v>Acumulado</v>
          </cell>
          <cell r="S770">
            <v>2932</v>
          </cell>
          <cell r="T770">
            <v>5319</v>
          </cell>
          <cell r="U770">
            <v>7213</v>
          </cell>
          <cell r="V770">
            <v>9044</v>
          </cell>
          <cell r="W770">
            <v>2677</v>
          </cell>
          <cell r="X770">
            <v>24253</v>
          </cell>
          <cell r="Y770">
            <v>0</v>
          </cell>
          <cell r="Z770">
            <v>0</v>
          </cell>
          <cell r="AA770">
            <v>0</v>
          </cell>
          <cell r="AB770">
            <v>0</v>
          </cell>
          <cell r="AC770">
            <v>0</v>
          </cell>
          <cell r="AD770">
            <v>0</v>
          </cell>
          <cell r="AE770" t="str">
            <v>En el mes de abril de 2016 se contrataron 434 soluciones de vivienda, llegando a un total acumulado de 1.092 viviendas contratadas en lo que va corrido del año por parte del programa nacional de vivienda. el programa Jarillon de Cali reporó un total de vi</v>
          </cell>
          <cell r="AF770">
            <v>42490.208333333299</v>
          </cell>
          <cell r="AG770">
            <v>42501.797900463003</v>
          </cell>
          <cell r="AH770" t="str">
            <v>Jorge Alexander Vargas Meza</v>
          </cell>
          <cell r="AI770" t="str">
            <v>alexandervargas@fondoadaptacion.gov.co</v>
          </cell>
          <cell r="AJ770">
            <v>30</v>
          </cell>
          <cell r="AK770">
            <v>0</v>
          </cell>
          <cell r="AL770">
            <v>0</v>
          </cell>
        </row>
        <row r="771">
          <cell r="A771">
            <v>4963</v>
          </cell>
          <cell r="B771" t="str">
            <v>Todos por un Nuevo País</v>
          </cell>
          <cell r="C771" t="str">
            <v>Crecimiento verde</v>
          </cell>
          <cell r="D771" t="str">
            <v>Lograr un crecimiento resiliente y reducir la vulnerabilidad frente a los riesgos de desastres y al cambio climático</v>
          </cell>
          <cell r="E771" t="str">
            <v>Minas y Energía</v>
          </cell>
          <cell r="F771" t="str">
            <v>SGC</v>
          </cell>
          <cell r="G771" t="str">
            <v>Gestión de la información para la toma de decisiones en el sector minero energético</v>
          </cell>
          <cell r="H771">
            <v>4963</v>
          </cell>
          <cell r="I771" t="str">
            <v>Estaciones de monitoreo del SGC</v>
          </cell>
          <cell r="J771" t="str">
            <v>Producto</v>
          </cell>
          <cell r="K771" t="str">
            <v>Sectorial</v>
          </cell>
          <cell r="L771" t="str">
            <v>SI</v>
          </cell>
          <cell r="M771" t="str">
            <v>NO</v>
          </cell>
          <cell r="N771" t="str">
            <v>NO</v>
          </cell>
          <cell r="O771" t="str">
            <v>SI</v>
          </cell>
          <cell r="P771" t="str">
            <v>Estaciones</v>
          </cell>
          <cell r="Q771" t="str">
            <v>Mensual</v>
          </cell>
          <cell r="R771" t="str">
            <v>Capacidad</v>
          </cell>
          <cell r="S771">
            <v>675</v>
          </cell>
          <cell r="T771">
            <v>726</v>
          </cell>
          <cell r="U771">
            <v>751</v>
          </cell>
          <cell r="V771">
            <v>766</v>
          </cell>
          <cell r="W771">
            <v>766</v>
          </cell>
          <cell r="X771">
            <v>766</v>
          </cell>
          <cell r="Y771">
            <v>740</v>
          </cell>
          <cell r="Z771">
            <v>85.525999999999996</v>
          </cell>
          <cell r="AA771">
            <v>740</v>
          </cell>
          <cell r="AB771">
            <v>71.429000000000002</v>
          </cell>
          <cell r="AC771">
            <v>42429.208333333299</v>
          </cell>
          <cell r="AD771">
            <v>42496.770170636599</v>
          </cell>
          <cell r="AE771" t="str">
            <v>Continuan las actividades de diseño y adecuación para las nuevas estaciones que se instalaran apartir del mes marzo</v>
          </cell>
          <cell r="AF771">
            <v>42429.208333333299</v>
          </cell>
          <cell r="AG771">
            <v>42496.770170451397</v>
          </cell>
          <cell r="AH771" t="str">
            <v>Marta Lucía Calvache Velasco</v>
          </cell>
          <cell r="AI771" t="str">
            <v>mcalvache@sgc.gov.co</v>
          </cell>
          <cell r="AJ771">
            <v>7</v>
          </cell>
          <cell r="AK771">
            <v>42458.208333333299</v>
          </cell>
          <cell r="AL771">
            <v>41</v>
          </cell>
        </row>
        <row r="772">
          <cell r="A772">
            <v>4964</v>
          </cell>
          <cell r="B772" t="str">
            <v>Todos por un Nuevo País</v>
          </cell>
          <cell r="C772" t="str">
            <v>Crecimiento verde</v>
          </cell>
          <cell r="D772" t="str">
            <v>Lograr un crecimiento resiliente y reducir la vulnerabilidad frente a los riesgos de desastres y al cambio climático</v>
          </cell>
          <cell r="E772" t="str">
            <v>Minas y Energía</v>
          </cell>
          <cell r="F772" t="str">
            <v>SGC</v>
          </cell>
          <cell r="G772" t="str">
            <v>Gestión de la información para la toma de decisiones en el sector minero energético</v>
          </cell>
          <cell r="H772">
            <v>4964</v>
          </cell>
          <cell r="I772" t="str">
            <v>Mapas de amenaza volcánica del país (SGC)</v>
          </cell>
          <cell r="J772" t="str">
            <v>Producto</v>
          </cell>
          <cell r="K772" t="str">
            <v>Sectorial</v>
          </cell>
          <cell r="L772" t="str">
            <v>SI</v>
          </cell>
          <cell r="M772" t="str">
            <v>NO</v>
          </cell>
          <cell r="N772" t="str">
            <v>NO</v>
          </cell>
          <cell r="O772" t="str">
            <v>SI</v>
          </cell>
          <cell r="P772" t="str">
            <v>Mapas</v>
          </cell>
          <cell r="Q772" t="str">
            <v>Anual</v>
          </cell>
          <cell r="R772" t="str">
            <v>Capacidad</v>
          </cell>
          <cell r="S772">
            <v>10</v>
          </cell>
          <cell r="T772">
            <v>10</v>
          </cell>
          <cell r="U772">
            <v>11</v>
          </cell>
          <cell r="V772">
            <v>12</v>
          </cell>
          <cell r="W772">
            <v>13</v>
          </cell>
          <cell r="X772">
            <v>13</v>
          </cell>
          <cell r="Y772">
            <v>0</v>
          </cell>
          <cell r="Z772">
            <v>0</v>
          </cell>
          <cell r="AA772">
            <v>0</v>
          </cell>
          <cell r="AB772">
            <v>0</v>
          </cell>
          <cell r="AC772">
            <v>0</v>
          </cell>
          <cell r="AD772">
            <v>0</v>
          </cell>
          <cell r="AE772" t="str">
            <v>Se realizaron actividades de recopilación y analisis de información sobre el volcán Sotara</v>
          </cell>
          <cell r="AF772">
            <v>42429.208333333299</v>
          </cell>
          <cell r="AG772">
            <v>42496.779790775501</v>
          </cell>
          <cell r="AH772" t="str">
            <v>Marta Lucía Calvache Velasco</v>
          </cell>
          <cell r="AI772" t="str">
            <v>mcalvache@sgc.gov.co</v>
          </cell>
          <cell r="AJ772">
            <v>7</v>
          </cell>
          <cell r="AK772">
            <v>0</v>
          </cell>
          <cell r="AL772">
            <v>0</v>
          </cell>
        </row>
        <row r="773">
          <cell r="A773">
            <v>4262</v>
          </cell>
          <cell r="B773" t="str">
            <v>Todos por un Nuevo País</v>
          </cell>
          <cell r="C773" t="str">
            <v>Crecimiento verde</v>
          </cell>
          <cell r="D773" t="str">
            <v>Lograr un crecimiento resiliente y reducir la vulnerabilidad frente a los riesgos de desastres y al cambio climático</v>
          </cell>
          <cell r="E773" t="str">
            <v>Presidencia</v>
          </cell>
          <cell r="F773" t="str">
            <v>Unidad para la Gestión del Riesgo</v>
          </cell>
          <cell r="G773" t="str">
            <v>Atención de desastres desde la Unidad para la Gestión del Riesgo y Prevención de Desastres</v>
          </cell>
          <cell r="H773">
            <v>4262</v>
          </cell>
          <cell r="I773" t="str">
            <v>Cofinanciación de recursos por parte de las entidades territoriales y sectores beneficiarios del FNGRD</v>
          </cell>
          <cell r="J773" t="str">
            <v>Producto</v>
          </cell>
          <cell r="K773" t="str">
            <v>Sectorial</v>
          </cell>
          <cell r="L773" t="str">
            <v>SI</v>
          </cell>
          <cell r="M773" t="str">
            <v>NO</v>
          </cell>
          <cell r="N773" t="str">
            <v>NO</v>
          </cell>
          <cell r="O773" t="str">
            <v>SI</v>
          </cell>
          <cell r="P773" t="str">
            <v>Porcentaje</v>
          </cell>
          <cell r="Q773" t="str">
            <v>Semestral</v>
          </cell>
          <cell r="R773" t="str">
            <v>Capacidad</v>
          </cell>
          <cell r="S773">
            <v>5</v>
          </cell>
          <cell r="T773">
            <v>5</v>
          </cell>
          <cell r="U773">
            <v>6</v>
          </cell>
          <cell r="V773">
            <v>8</v>
          </cell>
          <cell r="W773">
            <v>10</v>
          </cell>
          <cell r="X773">
            <v>10</v>
          </cell>
          <cell r="Y773">
            <v>0</v>
          </cell>
          <cell r="Z773">
            <v>0</v>
          </cell>
          <cell r="AA773">
            <v>0</v>
          </cell>
          <cell r="AB773">
            <v>0</v>
          </cell>
          <cell r="AC773">
            <v>0</v>
          </cell>
          <cell r="AD773">
            <v>0</v>
          </cell>
          <cell r="AE773" t="str">
            <v xml:space="preserve">Se continúa en la construcción colectiva de la estrategia para incrementar el nivel de cofinanciación por parte de las entidades territoriales y sectoriales en los proyectos que se adelanten con recursos del FNGRD. </v>
          </cell>
          <cell r="AF773">
            <v>42490.208333333299</v>
          </cell>
          <cell r="AG773">
            <v>42502.411830289398</v>
          </cell>
          <cell r="AH773" t="str">
            <v>Ginna Paola Pacheco Lobelo</v>
          </cell>
          <cell r="AI773" t="str">
            <v>ginna.pacheco@gestiondelriesgo.gov.co</v>
          </cell>
          <cell r="AJ773">
            <v>30</v>
          </cell>
          <cell r="AK773">
            <v>0</v>
          </cell>
          <cell r="AL773">
            <v>0</v>
          </cell>
        </row>
        <row r="774">
          <cell r="A774">
            <v>4264</v>
          </cell>
          <cell r="B774" t="str">
            <v>Todos por un Nuevo País</v>
          </cell>
          <cell r="C774" t="str">
            <v>Crecimiento verde</v>
          </cell>
          <cell r="D774" t="str">
            <v>Lograr un crecimiento resiliente y reducir la vulnerabilidad frente a los riesgos de desastres y al cambio climático</v>
          </cell>
          <cell r="E774" t="str">
            <v>Presidencia</v>
          </cell>
          <cell r="F774" t="str">
            <v>Unidad para la Gestión del Riesgo</v>
          </cell>
          <cell r="G774" t="str">
            <v>Atención de desastres desde la Unidad para la Gestión del Riesgo y Prevención de Desastres</v>
          </cell>
          <cell r="H774">
            <v>4264</v>
          </cell>
          <cell r="I774" t="str">
            <v>Sectores estratégicos que involucran la GRD en su planificación</v>
          </cell>
          <cell r="J774" t="str">
            <v>Gestión</v>
          </cell>
          <cell r="K774" t="str">
            <v>Sectorial</v>
          </cell>
          <cell r="L774" t="str">
            <v>SI</v>
          </cell>
          <cell r="M774" t="str">
            <v>NO</v>
          </cell>
          <cell r="N774" t="str">
            <v>NO</v>
          </cell>
          <cell r="O774" t="str">
            <v>SI</v>
          </cell>
          <cell r="P774" t="str">
            <v>Otro (Sectores)</v>
          </cell>
          <cell r="Q774" t="str">
            <v>Semestral</v>
          </cell>
          <cell r="R774" t="str">
            <v>Acumulado</v>
          </cell>
          <cell r="S774">
            <v>0</v>
          </cell>
          <cell r="T774">
            <v>0</v>
          </cell>
          <cell r="U774">
            <v>0</v>
          </cell>
          <cell r="V774">
            <v>1</v>
          </cell>
          <cell r="W774">
            <v>2</v>
          </cell>
          <cell r="X774">
            <v>3</v>
          </cell>
          <cell r="Y774">
            <v>0</v>
          </cell>
          <cell r="Z774">
            <v>0</v>
          </cell>
          <cell r="AA774">
            <v>0</v>
          </cell>
          <cell r="AB774">
            <v>0</v>
          </cell>
          <cell r="AC774">
            <v>0</v>
          </cell>
          <cell r="AD774">
            <v>0</v>
          </cell>
          <cell r="AE774" t="str">
            <v>Se continúa con la preparación de la agenda estratégica con el sector transporte, con base en la información obtenida en las reuniones, con la de taller realizdo por el Sector en el mes de abril. Adicionalmente, se está concertando el apoyo y articulación</v>
          </cell>
          <cell r="AF774">
            <v>42490.208333333299</v>
          </cell>
          <cell r="AG774">
            <v>42502.402184571802</v>
          </cell>
          <cell r="AH774" t="str">
            <v>Natalia Valencia Dávila</v>
          </cell>
          <cell r="AI774" t="str">
            <v>natalia.valencia@gestiondelriesgo.gov.co</v>
          </cell>
          <cell r="AJ774">
            <v>30</v>
          </cell>
          <cell r="AK774">
            <v>0</v>
          </cell>
          <cell r="AL774">
            <v>0</v>
          </cell>
        </row>
        <row r="775">
          <cell r="A775">
            <v>4263</v>
          </cell>
          <cell r="B775" t="str">
            <v>Todos por un Nuevo País</v>
          </cell>
          <cell r="C775" t="str">
            <v>Crecimiento verde</v>
          </cell>
          <cell r="D775" t="str">
            <v>Lograr un crecimiento resiliente y reducir la vulnerabilidad frente a los riesgos de desastres y al cambio climático</v>
          </cell>
          <cell r="E775" t="str">
            <v>Presidencia</v>
          </cell>
          <cell r="F775" t="str">
            <v>Unidad para la Gestión del Riesgo</v>
          </cell>
          <cell r="G775" t="str">
            <v>Prevención y mitigación del riesgo de desastres</v>
          </cell>
          <cell r="H775">
            <v>4263</v>
          </cell>
          <cell r="I775" t="str">
            <v>Proyectos formulados por parte de las entidades territoriales con acompañamiento por parte de la UNGRD</v>
          </cell>
          <cell r="J775" t="str">
            <v>Gestión</v>
          </cell>
          <cell r="K775" t="str">
            <v>Sectorial</v>
          </cell>
          <cell r="L775" t="str">
            <v>SI</v>
          </cell>
          <cell r="M775" t="str">
            <v>SI</v>
          </cell>
          <cell r="N775" t="str">
            <v>NO</v>
          </cell>
          <cell r="O775" t="str">
            <v>SI</v>
          </cell>
          <cell r="P775" t="str">
            <v>Otro (Proyectos)</v>
          </cell>
          <cell r="Q775" t="str">
            <v>Semestral</v>
          </cell>
          <cell r="R775" t="str">
            <v>Acumulado</v>
          </cell>
          <cell r="S775">
            <v>0</v>
          </cell>
          <cell r="T775">
            <v>3</v>
          </cell>
          <cell r="U775">
            <v>23</v>
          </cell>
          <cell r="V775">
            <v>34</v>
          </cell>
          <cell r="W775">
            <v>40</v>
          </cell>
          <cell r="X775">
            <v>100</v>
          </cell>
          <cell r="Y775">
            <v>0</v>
          </cell>
          <cell r="Z775">
            <v>0</v>
          </cell>
          <cell r="AA775">
            <v>0</v>
          </cell>
          <cell r="AB775">
            <v>0</v>
          </cell>
          <cell r="AC775">
            <v>0</v>
          </cell>
          <cell r="AD775">
            <v>0</v>
          </cell>
          <cell r="AE775" t="str">
            <v xml:space="preserve">A la fecha se han asistido a 13 municipios en los departamentos de Valle del Cauca, Cesar, Caldas y Antioquia; teniendo en cuenta que el proceso de formulación de proyectos de inversión contempla la realización de varios talleres de Asistencia Técnica en </v>
          </cell>
          <cell r="AF775">
            <v>42490.208333333299</v>
          </cell>
          <cell r="AG775">
            <v>42502.406267326398</v>
          </cell>
          <cell r="AH775" t="str">
            <v>Beatriz Helena Parra</v>
          </cell>
          <cell r="AI775" t="str">
            <v>beatriz.parra@gestiondelriesgo.gov.co</v>
          </cell>
          <cell r="AJ775">
            <v>15</v>
          </cell>
          <cell r="AK775">
            <v>0</v>
          </cell>
          <cell r="AL775">
            <v>0</v>
          </cell>
        </row>
        <row r="776">
          <cell r="A776">
            <v>4265</v>
          </cell>
          <cell r="B776" t="str">
            <v>Todos por un Nuevo País</v>
          </cell>
          <cell r="C776" t="str">
            <v>Crecimiento verde</v>
          </cell>
          <cell r="D776" t="str">
            <v>Lograr un crecimiento resiliente y reducir la vulnerabilidad frente a los riesgos de desastres y al cambio climático</v>
          </cell>
          <cell r="E776" t="str">
            <v>Presidencia</v>
          </cell>
          <cell r="F776" t="str">
            <v>Unidad para la Gestión del Riesgo</v>
          </cell>
          <cell r="G776" t="str">
            <v>Prevención y mitigación del riesgo de desastres</v>
          </cell>
          <cell r="H776">
            <v>4265</v>
          </cell>
          <cell r="I776" t="str">
            <v>Sectores que han concertado el componente programático del Plan Nacional de Gestión del Riesgo de Desastres, PNGRD</v>
          </cell>
          <cell r="J776" t="str">
            <v>Gestión</v>
          </cell>
          <cell r="K776" t="str">
            <v>Sectorial</v>
          </cell>
          <cell r="L776" t="str">
            <v>SI</v>
          </cell>
          <cell r="M776" t="str">
            <v>NO</v>
          </cell>
          <cell r="N776" t="str">
            <v>NO</v>
          </cell>
          <cell r="O776" t="str">
            <v>SI</v>
          </cell>
          <cell r="P776" t="str">
            <v>Otro (Sectores)</v>
          </cell>
          <cell r="Q776" t="str">
            <v>Semestral</v>
          </cell>
          <cell r="R776" t="str">
            <v>Acumulado</v>
          </cell>
          <cell r="S776">
            <v>0</v>
          </cell>
          <cell r="T776">
            <v>15</v>
          </cell>
          <cell r="U776">
            <v>5</v>
          </cell>
          <cell r="V776">
            <v>0</v>
          </cell>
          <cell r="W776">
            <v>0</v>
          </cell>
          <cell r="X776">
            <v>20</v>
          </cell>
          <cell r="Y776">
            <v>0</v>
          </cell>
          <cell r="Z776">
            <v>0</v>
          </cell>
          <cell r="AA776">
            <v>0</v>
          </cell>
          <cell r="AB776">
            <v>0</v>
          </cell>
          <cell r="AC776">
            <v>0</v>
          </cell>
          <cell r="AD776">
            <v>0</v>
          </cell>
          <cell r="AE776" t="str">
            <v>El Componente programático del PNGRD fue concertado en su totalidad con 20 sectores y sus entidades adscritas. El PNGRD fue adoptado mediante Decreto 308 de 2016.</v>
          </cell>
          <cell r="AF776">
            <v>42490.208333333299</v>
          </cell>
          <cell r="AG776">
            <v>42502.4026574421</v>
          </cell>
          <cell r="AH776" t="str">
            <v>Natalia Valencia Dávila</v>
          </cell>
          <cell r="AI776" t="str">
            <v>natalia.valencia@gestiondelriesgo.gov.co</v>
          </cell>
          <cell r="AJ776">
            <v>15</v>
          </cell>
          <cell r="AK776">
            <v>0</v>
          </cell>
          <cell r="AL776">
            <v>0</v>
          </cell>
        </row>
        <row r="777">
          <cell r="A777">
            <v>4266</v>
          </cell>
          <cell r="B777" t="str">
            <v>Todos por un Nuevo País</v>
          </cell>
          <cell r="C777" t="str">
            <v>Crecimiento verde</v>
          </cell>
          <cell r="D777" t="str">
            <v>Lograr un crecimiento resiliente y reducir la vulnerabilidad frente a los riesgos de desastres y al cambio climático</v>
          </cell>
          <cell r="E777" t="str">
            <v>Presidencia</v>
          </cell>
          <cell r="F777" t="str">
            <v>Unidad para la Gestión del Riesgo</v>
          </cell>
          <cell r="G777" t="str">
            <v>Prevención y mitigación del riesgo de desastres</v>
          </cell>
          <cell r="H777">
            <v>4266</v>
          </cell>
          <cell r="I777" t="str">
            <v>Agendas sectoriales estratégicas del PNGRD en implementación y con seguimiento</v>
          </cell>
          <cell r="J777" t="str">
            <v>Gestión</v>
          </cell>
          <cell r="K777" t="str">
            <v>Sectorial</v>
          </cell>
          <cell r="L777" t="str">
            <v>SI</v>
          </cell>
          <cell r="M777" t="str">
            <v>NO</v>
          </cell>
          <cell r="N777" t="str">
            <v>NO</v>
          </cell>
          <cell r="O777" t="str">
            <v>SI</v>
          </cell>
          <cell r="P777" t="str">
            <v>Otro (Agendas)</v>
          </cell>
          <cell r="Q777" t="str">
            <v>Semestral</v>
          </cell>
          <cell r="R777" t="str">
            <v>Flujo</v>
          </cell>
          <cell r="S777">
            <v>0</v>
          </cell>
          <cell r="T777">
            <v>0</v>
          </cell>
          <cell r="U777">
            <v>1</v>
          </cell>
          <cell r="V777">
            <v>3</v>
          </cell>
          <cell r="W777">
            <v>3</v>
          </cell>
          <cell r="X777">
            <v>3</v>
          </cell>
          <cell r="Y777">
            <v>0</v>
          </cell>
          <cell r="Z777">
            <v>0</v>
          </cell>
          <cell r="AA777">
            <v>0</v>
          </cell>
          <cell r="AB777">
            <v>0</v>
          </cell>
          <cell r="AC777">
            <v>0</v>
          </cell>
          <cell r="AD777">
            <v>0</v>
          </cell>
          <cell r="AE777" t="str">
            <v xml:space="preserve">Se continúan adelantando reuniones internas en la Unidad que permita llegar a acuerdos mediante los cuales se va a concertar la agenda sectorial con Transporte, de tal forma que sea posible apuntar al cumplimiento tanto de metas nacionales del PNGRD y de </v>
          </cell>
          <cell r="AF777">
            <v>42490.208333333299</v>
          </cell>
          <cell r="AG777">
            <v>42501.674301307903</v>
          </cell>
          <cell r="AH777" t="str">
            <v>Natalia Valencia Dávila</v>
          </cell>
          <cell r="AI777" t="str">
            <v>natalia.valencia@gestiondelriesgo.gov.co</v>
          </cell>
          <cell r="AJ777">
            <v>15</v>
          </cell>
          <cell r="AK777">
            <v>0</v>
          </cell>
          <cell r="AL777">
            <v>0</v>
          </cell>
        </row>
        <row r="778">
          <cell r="A778">
            <v>4267</v>
          </cell>
          <cell r="B778" t="str">
            <v>Todos por un Nuevo País</v>
          </cell>
          <cell r="C778" t="str">
            <v>Crecimiento verde</v>
          </cell>
          <cell r="D778" t="str">
            <v>Lograr un crecimiento resiliente y reducir la vulnerabilidad frente a los riesgos de desastres y al cambio climático</v>
          </cell>
          <cell r="E778" t="str">
            <v>Presidencia</v>
          </cell>
          <cell r="F778" t="str">
            <v>Unidad para la Gestión del Riesgo</v>
          </cell>
          <cell r="G778" t="str">
            <v>Prevención y mitigación del riesgo de desastres</v>
          </cell>
          <cell r="H778">
            <v>4267</v>
          </cell>
          <cell r="I778" t="str">
            <v>Entidades del orden nacional que reportan información a la UNGRD para ser integrada al SNIGRD</v>
          </cell>
          <cell r="J778" t="str">
            <v>Gestión</v>
          </cell>
          <cell r="K778" t="str">
            <v>Sectorial</v>
          </cell>
          <cell r="L778" t="str">
            <v>SI</v>
          </cell>
          <cell r="M778" t="str">
            <v>NO</v>
          </cell>
          <cell r="N778" t="str">
            <v>NO</v>
          </cell>
          <cell r="O778" t="str">
            <v>SI</v>
          </cell>
          <cell r="P778" t="str">
            <v>Otro (Entidades)</v>
          </cell>
          <cell r="Q778" t="str">
            <v>Trimestral</v>
          </cell>
          <cell r="R778" t="str">
            <v>Acumulado</v>
          </cell>
          <cell r="S778">
            <v>0</v>
          </cell>
          <cell r="T778">
            <v>1</v>
          </cell>
          <cell r="U778">
            <v>3</v>
          </cell>
          <cell r="V778">
            <v>2</v>
          </cell>
          <cell r="W778">
            <v>2</v>
          </cell>
          <cell r="X778">
            <v>8</v>
          </cell>
          <cell r="Y778">
            <v>0</v>
          </cell>
          <cell r="Z778">
            <v>0</v>
          </cell>
          <cell r="AA778">
            <v>0</v>
          </cell>
          <cell r="AB778">
            <v>0</v>
          </cell>
          <cell r="AC778">
            <v>0</v>
          </cell>
          <cell r="AD778">
            <v>0</v>
          </cell>
          <cell r="AE778" t="str">
            <v>La Unidad se encuentra adelantando las gestiones administrativas pertinentes para el desarrollo de los procesos de integración de información. Se está revisando el último borrador del convenio proyectado entre la UNGRD y la Dirección General Marítima - DI</v>
          </cell>
          <cell r="AF778">
            <v>42460.208333333299</v>
          </cell>
          <cell r="AG778">
            <v>42500.641353391198</v>
          </cell>
          <cell r="AH778" t="str">
            <v>Paula Contreras Murcia</v>
          </cell>
          <cell r="AI778" t="str">
            <v>paula.contreras@gestiondelriesgo.gov.co</v>
          </cell>
          <cell r="AJ778">
            <v>30</v>
          </cell>
          <cell r="AK778">
            <v>0</v>
          </cell>
          <cell r="AL778">
            <v>0</v>
          </cell>
        </row>
        <row r="779">
          <cell r="A779">
            <v>4268</v>
          </cell>
          <cell r="B779" t="str">
            <v>Todos por un Nuevo País</v>
          </cell>
          <cell r="C779" t="str">
            <v>Crecimiento verde</v>
          </cell>
          <cell r="D779" t="str">
            <v>Lograr un crecimiento resiliente y reducir la vulnerabilidad frente a los riesgos de desastres y al cambio climático</v>
          </cell>
          <cell r="E779" t="str">
            <v>Presidencia</v>
          </cell>
          <cell r="F779" t="str">
            <v>Unidad para la Gestión del Riesgo</v>
          </cell>
          <cell r="G779" t="str">
            <v>Prevención y mitigación del riesgo de desastres</v>
          </cell>
          <cell r="H779">
            <v>4268</v>
          </cell>
          <cell r="I779" t="str">
            <v>Municipios que cuentan con el documento de lineamientos para incorporar la gestión del riesgo de desastres en la revisión y ajuste del POT, articulado al plan de inversiones para los municipios</v>
          </cell>
          <cell r="J779" t="str">
            <v>Producto</v>
          </cell>
          <cell r="K779" t="str">
            <v>Sectorial</v>
          </cell>
          <cell r="L779" t="str">
            <v>SI</v>
          </cell>
          <cell r="M779" t="str">
            <v>SI</v>
          </cell>
          <cell r="N779" t="str">
            <v>NO</v>
          </cell>
          <cell r="O779" t="str">
            <v>SI</v>
          </cell>
          <cell r="P779" t="str">
            <v>Otro (Municipios)</v>
          </cell>
          <cell r="Q779" t="str">
            <v>Semestral</v>
          </cell>
          <cell r="R779" t="str">
            <v>Acumulado</v>
          </cell>
          <cell r="S779">
            <v>0</v>
          </cell>
          <cell r="T779">
            <v>5</v>
          </cell>
          <cell r="U779">
            <v>21</v>
          </cell>
          <cell r="V779">
            <v>21</v>
          </cell>
          <cell r="W779">
            <v>21</v>
          </cell>
          <cell r="X779">
            <v>68</v>
          </cell>
          <cell r="Y779">
            <v>0</v>
          </cell>
          <cell r="Z779">
            <v>0</v>
          </cell>
          <cell r="AA779">
            <v>0</v>
          </cell>
          <cell r="AB779">
            <v>0</v>
          </cell>
          <cell r="AC779">
            <v>0</v>
          </cell>
          <cell r="AD779">
            <v>0</v>
          </cell>
          <cell r="AE779" t="str">
            <v>1. Se adelantaron jornadas de acercamiento a los municipios que fueron objeto de asistencia en el año 2015 para presentar el trabajo adelantado a la nueva administración : Villa del Rosario, El Zulia, Los Patios (Norte de Santander), El Retiro, El Santuar</v>
          </cell>
          <cell r="AF779">
            <v>42490.208333333299</v>
          </cell>
          <cell r="AG779">
            <v>42502.405614780102</v>
          </cell>
          <cell r="AH779" t="str">
            <v>Beatriz Helena Parra</v>
          </cell>
          <cell r="AI779" t="str">
            <v>beatriz.parra@gestiondelriesgo.gov.co</v>
          </cell>
          <cell r="AJ779">
            <v>30</v>
          </cell>
          <cell r="AK779">
            <v>0</v>
          </cell>
          <cell r="AL779">
            <v>0</v>
          </cell>
        </row>
        <row r="780">
          <cell r="A780">
            <v>5024</v>
          </cell>
          <cell r="B780" t="str">
            <v>Todos por un Nuevo País</v>
          </cell>
          <cell r="C780" t="str">
            <v>Estrategias regionales</v>
          </cell>
          <cell r="D780" t="str">
            <v>Caribe próspero, equitativo y sin pobreza extrema</v>
          </cell>
          <cell r="E780" t="str">
            <v>Agropecuario</v>
          </cell>
          <cell r="F780" t="str">
            <v>MINAGRICULTURA</v>
          </cell>
          <cell r="G780" t="str">
            <v>Región Caribe - Agricultura</v>
          </cell>
          <cell r="H780">
            <v>5024</v>
          </cell>
          <cell r="I780" t="str">
            <v>Soluciones de vivienda rural entregadas - Caribe</v>
          </cell>
          <cell r="J780" t="str">
            <v>Producto</v>
          </cell>
          <cell r="K780" t="str">
            <v>Sectorial</v>
          </cell>
          <cell r="L780" t="str">
            <v>SI</v>
          </cell>
          <cell r="M780" t="str">
            <v>SI</v>
          </cell>
          <cell r="N780" t="str">
            <v>NO</v>
          </cell>
          <cell r="O780" t="str">
            <v>SI</v>
          </cell>
          <cell r="P780" t="str">
            <v xml:space="preserve">Soluciones de Vivienda Rural </v>
          </cell>
          <cell r="Q780" t="str">
            <v>Mensual</v>
          </cell>
          <cell r="R780" t="str">
            <v>Acumulado</v>
          </cell>
          <cell r="S780">
            <v>22976</v>
          </cell>
          <cell r="T780">
            <v>3035.8</v>
          </cell>
          <cell r="U780">
            <v>3642.96</v>
          </cell>
          <cell r="V780">
            <v>4047.7330000000002</v>
          </cell>
          <cell r="W780">
            <v>4452.5069999999996</v>
          </cell>
          <cell r="X780">
            <v>15179</v>
          </cell>
          <cell r="Y780">
            <v>318</v>
          </cell>
          <cell r="Z780">
            <v>8.7289999999999992</v>
          </cell>
          <cell r="AA780">
            <v>4580</v>
          </cell>
          <cell r="AB780">
            <v>30.172999999999998</v>
          </cell>
          <cell r="AC780">
            <v>42490.208333333299</v>
          </cell>
          <cell r="AD780">
            <v>42501.440052164398</v>
          </cell>
          <cell r="AE780" t="str">
            <v>En lo corrido de 2016, el MADR a través del Banco Agrario, ha logrado entregar un total de 318 soluciones de vivienda de interés social rural en la zona rural dispersa de 6 departamentos de la región caribe (para población campesina y desplazada), a igual</v>
          </cell>
          <cell r="AF780">
            <v>42490.208333333299</v>
          </cell>
          <cell r="AG780">
            <v>42501.440052002297</v>
          </cell>
          <cell r="AH780" t="str">
            <v>Héctor Julio Álvarez Rivero</v>
          </cell>
          <cell r="AI780" t="str">
            <v>hector.alvarez@minagricultura.gov.co</v>
          </cell>
          <cell r="AJ780">
            <v>12</v>
          </cell>
          <cell r="AK780">
            <v>42520.208333333299</v>
          </cell>
          <cell r="AL780">
            <v>-25</v>
          </cell>
        </row>
        <row r="781">
          <cell r="A781">
            <v>5025</v>
          </cell>
          <cell r="B781" t="str">
            <v>Todos por un Nuevo País</v>
          </cell>
          <cell r="C781" t="str">
            <v>Estrategias regionales</v>
          </cell>
          <cell r="D781" t="str">
            <v>Caribe próspero, equitativo y sin pobreza extrema</v>
          </cell>
          <cell r="E781" t="str">
            <v>Agropecuario</v>
          </cell>
          <cell r="F781" t="str">
            <v>MINAGRICULTURA</v>
          </cell>
          <cell r="G781" t="str">
            <v>Región Caribe - Agricultura</v>
          </cell>
          <cell r="H781">
            <v>5025</v>
          </cell>
          <cell r="I781" t="str">
            <v>Productores rurales beneficiados con asistencia técnica integral - Caribe</v>
          </cell>
          <cell r="J781" t="str">
            <v>Producto</v>
          </cell>
          <cell r="K781" t="str">
            <v>Sectorial</v>
          </cell>
          <cell r="L781" t="str">
            <v>SI</v>
          </cell>
          <cell r="M781" t="str">
            <v>SI</v>
          </cell>
          <cell r="N781" t="str">
            <v>NO</v>
          </cell>
          <cell r="O781" t="str">
            <v>SI</v>
          </cell>
          <cell r="P781" t="str">
            <v>Productores rurales</v>
          </cell>
          <cell r="Q781" t="str">
            <v>Semestral</v>
          </cell>
          <cell r="R781" t="str">
            <v>Acumulado</v>
          </cell>
          <cell r="S781">
            <v>32000</v>
          </cell>
          <cell r="T781">
            <v>0</v>
          </cell>
          <cell r="U781">
            <v>0</v>
          </cell>
          <cell r="V781">
            <v>0</v>
          </cell>
          <cell r="W781">
            <v>0</v>
          </cell>
          <cell r="X781">
            <v>66500</v>
          </cell>
          <cell r="Y781">
            <v>0</v>
          </cell>
          <cell r="Z781">
            <v>0</v>
          </cell>
          <cell r="AA781">
            <v>0</v>
          </cell>
          <cell r="AB781">
            <v>0</v>
          </cell>
          <cell r="AC781">
            <v>0</v>
          </cell>
          <cell r="AD781">
            <v>0</v>
          </cell>
          <cell r="AE781" t="str">
            <v>Se reporta el cierre de la convocatoria de Asistencia Técnica Gremial, se recibieron los proyectos y se encuentran en fase de evaluación de acuerdo con los términos de referencia.</v>
          </cell>
          <cell r="AF781">
            <v>42490.208333333299</v>
          </cell>
          <cell r="AG781">
            <v>42495.338746412002</v>
          </cell>
          <cell r="AH781" t="str">
            <v>Claudia Jimena Cuervo Cardona</v>
          </cell>
          <cell r="AI781" t="str">
            <v>claudia.cuervo@minagricultura.gov.co</v>
          </cell>
          <cell r="AJ781">
            <v>15</v>
          </cell>
          <cell r="AK781">
            <v>0</v>
          </cell>
          <cell r="AL781">
            <v>0</v>
          </cell>
        </row>
        <row r="782">
          <cell r="A782">
            <v>5026</v>
          </cell>
          <cell r="B782" t="str">
            <v>Todos por un Nuevo País</v>
          </cell>
          <cell r="C782" t="str">
            <v>Estrategias regionales</v>
          </cell>
          <cell r="D782" t="str">
            <v>Caribe próspero, equitativo y sin pobreza extrema</v>
          </cell>
          <cell r="E782" t="str">
            <v>Agropecuario</v>
          </cell>
          <cell r="F782" t="str">
            <v>MINAGRICULTURA</v>
          </cell>
          <cell r="G782" t="str">
            <v>Región Caribe - Agricultura</v>
          </cell>
          <cell r="H782">
            <v>5026</v>
          </cell>
          <cell r="I782" t="str">
            <v>Ciénagas intervenidas  con repoblamiento pesquero - Caribe</v>
          </cell>
          <cell r="J782" t="str">
            <v>Resultado</v>
          </cell>
          <cell r="K782" t="str">
            <v>Sectorial</v>
          </cell>
          <cell r="L782" t="str">
            <v>SI</v>
          </cell>
          <cell r="M782" t="str">
            <v>SI</v>
          </cell>
          <cell r="N782" t="str">
            <v>NO</v>
          </cell>
          <cell r="O782" t="str">
            <v>SI</v>
          </cell>
          <cell r="P782" t="str">
            <v>Cienagas</v>
          </cell>
          <cell r="Q782" t="str">
            <v>Semestral</v>
          </cell>
          <cell r="R782" t="str">
            <v>Capacidad</v>
          </cell>
          <cell r="S782">
            <v>9</v>
          </cell>
          <cell r="T782">
            <v>12</v>
          </cell>
          <cell r="U782">
            <v>15</v>
          </cell>
          <cell r="V782">
            <v>18</v>
          </cell>
          <cell r="W782">
            <v>20</v>
          </cell>
          <cell r="X782">
            <v>20</v>
          </cell>
          <cell r="Y782">
            <v>0</v>
          </cell>
          <cell r="Z782">
            <v>0</v>
          </cell>
          <cell r="AA782">
            <v>0</v>
          </cell>
          <cell r="AB782">
            <v>0</v>
          </cell>
          <cell r="AC782">
            <v>0</v>
          </cell>
          <cell r="AD782">
            <v>0</v>
          </cell>
          <cell r="AE782">
            <v>0</v>
          </cell>
          <cell r="AF782">
            <v>0</v>
          </cell>
          <cell r="AG782">
            <v>0</v>
          </cell>
          <cell r="AH782" t="str">
            <v>Luis Humberto Guzman Vergara</v>
          </cell>
          <cell r="AI782" t="str">
            <v>luis.guzman@minagricultura.gov.co</v>
          </cell>
          <cell r="AJ782">
            <v>30</v>
          </cell>
          <cell r="AK782">
            <v>0</v>
          </cell>
          <cell r="AL782">
            <v>0</v>
          </cell>
        </row>
        <row r="783">
          <cell r="A783">
            <v>5027</v>
          </cell>
          <cell r="B783" t="str">
            <v>Todos por un Nuevo País</v>
          </cell>
          <cell r="C783" t="str">
            <v>Estrategias regionales</v>
          </cell>
          <cell r="D783" t="str">
            <v>Caribe próspero, equitativo y sin pobreza extrema</v>
          </cell>
          <cell r="E783" t="str">
            <v>Agropecuario</v>
          </cell>
          <cell r="F783" t="str">
            <v>MINAGRICULTURA</v>
          </cell>
          <cell r="G783" t="str">
            <v>Región Caribe - Agricultura</v>
          </cell>
          <cell r="H783">
            <v>5027</v>
          </cell>
          <cell r="I783" t="str">
            <v>Número de alevinos utilizados en actividades de repoblamiento - Caribe</v>
          </cell>
          <cell r="J783" t="str">
            <v>Producto</v>
          </cell>
          <cell r="K783" t="str">
            <v>Sectorial</v>
          </cell>
          <cell r="L783" t="str">
            <v>SI</v>
          </cell>
          <cell r="M783" t="str">
            <v>SI</v>
          </cell>
          <cell r="N783" t="str">
            <v>NO</v>
          </cell>
          <cell r="O783" t="str">
            <v>SI</v>
          </cell>
          <cell r="P783" t="str">
            <v>Alevinos</v>
          </cell>
          <cell r="Q783" t="str">
            <v>Semestral</v>
          </cell>
          <cell r="R783" t="str">
            <v>Flujo</v>
          </cell>
          <cell r="S783">
            <v>6000000</v>
          </cell>
          <cell r="T783">
            <v>6000000</v>
          </cell>
          <cell r="U783">
            <v>12000000</v>
          </cell>
          <cell r="V783">
            <v>16000000</v>
          </cell>
          <cell r="W783">
            <v>20000000</v>
          </cell>
          <cell r="X783">
            <v>20000000</v>
          </cell>
          <cell r="Y783">
            <v>0</v>
          </cell>
          <cell r="Z783">
            <v>0</v>
          </cell>
          <cell r="AA783">
            <v>0</v>
          </cell>
          <cell r="AB783">
            <v>0</v>
          </cell>
          <cell r="AC783">
            <v>0</v>
          </cell>
          <cell r="AD783">
            <v>0</v>
          </cell>
          <cell r="AE783">
            <v>0</v>
          </cell>
          <cell r="AF783">
            <v>0</v>
          </cell>
          <cell r="AG783">
            <v>0</v>
          </cell>
          <cell r="AH783" t="str">
            <v>Luis Humberto Guzman Vergara</v>
          </cell>
          <cell r="AI783" t="str">
            <v>luis.guzman@minagricultura.gov.co</v>
          </cell>
          <cell r="AJ783">
            <v>30</v>
          </cell>
          <cell r="AK783">
            <v>0</v>
          </cell>
          <cell r="AL783">
            <v>0</v>
          </cell>
        </row>
        <row r="784">
          <cell r="A784">
            <v>5028</v>
          </cell>
          <cell r="B784" t="str">
            <v>Todos por un Nuevo País</v>
          </cell>
          <cell r="C784" t="str">
            <v>Estrategias regionales</v>
          </cell>
          <cell r="D784" t="str">
            <v>Caribe próspero, equitativo y sin pobreza extrema</v>
          </cell>
          <cell r="E784" t="str">
            <v>Agropecuario</v>
          </cell>
          <cell r="F784" t="str">
            <v>MINAGRICULTURA</v>
          </cell>
          <cell r="G784" t="str">
            <v>Región Caribe - Agricultura</v>
          </cell>
          <cell r="H784">
            <v>5028</v>
          </cell>
          <cell r="I784" t="str">
            <v>Soluciones de vivienda rural entregadas - San Andrés.</v>
          </cell>
          <cell r="J784" t="str">
            <v>Producto</v>
          </cell>
          <cell r="K784" t="str">
            <v>Sectorial</v>
          </cell>
          <cell r="L784" t="str">
            <v>SI</v>
          </cell>
          <cell r="M784" t="str">
            <v>SI</v>
          </cell>
          <cell r="N784" t="str">
            <v>NO</v>
          </cell>
          <cell r="O784" t="str">
            <v>SI</v>
          </cell>
          <cell r="P784" t="str">
            <v xml:space="preserve">Soluciones de Vivienda Rural </v>
          </cell>
          <cell r="Q784" t="str">
            <v>Mensual</v>
          </cell>
          <cell r="R784" t="str">
            <v>Acumulado</v>
          </cell>
          <cell r="S784">
            <v>0</v>
          </cell>
          <cell r="T784">
            <v>0</v>
          </cell>
          <cell r="U784">
            <v>114</v>
          </cell>
          <cell r="V784">
            <v>70</v>
          </cell>
          <cell r="W784">
            <v>77</v>
          </cell>
          <cell r="X784">
            <v>261</v>
          </cell>
          <cell r="Y784">
            <v>0</v>
          </cell>
          <cell r="Z784">
            <v>0</v>
          </cell>
          <cell r="AA784">
            <v>1</v>
          </cell>
          <cell r="AB784">
            <v>0.38</v>
          </cell>
          <cell r="AC784">
            <v>42460.208333333299</v>
          </cell>
          <cell r="AD784">
            <v>42473.662143171299</v>
          </cell>
          <cell r="AE784" t="str">
            <v>En lo corrido de 2016, el MADR a través del Banco Agrario no ha entregado soluciones de vivienda rural en san Andrés. . Las cifras del indicador presentan un rezago de 30 días respecto al mes de reporte. Los principales riesgos asociados a la ejecución pa</v>
          </cell>
          <cell r="AF784">
            <v>42490.208333333299</v>
          </cell>
          <cell r="AG784">
            <v>42501.4382519676</v>
          </cell>
          <cell r="AH784" t="str">
            <v>Héctor Julio Álvarez Rivero</v>
          </cell>
          <cell r="AI784" t="str">
            <v>hector.alvarez@minagricultura.gov.co</v>
          </cell>
          <cell r="AJ784">
            <v>12</v>
          </cell>
          <cell r="AK784">
            <v>42490.208333333299</v>
          </cell>
          <cell r="AL784">
            <v>5</v>
          </cell>
        </row>
        <row r="785">
          <cell r="A785">
            <v>5072</v>
          </cell>
          <cell r="B785" t="str">
            <v>Todos por un Nuevo País</v>
          </cell>
          <cell r="C785" t="str">
            <v>Estrategias regionales</v>
          </cell>
          <cell r="D785" t="str">
            <v>Caribe próspero, equitativo y sin pobreza extrema</v>
          </cell>
          <cell r="E785" t="str">
            <v>Ambiente</v>
          </cell>
          <cell r="F785" t="str">
            <v>MinAmbiente</v>
          </cell>
          <cell r="G785" t="str">
            <v>Región Caribe - Ambiente</v>
          </cell>
          <cell r="H785">
            <v>5072</v>
          </cell>
          <cell r="I785" t="str">
            <v>Número de municipios asesorados por las Autoridades Ambientales para la revisión y ajuste de los Planes de Ordenamiento Territorial (POT), incorporando las determinantes ambientales incluyendo la temática de riesgo.</v>
          </cell>
          <cell r="J785" t="str">
            <v>Producto</v>
          </cell>
          <cell r="K785" t="str">
            <v>Sectorial</v>
          </cell>
          <cell r="L785" t="str">
            <v>SI</v>
          </cell>
          <cell r="M785" t="str">
            <v>SI</v>
          </cell>
          <cell r="N785" t="str">
            <v>NO</v>
          </cell>
          <cell r="O785" t="str">
            <v>SI</v>
          </cell>
          <cell r="P785" t="str">
            <v>Municipios</v>
          </cell>
          <cell r="Q785" t="str">
            <v>Semestral</v>
          </cell>
          <cell r="R785" t="str">
            <v>Capacidad</v>
          </cell>
          <cell r="S785">
            <v>0</v>
          </cell>
          <cell r="T785">
            <v>10</v>
          </cell>
          <cell r="U785">
            <v>20</v>
          </cell>
          <cell r="V785">
            <v>35</v>
          </cell>
          <cell r="W785">
            <v>50</v>
          </cell>
          <cell r="X785">
            <v>50</v>
          </cell>
          <cell r="Y785">
            <v>0</v>
          </cell>
          <cell r="Z785">
            <v>0</v>
          </cell>
          <cell r="AA785">
            <v>0</v>
          </cell>
          <cell r="AB785">
            <v>0</v>
          </cell>
          <cell r="AC785">
            <v>0</v>
          </cell>
          <cell r="AD785">
            <v>0</v>
          </cell>
          <cell r="AE785">
            <v>0</v>
          </cell>
          <cell r="AF785">
            <v>0</v>
          </cell>
          <cell r="AG785">
            <v>0</v>
          </cell>
          <cell r="AH785" t="str">
            <v>Luis Alberto Giraldo Fernandez</v>
          </cell>
          <cell r="AI785" t="str">
            <v>lgiraldo@minambiente.gov.co</v>
          </cell>
          <cell r="AJ785">
            <v>30</v>
          </cell>
          <cell r="AK785">
            <v>0</v>
          </cell>
          <cell r="AL785">
            <v>0</v>
          </cell>
        </row>
        <row r="786">
          <cell r="A786">
            <v>5073</v>
          </cell>
          <cell r="B786" t="str">
            <v>Todos por un Nuevo País</v>
          </cell>
          <cell r="C786" t="str">
            <v>Estrategias regionales</v>
          </cell>
          <cell r="D786" t="str">
            <v>Caribe próspero, equitativo y sin pobreza extrema</v>
          </cell>
          <cell r="E786" t="str">
            <v>Ambiente</v>
          </cell>
          <cell r="F786" t="str">
            <v>MinAmbiente</v>
          </cell>
          <cell r="G786" t="str">
            <v>Región Caribe - Ambiente</v>
          </cell>
          <cell r="H786">
            <v>5073</v>
          </cell>
          <cell r="I786" t="str">
            <v>Planes de Cambio Climático departamentales formulados</v>
          </cell>
          <cell r="J786" t="str">
            <v>Producto</v>
          </cell>
          <cell r="K786" t="str">
            <v>Sectorial</v>
          </cell>
          <cell r="L786" t="str">
            <v>SI</v>
          </cell>
          <cell r="M786" t="str">
            <v>SI</v>
          </cell>
          <cell r="N786" t="str">
            <v>NO</v>
          </cell>
          <cell r="O786" t="str">
            <v>SI</v>
          </cell>
          <cell r="P786" t="str">
            <v>planes</v>
          </cell>
          <cell r="Q786" t="str">
            <v>Semestral</v>
          </cell>
          <cell r="R786" t="str">
            <v>Stock</v>
          </cell>
          <cell r="S786">
            <v>0</v>
          </cell>
          <cell r="T786">
            <v>0</v>
          </cell>
          <cell r="U786">
            <v>0</v>
          </cell>
          <cell r="V786">
            <v>2</v>
          </cell>
          <cell r="W786">
            <v>2</v>
          </cell>
          <cell r="X786">
            <v>2</v>
          </cell>
          <cell r="Y786">
            <v>0</v>
          </cell>
          <cell r="Z786">
            <v>0</v>
          </cell>
          <cell r="AA786">
            <v>0</v>
          </cell>
          <cell r="AB786">
            <v>0</v>
          </cell>
          <cell r="AC786">
            <v>0</v>
          </cell>
          <cell r="AD786">
            <v>0</v>
          </cell>
          <cell r="AE786" t="str">
            <v xml:space="preserve">Mesas de trabajo sectoriales (desarrollo económico, ordenamiento territorial, gestión de riesgos y sostenibilidad ambiental) plan de cambio climático del Magdalena Taller en Corpocesar </v>
          </cell>
          <cell r="AF786">
            <v>42490.208333333299</v>
          </cell>
          <cell r="AG786">
            <v>42506.828666122703</v>
          </cell>
          <cell r="AH786" t="str">
            <v>Rodrigo Suárez Castaño</v>
          </cell>
          <cell r="AI786" t="str">
            <v>rsuarez@minambiente.gov.co</v>
          </cell>
          <cell r="AJ786">
            <v>0</v>
          </cell>
          <cell r="AK786">
            <v>0</v>
          </cell>
          <cell r="AL786">
            <v>0</v>
          </cell>
        </row>
        <row r="787">
          <cell r="A787">
            <v>5076</v>
          </cell>
          <cell r="B787" t="str">
            <v>Todos por un Nuevo País</v>
          </cell>
          <cell r="C787" t="str">
            <v>Estrategias regionales</v>
          </cell>
          <cell r="D787" t="str">
            <v>Caribe próspero, equitativo y sin pobreza extrema</v>
          </cell>
          <cell r="E787" t="str">
            <v>Ambiente</v>
          </cell>
          <cell r="F787" t="str">
            <v>MinAmbiente</v>
          </cell>
          <cell r="G787" t="str">
            <v>Región Caribe - Ambiente</v>
          </cell>
          <cell r="H787">
            <v>5076</v>
          </cell>
          <cell r="I787" t="str">
            <v>Planes de Ordenación y Manejo Integrado de las Unidades Ambientales Costeras POMIUAC, formulados</v>
          </cell>
          <cell r="J787" t="str">
            <v>Producto</v>
          </cell>
          <cell r="K787" t="str">
            <v>Sectorial</v>
          </cell>
          <cell r="L787" t="str">
            <v>SI</v>
          </cell>
          <cell r="M787" t="str">
            <v>SI</v>
          </cell>
          <cell r="N787" t="str">
            <v>NO</v>
          </cell>
          <cell r="O787" t="str">
            <v>SI</v>
          </cell>
          <cell r="P787" t="str">
            <v>planes</v>
          </cell>
          <cell r="Q787" t="str">
            <v>Semestral</v>
          </cell>
          <cell r="R787" t="str">
            <v>Acumulado</v>
          </cell>
          <cell r="S787">
            <v>0</v>
          </cell>
          <cell r="T787">
            <v>0</v>
          </cell>
          <cell r="U787">
            <v>0</v>
          </cell>
          <cell r="V787">
            <v>0</v>
          </cell>
          <cell r="W787">
            <v>6</v>
          </cell>
          <cell r="X787">
            <v>6</v>
          </cell>
          <cell r="Y787">
            <v>0</v>
          </cell>
          <cell r="Z787">
            <v>0</v>
          </cell>
          <cell r="AA787">
            <v>0</v>
          </cell>
          <cell r="AB787">
            <v>0</v>
          </cell>
          <cell r="AC787">
            <v>0</v>
          </cell>
          <cell r="AD787">
            <v>0</v>
          </cell>
          <cell r="AE787" t="str">
            <v>En el marco de la transferencia a INVEMAR a través de la resolución 478 de 2016, se realizaron reuniones para socializar y presentar Plan de Trabajo UAC Alta Guajira se recibe plan de acción por parte del INVEMAR el dia 29 de abril para ser revisado por s</v>
          </cell>
          <cell r="AF787">
            <v>42490.208333333299</v>
          </cell>
          <cell r="AG787">
            <v>42496.7863524653</v>
          </cell>
          <cell r="AH787" t="str">
            <v>Andrea  Ramírez</v>
          </cell>
          <cell r="AI787" t="str">
            <v>ARamirez@minambiente.gov.co</v>
          </cell>
          <cell r="AJ787">
            <v>30</v>
          </cell>
          <cell r="AK787">
            <v>0</v>
          </cell>
          <cell r="AL787">
            <v>0</v>
          </cell>
        </row>
        <row r="788">
          <cell r="A788">
            <v>5077</v>
          </cell>
          <cell r="B788" t="str">
            <v>Todos por un Nuevo País</v>
          </cell>
          <cell r="C788" t="str">
            <v>Estrategias regionales</v>
          </cell>
          <cell r="D788" t="str">
            <v>Caribe próspero, equitativo y sin pobreza extrema</v>
          </cell>
          <cell r="E788" t="str">
            <v>Ambiente</v>
          </cell>
          <cell r="F788" t="str">
            <v>MinAmbiente</v>
          </cell>
          <cell r="G788" t="str">
            <v>Región Caribe - Ambiente</v>
          </cell>
          <cell r="H788">
            <v>5077</v>
          </cell>
          <cell r="I788" t="str">
            <v>Estudios regionales de erosión costera realizados</v>
          </cell>
          <cell r="J788" t="str">
            <v>Producto</v>
          </cell>
          <cell r="K788" t="str">
            <v>Sectorial</v>
          </cell>
          <cell r="L788" t="str">
            <v>SI</v>
          </cell>
          <cell r="M788" t="str">
            <v>SI</v>
          </cell>
          <cell r="N788" t="str">
            <v>NO</v>
          </cell>
          <cell r="O788" t="str">
            <v>SI</v>
          </cell>
          <cell r="P788" t="str">
            <v>Estudios</v>
          </cell>
          <cell r="Q788" t="str">
            <v>Anual</v>
          </cell>
          <cell r="R788" t="str">
            <v>Acumulado</v>
          </cell>
          <cell r="S788">
            <v>0</v>
          </cell>
          <cell r="T788">
            <v>0</v>
          </cell>
          <cell r="U788">
            <v>0</v>
          </cell>
          <cell r="V788">
            <v>0</v>
          </cell>
          <cell r="W788">
            <v>2</v>
          </cell>
          <cell r="X788">
            <v>2</v>
          </cell>
          <cell r="Y788">
            <v>0</v>
          </cell>
          <cell r="Z788">
            <v>0</v>
          </cell>
          <cell r="AA788">
            <v>0</v>
          </cell>
          <cell r="AB788">
            <v>0</v>
          </cell>
          <cell r="AC788">
            <v>0</v>
          </cell>
          <cell r="AD788">
            <v>0</v>
          </cell>
          <cell r="AE788">
            <v>0</v>
          </cell>
          <cell r="AF788">
            <v>0</v>
          </cell>
          <cell r="AG788">
            <v>0</v>
          </cell>
          <cell r="AH788" t="str">
            <v>Andrea  Ramírez</v>
          </cell>
          <cell r="AI788" t="str">
            <v>ARamirez@minambiente.gov.co</v>
          </cell>
          <cell r="AJ788">
            <v>0</v>
          </cell>
          <cell r="AK788">
            <v>0</v>
          </cell>
          <cell r="AL788">
            <v>0</v>
          </cell>
        </row>
        <row r="789">
          <cell r="A789">
            <v>5089</v>
          </cell>
          <cell r="B789" t="str">
            <v>Todos por un Nuevo País</v>
          </cell>
          <cell r="C789" t="str">
            <v>Estrategias regionales</v>
          </cell>
          <cell r="D789" t="str">
            <v>Caribe próspero, equitativo y sin pobreza extrema</v>
          </cell>
          <cell r="E789" t="str">
            <v>Ambiente</v>
          </cell>
          <cell r="F789" t="str">
            <v>MinAmbiente</v>
          </cell>
          <cell r="G789" t="str">
            <v>Región Caribe - Ambiente</v>
          </cell>
          <cell r="H789">
            <v>5089</v>
          </cell>
          <cell r="I789" t="str">
            <v>Hectáreas que cuentan con planes de ordenación y manejo de cuenca elaborados y/o ajustados. (Caribe)</v>
          </cell>
          <cell r="J789" t="str">
            <v>Gestión</v>
          </cell>
          <cell r="K789" t="str">
            <v>Sectorial</v>
          </cell>
          <cell r="L789" t="str">
            <v>SI</v>
          </cell>
          <cell r="M789" t="str">
            <v>SI</v>
          </cell>
          <cell r="N789" t="str">
            <v>NO</v>
          </cell>
          <cell r="O789" t="str">
            <v>SI</v>
          </cell>
          <cell r="P789" t="str">
            <v>Hectáreas</v>
          </cell>
          <cell r="Q789" t="str">
            <v>Semestral</v>
          </cell>
          <cell r="R789" t="str">
            <v>Capacidad</v>
          </cell>
          <cell r="S789">
            <v>0</v>
          </cell>
          <cell r="T789">
            <v>0</v>
          </cell>
          <cell r="U789">
            <v>89447</v>
          </cell>
          <cell r="V789">
            <v>963746</v>
          </cell>
          <cell r="W789">
            <v>963746</v>
          </cell>
          <cell r="X789">
            <v>963746</v>
          </cell>
          <cell r="Y789">
            <v>0</v>
          </cell>
          <cell r="Z789">
            <v>0</v>
          </cell>
          <cell r="AA789">
            <v>0</v>
          </cell>
          <cell r="AB789">
            <v>0</v>
          </cell>
          <cell r="AC789">
            <v>0</v>
          </cell>
          <cell r="AD789">
            <v>0</v>
          </cell>
          <cell r="AE789" t="str">
            <v>• Conformado el 100% de Comisiones Conjuntas para abordar los procesos de ordenamiento de Cuencas priorizadas (1 Comisión Conjunta) • Declarado en ordenación las 6 cuencas objeto de elaboración y/o ajuste de POMCAS. • Contratadas las 6 Consultorías para a</v>
          </cell>
          <cell r="AF789">
            <v>42490.208333333299</v>
          </cell>
          <cell r="AG789">
            <v>42506.785204664397</v>
          </cell>
          <cell r="AH789" t="str">
            <v>Ricardo Arnold Baduin Ricardo</v>
          </cell>
          <cell r="AI789" t="str">
            <v>RBaduin@minambiente.gov.co</v>
          </cell>
          <cell r="AJ789">
            <v>30</v>
          </cell>
          <cell r="AK789">
            <v>0</v>
          </cell>
          <cell r="AL789">
            <v>0</v>
          </cell>
        </row>
        <row r="790">
          <cell r="A790">
            <v>5074</v>
          </cell>
          <cell r="B790" t="str">
            <v>Todos por un Nuevo País</v>
          </cell>
          <cell r="C790" t="str">
            <v>Estrategias regionales</v>
          </cell>
          <cell r="D790" t="str">
            <v>Caribe próspero, equitativo y sin pobreza extrema</v>
          </cell>
          <cell r="E790" t="str">
            <v>Ambiente</v>
          </cell>
          <cell r="F790" t="str">
            <v>Parques Nacionales</v>
          </cell>
          <cell r="G790" t="str">
            <v>Región Caribe - Ambiente</v>
          </cell>
          <cell r="H790">
            <v>5074</v>
          </cell>
          <cell r="I790" t="str">
            <v>Hectáreas de áreas protegidas de la región Caribe incorporadas en SINAP</v>
          </cell>
          <cell r="J790" t="str">
            <v>Gestión</v>
          </cell>
          <cell r="K790" t="str">
            <v>Sectorial</v>
          </cell>
          <cell r="L790" t="str">
            <v>SI</v>
          </cell>
          <cell r="M790" t="str">
            <v>SI</v>
          </cell>
          <cell r="N790" t="str">
            <v>NO</v>
          </cell>
          <cell r="O790" t="str">
            <v>SI</v>
          </cell>
          <cell r="P790" t="str">
            <v>Hectáreas</v>
          </cell>
          <cell r="Q790" t="str">
            <v>Trimestral</v>
          </cell>
          <cell r="R790" t="str">
            <v>Flujo</v>
          </cell>
          <cell r="S790">
            <v>385982</v>
          </cell>
          <cell r="T790">
            <v>385989.59499999997</v>
          </cell>
          <cell r="U790">
            <v>386256.696</v>
          </cell>
          <cell r="V790">
            <v>389297.63</v>
          </cell>
          <cell r="W790">
            <v>414924.99300000002</v>
          </cell>
          <cell r="X790">
            <v>414925</v>
          </cell>
          <cell r="Y790">
            <v>387247.3</v>
          </cell>
          <cell r="Z790">
            <v>100</v>
          </cell>
          <cell r="AA790">
            <v>385981.1</v>
          </cell>
          <cell r="AB790">
            <v>93.02</v>
          </cell>
          <cell r="AC790">
            <v>42460.208333333299</v>
          </cell>
          <cell r="AD790">
            <v>42471.608784108801</v>
          </cell>
          <cell r="AE790" t="str">
            <v>Corpouraba en cuanto a las DMRI Zona Norte continua proceso de reuniones con comunidades y entidades, asi como recopilacion de informacion secundaria -Se incluye en el diagnóstico para la actualizacion del PGAR y su inclusion en el PAI</v>
          </cell>
          <cell r="AF790">
            <v>42490.208333333299</v>
          </cell>
          <cell r="AG790">
            <v>42496.775040509303</v>
          </cell>
          <cell r="AH790" t="str">
            <v>Julia Miranda Londoño</v>
          </cell>
          <cell r="AI790" t="str">
            <v>julia.miranda@parquesnacionales.gov.co</v>
          </cell>
          <cell r="AJ790">
            <v>30</v>
          </cell>
          <cell r="AK790">
            <v>42551.208333333299</v>
          </cell>
          <cell r="AL790">
            <v>-73</v>
          </cell>
        </row>
        <row r="791">
          <cell r="A791">
            <v>5075</v>
          </cell>
          <cell r="B791" t="str">
            <v>Todos por un Nuevo País</v>
          </cell>
          <cell r="C791" t="str">
            <v>Estrategias regionales</v>
          </cell>
          <cell r="D791" t="str">
            <v>Caribe próspero, equitativo y sin pobreza extrema</v>
          </cell>
          <cell r="E791" t="str">
            <v>Ambiente</v>
          </cell>
          <cell r="F791" t="str">
            <v>Parques Nacionales</v>
          </cell>
          <cell r="G791" t="str">
            <v>Región Caribe - Ambiente</v>
          </cell>
          <cell r="H791">
            <v>5075</v>
          </cell>
          <cell r="I791" t="str">
            <v>Áreas protegidas del SPNN de la Región Caribe adelantando estrategias de solución de conflictos por uso, ocupación y tenencia</v>
          </cell>
          <cell r="J791" t="str">
            <v>Producto</v>
          </cell>
          <cell r="K791" t="str">
            <v>Sectorial</v>
          </cell>
          <cell r="L791" t="str">
            <v>SI</v>
          </cell>
          <cell r="M791" t="str">
            <v>SI</v>
          </cell>
          <cell r="N791" t="str">
            <v>NO</v>
          </cell>
          <cell r="O791" t="str">
            <v>SI</v>
          </cell>
          <cell r="P791" t="str">
            <v>Áreas del SPNN</v>
          </cell>
          <cell r="Q791" t="str">
            <v>Semestral</v>
          </cell>
          <cell r="R791" t="str">
            <v>Capacidad</v>
          </cell>
          <cell r="S791">
            <v>7</v>
          </cell>
          <cell r="T791">
            <v>7</v>
          </cell>
          <cell r="U791">
            <v>7</v>
          </cell>
          <cell r="V791">
            <v>8</v>
          </cell>
          <cell r="W791">
            <v>8</v>
          </cell>
          <cell r="X791">
            <v>8</v>
          </cell>
          <cell r="Y791">
            <v>0</v>
          </cell>
          <cell r="Z791">
            <v>0</v>
          </cell>
          <cell r="AA791">
            <v>0</v>
          </cell>
          <cell r="AB791">
            <v>0</v>
          </cell>
          <cell r="AC791">
            <v>0</v>
          </cell>
          <cell r="AD791">
            <v>0</v>
          </cell>
          <cell r="AE791" t="str">
            <v>SNSM sector salida al mar JAC don diego, JAC los achiotes, JAC perico agiado, JAC Marquetalia, , ASOCOCAM , NACIONES UNIDAS, DEFESORIA DEL PUEBLO, Direccion de PNN, delegados de Ministerio de ambiente , Presidencia firman un acuerdo de Voluntades con camp</v>
          </cell>
          <cell r="AF791">
            <v>42460.208333333299</v>
          </cell>
          <cell r="AG791">
            <v>42468.726932905098</v>
          </cell>
          <cell r="AH791" t="str">
            <v>Julia Miranda Londoño</v>
          </cell>
          <cell r="AI791" t="str">
            <v>julia.miranda@parquesnacionales.gov.co</v>
          </cell>
          <cell r="AJ791">
            <v>30</v>
          </cell>
          <cell r="AK791">
            <v>0</v>
          </cell>
          <cell r="AL791">
            <v>0</v>
          </cell>
        </row>
        <row r="792">
          <cell r="A792">
            <v>5099</v>
          </cell>
          <cell r="B792" t="str">
            <v>Todos por un Nuevo País</v>
          </cell>
          <cell r="C792" t="str">
            <v>Estrategias regionales</v>
          </cell>
          <cell r="D792" t="str">
            <v>Caribe próspero, equitativo y sin pobreza extrema</v>
          </cell>
          <cell r="E792" t="str">
            <v>Comercio</v>
          </cell>
          <cell r="F792" t="str">
            <v>MINCOMERCIO</v>
          </cell>
          <cell r="G792" t="str">
            <v>Región Caribe - Comercio</v>
          </cell>
          <cell r="H792">
            <v>5099</v>
          </cell>
          <cell r="I792" t="str">
            <v>Procesos de innovación implementados en los sectores priorizados con Rutas Competitivas - Región Caribe</v>
          </cell>
          <cell r="J792" t="str">
            <v>Producto</v>
          </cell>
          <cell r="K792" t="str">
            <v>Sectorial</v>
          </cell>
          <cell r="L792" t="str">
            <v>SI</v>
          </cell>
          <cell r="M792" t="str">
            <v>NO</v>
          </cell>
          <cell r="N792" t="str">
            <v>NO</v>
          </cell>
          <cell r="O792" t="str">
            <v>SI</v>
          </cell>
          <cell r="P792" t="str">
            <v>Procesos</v>
          </cell>
          <cell r="Q792" t="str">
            <v>Trimestral</v>
          </cell>
          <cell r="R792" t="str">
            <v>Acumulado</v>
          </cell>
          <cell r="S792">
            <v>0</v>
          </cell>
          <cell r="T792">
            <v>2</v>
          </cell>
          <cell r="U792">
            <v>2</v>
          </cell>
          <cell r="V792">
            <v>2</v>
          </cell>
          <cell r="W792">
            <v>2</v>
          </cell>
          <cell r="X792">
            <v>8</v>
          </cell>
          <cell r="Y792">
            <v>0</v>
          </cell>
          <cell r="Z792">
            <v>0</v>
          </cell>
          <cell r="AA792">
            <v>0</v>
          </cell>
          <cell r="AB792">
            <v>0</v>
          </cell>
          <cell r="AC792">
            <v>0</v>
          </cell>
          <cell r="AD792">
            <v>0</v>
          </cell>
          <cell r="AE792" t="str">
            <v>Logro: Los proyectos: "Complejo industrial y logístico del Atlántico para el mobiliario -CILAM-", "Desarrollo e internacionalización de productos turístico de la Media y la Alta Guajira" e "Innova turismo natural en el Magdalena" fueron aprobados en la co</v>
          </cell>
          <cell r="AF792">
            <v>42490.208333333299</v>
          </cell>
          <cell r="AG792">
            <v>42496.591457754599</v>
          </cell>
          <cell r="AH792" t="str">
            <v>Daniel Arango</v>
          </cell>
          <cell r="AI792" t="str">
            <v>darango@mincit.gov.co</v>
          </cell>
          <cell r="AJ792">
            <v>90</v>
          </cell>
          <cell r="AK792">
            <v>0</v>
          </cell>
          <cell r="AL792">
            <v>0</v>
          </cell>
        </row>
        <row r="793">
          <cell r="A793">
            <v>5100</v>
          </cell>
          <cell r="B793" t="str">
            <v>Todos por un Nuevo País</v>
          </cell>
          <cell r="C793" t="str">
            <v>Estrategias regionales</v>
          </cell>
          <cell r="D793" t="str">
            <v>Caribe próspero, equitativo y sin pobreza extrema</v>
          </cell>
          <cell r="E793" t="str">
            <v>Comercio</v>
          </cell>
          <cell r="F793" t="str">
            <v>MINCOMERCIO</v>
          </cell>
          <cell r="G793" t="str">
            <v>Región Caribe - Comercio</v>
          </cell>
          <cell r="H793">
            <v>5100</v>
          </cell>
          <cell r="I793" t="str">
            <v>Rutas competitivas acompañadas en su implementación - Región Caribe</v>
          </cell>
          <cell r="J793" t="str">
            <v>Producto</v>
          </cell>
          <cell r="K793" t="str">
            <v>Sectorial</v>
          </cell>
          <cell r="L793" t="str">
            <v>SI</v>
          </cell>
          <cell r="M793" t="str">
            <v>NO</v>
          </cell>
          <cell r="N793" t="str">
            <v>NO</v>
          </cell>
          <cell r="O793" t="str">
            <v>SI</v>
          </cell>
          <cell r="P793" t="str">
            <v>Rutas</v>
          </cell>
          <cell r="Q793" t="str">
            <v>Trimestral</v>
          </cell>
          <cell r="R793" t="str">
            <v>Acumulado</v>
          </cell>
          <cell r="S793">
            <v>4</v>
          </cell>
          <cell r="T793">
            <v>2</v>
          </cell>
          <cell r="U793">
            <v>3</v>
          </cell>
          <cell r="V793">
            <v>2</v>
          </cell>
          <cell r="W793">
            <v>3</v>
          </cell>
          <cell r="X793">
            <v>10</v>
          </cell>
          <cell r="Y793">
            <v>0</v>
          </cell>
          <cell r="Z793">
            <v>0</v>
          </cell>
          <cell r="AA793">
            <v>0</v>
          </cell>
          <cell r="AB793">
            <v>0</v>
          </cell>
          <cell r="AC793">
            <v>0</v>
          </cell>
          <cell r="AD793">
            <v>0</v>
          </cell>
          <cell r="AE793"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793">
            <v>42490.208333333299</v>
          </cell>
          <cell r="AG793">
            <v>42496.705973414399</v>
          </cell>
          <cell r="AH793" t="str">
            <v>Daniel Arango</v>
          </cell>
          <cell r="AI793" t="str">
            <v>darango@mincit.gov.co</v>
          </cell>
          <cell r="AJ793">
            <v>90</v>
          </cell>
          <cell r="AK793">
            <v>0</v>
          </cell>
          <cell r="AL793">
            <v>0</v>
          </cell>
        </row>
        <row r="794">
          <cell r="A794">
            <v>5101</v>
          </cell>
          <cell r="B794" t="str">
            <v>Todos por un Nuevo País</v>
          </cell>
          <cell r="C794" t="str">
            <v>Estrategias regionales</v>
          </cell>
          <cell r="D794" t="str">
            <v>Caribe próspero, equitativo y sin pobreza extrema</v>
          </cell>
          <cell r="E794" t="str">
            <v>Comercio</v>
          </cell>
          <cell r="F794" t="str">
            <v>MINCOMERCIO</v>
          </cell>
          <cell r="G794" t="str">
            <v>Región Caribe - Comercio</v>
          </cell>
          <cell r="H794">
            <v>5101</v>
          </cell>
          <cell r="I794" t="str">
            <v>Planes de acción (Hojas de Ruta) formulados para sectores estratégicos - Región Caribe</v>
          </cell>
          <cell r="J794" t="str">
            <v>Producto</v>
          </cell>
          <cell r="K794" t="str">
            <v>Sectorial</v>
          </cell>
          <cell r="L794" t="str">
            <v>SI</v>
          </cell>
          <cell r="M794" t="str">
            <v>NO</v>
          </cell>
          <cell r="N794" t="str">
            <v>NO</v>
          </cell>
          <cell r="O794" t="str">
            <v>SI</v>
          </cell>
          <cell r="P794" t="str">
            <v>Planes</v>
          </cell>
          <cell r="Q794" t="str">
            <v>Trimestral</v>
          </cell>
          <cell r="R794" t="str">
            <v>Acumulado</v>
          </cell>
          <cell r="S794">
            <v>10</v>
          </cell>
          <cell r="T794">
            <v>7</v>
          </cell>
          <cell r="U794">
            <v>0</v>
          </cell>
          <cell r="V794">
            <v>0</v>
          </cell>
          <cell r="W794">
            <v>0</v>
          </cell>
          <cell r="X794">
            <v>7</v>
          </cell>
          <cell r="Y794">
            <v>0</v>
          </cell>
          <cell r="Z794">
            <v>0</v>
          </cell>
          <cell r="AA794">
            <v>0</v>
          </cell>
          <cell r="AB794">
            <v>0</v>
          </cell>
          <cell r="AC794">
            <v>0</v>
          </cell>
          <cell r="AD794">
            <v>0</v>
          </cell>
          <cell r="AE794" t="str">
            <v xml:space="preserve">Para el año 2016 no se fijó una meta al respecto. </v>
          </cell>
          <cell r="AF794">
            <v>42490.208333333299</v>
          </cell>
          <cell r="AG794">
            <v>42496.7067129282</v>
          </cell>
          <cell r="AH794" t="str">
            <v>Daniel Arango</v>
          </cell>
          <cell r="AI794" t="str">
            <v>darango@mincit.gov.co</v>
          </cell>
          <cell r="AJ794">
            <v>90</v>
          </cell>
          <cell r="AK794">
            <v>0</v>
          </cell>
          <cell r="AL794">
            <v>0</v>
          </cell>
        </row>
        <row r="795">
          <cell r="A795">
            <v>5102</v>
          </cell>
          <cell r="B795" t="str">
            <v>Todos por un Nuevo País</v>
          </cell>
          <cell r="C795" t="str">
            <v>Estrategias regionales</v>
          </cell>
          <cell r="D795" t="str">
            <v>Caribe próspero, equitativo y sin pobreza extrema</v>
          </cell>
          <cell r="E795" t="str">
            <v>Comercio</v>
          </cell>
          <cell r="F795" t="str">
            <v>MINCOMERCIO</v>
          </cell>
          <cell r="G795" t="str">
            <v>Región Caribe - Comercio</v>
          </cell>
          <cell r="H795">
            <v>5102</v>
          </cell>
          <cell r="I795" t="str">
            <v>Productos ecoturísticos región Caribe</v>
          </cell>
          <cell r="J795" t="str">
            <v>Gestión</v>
          </cell>
          <cell r="K795" t="str">
            <v>Sectorial</v>
          </cell>
          <cell r="L795" t="str">
            <v>SI</v>
          </cell>
          <cell r="M795" t="str">
            <v>NO</v>
          </cell>
          <cell r="N795" t="str">
            <v>NO</v>
          </cell>
          <cell r="O795" t="str">
            <v>NO</v>
          </cell>
          <cell r="P795" t="str">
            <v>Productos</v>
          </cell>
          <cell r="Q795" t="str">
            <v>Anual</v>
          </cell>
          <cell r="R795" t="str">
            <v>Acumulado</v>
          </cell>
          <cell r="S795">
            <v>0</v>
          </cell>
          <cell r="T795">
            <v>0</v>
          </cell>
          <cell r="U795">
            <v>0</v>
          </cell>
          <cell r="V795">
            <v>0</v>
          </cell>
          <cell r="W795">
            <v>3</v>
          </cell>
          <cell r="X795">
            <v>3</v>
          </cell>
          <cell r="Y795">
            <v>0</v>
          </cell>
          <cell r="Z795">
            <v>0</v>
          </cell>
          <cell r="AA795">
            <v>0</v>
          </cell>
          <cell r="AB795">
            <v>0</v>
          </cell>
          <cell r="AC795">
            <v>0</v>
          </cell>
          <cell r="AD795">
            <v>0</v>
          </cell>
          <cell r="AE795">
            <v>0</v>
          </cell>
          <cell r="AF795">
            <v>0</v>
          </cell>
          <cell r="AG795">
            <v>0</v>
          </cell>
          <cell r="AH795" t="str">
            <v>Mary Amalia Vásquez Murillo</v>
          </cell>
          <cell r="AI795" t="str">
            <v>mvasquez@mincomercio.gov.co</v>
          </cell>
          <cell r="AJ795">
            <v>30</v>
          </cell>
          <cell r="AK795">
            <v>0</v>
          </cell>
          <cell r="AL795">
            <v>0</v>
          </cell>
        </row>
        <row r="796">
          <cell r="A796">
            <v>4998</v>
          </cell>
          <cell r="B796" t="str">
            <v>Todos por un Nuevo País</v>
          </cell>
          <cell r="C796" t="str">
            <v>Estrategias regionales</v>
          </cell>
          <cell r="D796" t="str">
            <v>Caribe próspero, equitativo y sin pobreza extrema</v>
          </cell>
          <cell r="E796" t="str">
            <v>Educación</v>
          </cell>
          <cell r="F796" t="str">
            <v>MINEDUCACION</v>
          </cell>
          <cell r="G796" t="str">
            <v>Región Caribe - Educación</v>
          </cell>
          <cell r="H796">
            <v>4998</v>
          </cell>
          <cell r="I796" t="str">
            <v>Tasa de cobertura bruta en educación media - Caribe</v>
          </cell>
          <cell r="J796" t="str">
            <v>Resultado</v>
          </cell>
          <cell r="K796" t="str">
            <v>Sectorial</v>
          </cell>
          <cell r="L796" t="str">
            <v>SI</v>
          </cell>
          <cell r="M796" t="str">
            <v>SI</v>
          </cell>
          <cell r="N796" t="str">
            <v>NO</v>
          </cell>
          <cell r="O796" t="str">
            <v>SI</v>
          </cell>
          <cell r="P796" t="str">
            <v>Tasa</v>
          </cell>
          <cell r="Q796" t="str">
            <v>Anual</v>
          </cell>
          <cell r="R796" t="str">
            <v>Capacidad</v>
          </cell>
          <cell r="S796">
            <v>72.86</v>
          </cell>
          <cell r="T796">
            <v>74.319999999999993</v>
          </cell>
          <cell r="U796">
            <v>74.989999999999995</v>
          </cell>
          <cell r="V796">
            <v>76.14</v>
          </cell>
          <cell r="W796">
            <v>77.09</v>
          </cell>
          <cell r="X796">
            <v>77.09</v>
          </cell>
          <cell r="Y796">
            <v>0</v>
          </cell>
          <cell r="Z796">
            <v>0</v>
          </cell>
          <cell r="AA796">
            <v>0</v>
          </cell>
          <cell r="AB796">
            <v>0</v>
          </cell>
          <cell r="AC796">
            <v>0</v>
          </cell>
          <cell r="AD796">
            <v>0</v>
          </cell>
          <cell r="AE796" t="str">
            <v>Está programado un encuentro regionale en la ciudad de Barranquilla con el fin de fortalecer a los equipos de las secretarías de educación de las ETC de la Región Caribe, en la implementación de estrategias y acciones de acceso y permanencia escolar, trab</v>
          </cell>
          <cell r="AF796">
            <v>42490.208333333299</v>
          </cell>
          <cell r="AG796">
            <v>42496.499769444403</v>
          </cell>
          <cell r="AH796" t="str">
            <v>Hector Julio Flechas</v>
          </cell>
          <cell r="AI796" t="str">
            <v>HFlechas@mineducacion.gov.co</v>
          </cell>
          <cell r="AJ796">
            <v>150</v>
          </cell>
          <cell r="AK796">
            <v>0</v>
          </cell>
          <cell r="AL796">
            <v>0</v>
          </cell>
        </row>
        <row r="797">
          <cell r="A797">
            <v>4999</v>
          </cell>
          <cell r="B797" t="str">
            <v>Todos por un Nuevo País</v>
          </cell>
          <cell r="C797" t="str">
            <v>Estrategias regionales</v>
          </cell>
          <cell r="D797" t="str">
            <v>Caribe próspero, equitativo y sin pobreza extrema</v>
          </cell>
          <cell r="E797" t="str">
            <v>Educación</v>
          </cell>
          <cell r="F797" t="str">
            <v>MINEDUCACION</v>
          </cell>
          <cell r="G797" t="str">
            <v>Región Caribe - Educación</v>
          </cell>
          <cell r="H797">
            <v>4999</v>
          </cell>
          <cell r="I797" t="str">
            <v>Estudiantes matriculados en programas de educación flexible en la región - Caribe</v>
          </cell>
          <cell r="J797" t="str">
            <v>Producto</v>
          </cell>
          <cell r="K797" t="str">
            <v>Sectorial</v>
          </cell>
          <cell r="L797" t="str">
            <v>SI</v>
          </cell>
          <cell r="M797" t="str">
            <v>SI</v>
          </cell>
          <cell r="N797" t="str">
            <v>NO</v>
          </cell>
          <cell r="O797" t="str">
            <v>SI</v>
          </cell>
          <cell r="P797" t="str">
            <v>Estudiantes</v>
          </cell>
          <cell r="Q797" t="str">
            <v>Anual</v>
          </cell>
          <cell r="R797" t="str">
            <v>Capacidad</v>
          </cell>
          <cell r="S797">
            <v>492798</v>
          </cell>
          <cell r="T797">
            <v>494798</v>
          </cell>
          <cell r="U797">
            <v>496798</v>
          </cell>
          <cell r="V797">
            <v>498798</v>
          </cell>
          <cell r="W797">
            <v>582001</v>
          </cell>
          <cell r="X797">
            <v>582001</v>
          </cell>
          <cell r="Y797">
            <v>0</v>
          </cell>
          <cell r="Z797">
            <v>0</v>
          </cell>
          <cell r="AA797">
            <v>0</v>
          </cell>
          <cell r="AB797">
            <v>0</v>
          </cell>
          <cell r="AC797">
            <v>0</v>
          </cell>
          <cell r="AD797">
            <v>0</v>
          </cell>
          <cell r="AE797" t="str">
            <v>En el mes de abril se suscribió el convenio 818 de 2016 con la Fundación Escuela Nueva - Volvamos a la Gente, para la formación de docentes, directivos docentes y funcionarios de las secretarías de educación certificadas focalizadas.</v>
          </cell>
          <cell r="AF797">
            <v>42490.208333333299</v>
          </cell>
          <cell r="AG797">
            <v>42496.499340243099</v>
          </cell>
          <cell r="AH797" t="str">
            <v>Hector Julio Flechas</v>
          </cell>
          <cell r="AI797" t="str">
            <v>HFlechas@mineducacion.gov.co</v>
          </cell>
          <cell r="AJ797">
            <v>150</v>
          </cell>
          <cell r="AK797">
            <v>0</v>
          </cell>
          <cell r="AL797">
            <v>0</v>
          </cell>
        </row>
        <row r="798">
          <cell r="A798">
            <v>5000</v>
          </cell>
          <cell r="B798" t="str">
            <v>Todos por un Nuevo País</v>
          </cell>
          <cell r="C798" t="str">
            <v>Estrategias regionales</v>
          </cell>
          <cell r="D798" t="str">
            <v>Caribe próspero, equitativo y sin pobreza extrema</v>
          </cell>
          <cell r="E798" t="str">
            <v>Educación</v>
          </cell>
          <cell r="F798" t="str">
            <v>MINEDUCACION</v>
          </cell>
          <cell r="G798" t="str">
            <v>Región Caribe - Educación</v>
          </cell>
          <cell r="H798">
            <v>5000</v>
          </cell>
          <cell r="I798" t="str">
            <v>Sedes educativas de la región con Modelos Educativos Flexibles - Caribe</v>
          </cell>
          <cell r="J798" t="str">
            <v>Gestión</v>
          </cell>
          <cell r="K798" t="str">
            <v>Sectorial</v>
          </cell>
          <cell r="L798" t="str">
            <v>SI</v>
          </cell>
          <cell r="M798" t="str">
            <v>SI</v>
          </cell>
          <cell r="N798" t="str">
            <v>NO</v>
          </cell>
          <cell r="O798" t="str">
            <v>SI</v>
          </cell>
          <cell r="P798" t="str">
            <v>Sedes educativas</v>
          </cell>
          <cell r="Q798" t="str">
            <v>Anual</v>
          </cell>
          <cell r="R798" t="str">
            <v>Flujo</v>
          </cell>
          <cell r="S798">
            <v>3769</v>
          </cell>
          <cell r="T798">
            <v>3794</v>
          </cell>
          <cell r="U798">
            <v>3819</v>
          </cell>
          <cell r="V798">
            <v>3844</v>
          </cell>
          <cell r="W798">
            <v>3869</v>
          </cell>
          <cell r="X798">
            <v>3869</v>
          </cell>
          <cell r="Y798">
            <v>0</v>
          </cell>
          <cell r="Z798">
            <v>0</v>
          </cell>
          <cell r="AA798">
            <v>0</v>
          </cell>
          <cell r="AB798">
            <v>0</v>
          </cell>
          <cell r="AC798">
            <v>0</v>
          </cell>
          <cell r="AD798">
            <v>0</v>
          </cell>
          <cell r="AE798" t="str">
            <v>En el mes de abril se suscribió el convenio 818 de 2016 con la Fundación Escuela Nueva - Volvamos a la Gente, para la formación de docentes, directivos docentes y funcionarios de las secretarías de educación certificadas focalizadas.</v>
          </cell>
          <cell r="AF798">
            <v>42490.208333333299</v>
          </cell>
          <cell r="AG798">
            <v>42496.498228969896</v>
          </cell>
          <cell r="AH798" t="str">
            <v>Hector Julio Flechas</v>
          </cell>
          <cell r="AI798" t="str">
            <v>HFlechas@mineducacion.gov.co</v>
          </cell>
          <cell r="AJ798">
            <v>150</v>
          </cell>
          <cell r="AK798">
            <v>0</v>
          </cell>
          <cell r="AL798">
            <v>0</v>
          </cell>
        </row>
        <row r="799">
          <cell r="A799">
            <v>5001</v>
          </cell>
          <cell r="B799" t="str">
            <v>Todos por un Nuevo País</v>
          </cell>
          <cell r="C799" t="str">
            <v>Estrategias regionales</v>
          </cell>
          <cell r="D799" t="str">
            <v>Caribe próspero, equitativo y sin pobreza extrema</v>
          </cell>
          <cell r="E799" t="str">
            <v>Educación</v>
          </cell>
          <cell r="F799" t="str">
            <v>MINEDUCACION</v>
          </cell>
          <cell r="G799" t="str">
            <v>Región Caribe - Educación</v>
          </cell>
          <cell r="H799">
            <v>5001</v>
          </cell>
          <cell r="I799" t="str">
            <v>Personas de 15 años y más analfabetas - Caribe</v>
          </cell>
          <cell r="J799" t="str">
            <v>Gestión</v>
          </cell>
          <cell r="K799" t="str">
            <v>Sectorial</v>
          </cell>
          <cell r="L799" t="str">
            <v>SI</v>
          </cell>
          <cell r="M799" t="str">
            <v>SI</v>
          </cell>
          <cell r="N799" t="str">
            <v>NO</v>
          </cell>
          <cell r="O799" t="str">
            <v>SI</v>
          </cell>
          <cell r="P799" t="str">
            <v>Personas</v>
          </cell>
          <cell r="Q799" t="str">
            <v>Anual</v>
          </cell>
          <cell r="R799" t="str">
            <v>Reducción</v>
          </cell>
          <cell r="S799">
            <v>659000</v>
          </cell>
          <cell r="T799">
            <v>0</v>
          </cell>
          <cell r="U799">
            <v>0</v>
          </cell>
          <cell r="V799">
            <v>0</v>
          </cell>
          <cell r="W799">
            <v>0</v>
          </cell>
          <cell r="X799">
            <v>457081</v>
          </cell>
          <cell r="Y799">
            <v>0</v>
          </cell>
          <cell r="Z799">
            <v>0</v>
          </cell>
          <cell r="AA799">
            <v>0</v>
          </cell>
          <cell r="AB799">
            <v>0</v>
          </cell>
          <cell r="AC799">
            <v>0</v>
          </cell>
          <cell r="AD799">
            <v>0</v>
          </cell>
          <cell r="AE799" t="str">
            <v>Se prevé la atención de 36.050 personas iletradas mediante la estrategia de alfabetización 2016, implementando los modelos educativos Servicio Esucativo Rural - SER, Escuelas para el Perdón y La Reconciliación - ESPERE y A CRECER, cuyos operadores se encu</v>
          </cell>
          <cell r="AF799">
            <v>42490.208333333299</v>
          </cell>
          <cell r="AG799">
            <v>42496.496844826397</v>
          </cell>
          <cell r="AH799" t="str">
            <v>Hector Julio Flechas</v>
          </cell>
          <cell r="AI799" t="str">
            <v>HFlechas@mineducacion.gov.co</v>
          </cell>
          <cell r="AJ799">
            <v>180</v>
          </cell>
          <cell r="AK799">
            <v>0</v>
          </cell>
          <cell r="AL799">
            <v>0</v>
          </cell>
        </row>
        <row r="800">
          <cell r="A800">
            <v>5002</v>
          </cell>
          <cell r="B800" t="str">
            <v>Todos por un Nuevo País</v>
          </cell>
          <cell r="C800" t="str">
            <v>Estrategias regionales</v>
          </cell>
          <cell r="D800" t="str">
            <v>Caribe próspero, equitativo y sin pobreza extrema</v>
          </cell>
          <cell r="E800" t="str">
            <v>Educación</v>
          </cell>
          <cell r="F800" t="str">
            <v>MINEDUCACION</v>
          </cell>
          <cell r="G800" t="str">
            <v>Región Caribe - Educación</v>
          </cell>
          <cell r="H800">
            <v>5002</v>
          </cell>
          <cell r="I800" t="str">
            <v>Tasa de cobertura bruta en educación media en San Andrés</v>
          </cell>
          <cell r="J800" t="str">
            <v>Producto</v>
          </cell>
          <cell r="K800" t="str">
            <v>Sectorial</v>
          </cell>
          <cell r="L800" t="str">
            <v>SI</v>
          </cell>
          <cell r="M800" t="str">
            <v>SI</v>
          </cell>
          <cell r="N800" t="str">
            <v>NO</v>
          </cell>
          <cell r="O800" t="str">
            <v>SI</v>
          </cell>
          <cell r="P800" t="str">
            <v>Tasa</v>
          </cell>
          <cell r="Q800" t="str">
            <v>Anual</v>
          </cell>
          <cell r="R800" t="str">
            <v>Flujo</v>
          </cell>
          <cell r="S800">
            <v>61.98</v>
          </cell>
          <cell r="T800">
            <v>57.66</v>
          </cell>
          <cell r="U800">
            <v>57.66</v>
          </cell>
          <cell r="V800">
            <v>57.72</v>
          </cell>
          <cell r="W800">
            <v>57.79</v>
          </cell>
          <cell r="X800">
            <v>71.069999999999993</v>
          </cell>
          <cell r="Y800">
            <v>0</v>
          </cell>
          <cell r="Z800">
            <v>0</v>
          </cell>
          <cell r="AA800">
            <v>0</v>
          </cell>
          <cell r="AB800">
            <v>0</v>
          </cell>
          <cell r="AC800">
            <v>0</v>
          </cell>
          <cell r="AD800">
            <v>0</v>
          </cell>
          <cell r="AE800" t="str">
            <v>Se tiene programado para el mes de mayo un encuentro regional en la ciudad de Medellín, donde se tiene incluida la participación de San Andrés Islas para fortalecer los equipos de la secretaría de educación en la implementación de estrategias y acciones d</v>
          </cell>
          <cell r="AF800">
            <v>42490.208333333299</v>
          </cell>
          <cell r="AG800">
            <v>42496.495870254599</v>
          </cell>
          <cell r="AH800" t="str">
            <v>Hector Julio Flechas</v>
          </cell>
          <cell r="AI800" t="str">
            <v>HFlechas@mineducacion.gov.co</v>
          </cell>
          <cell r="AJ800">
            <v>150</v>
          </cell>
          <cell r="AK800">
            <v>0</v>
          </cell>
          <cell r="AL800">
            <v>0</v>
          </cell>
        </row>
        <row r="801">
          <cell r="A801">
            <v>4767</v>
          </cell>
          <cell r="B801" t="str">
            <v>Todos por un Nuevo País</v>
          </cell>
          <cell r="C801" t="str">
            <v>Estrategias regionales</v>
          </cell>
          <cell r="D801" t="str">
            <v>Caribe próspero, equitativo y sin pobreza extrema</v>
          </cell>
          <cell r="E801" t="str">
            <v>Inclusión Social y Reconciliación</v>
          </cell>
          <cell r="F801" t="str">
            <v>Prosperidad Social</v>
          </cell>
          <cell r="G801" t="str">
            <v>Región Caribe - Inclusión Social</v>
          </cell>
          <cell r="H801">
            <v>4767</v>
          </cell>
          <cell r="I801" t="str">
            <v>Índice de Pobreza Multidimensional - Región Caribe</v>
          </cell>
          <cell r="J801" t="str">
            <v>Resultado</v>
          </cell>
          <cell r="K801" t="str">
            <v>Sectorial</v>
          </cell>
          <cell r="L801" t="str">
            <v>SI</v>
          </cell>
          <cell r="M801" t="str">
            <v>NO</v>
          </cell>
          <cell r="N801" t="str">
            <v>NO</v>
          </cell>
          <cell r="O801" t="str">
            <v>SI</v>
          </cell>
          <cell r="P801" t="str">
            <v>Porcentaje</v>
          </cell>
          <cell r="Q801" t="str">
            <v>Anual</v>
          </cell>
          <cell r="R801" t="str">
            <v>Reducción</v>
          </cell>
          <cell r="S801">
            <v>34.6</v>
          </cell>
          <cell r="T801">
            <v>32.6</v>
          </cell>
          <cell r="U801">
            <v>30.6</v>
          </cell>
          <cell r="V801">
            <v>28.6</v>
          </cell>
          <cell r="W801">
            <v>26.6</v>
          </cell>
          <cell r="X801">
            <v>26.6</v>
          </cell>
          <cell r="Y801">
            <v>0</v>
          </cell>
          <cell r="Z801">
            <v>0</v>
          </cell>
          <cell r="AA801">
            <v>0</v>
          </cell>
          <cell r="AB801">
            <v>0</v>
          </cell>
          <cell r="AC801">
            <v>0</v>
          </cell>
          <cell r="AD801">
            <v>0</v>
          </cell>
          <cell r="AE801" t="str">
            <v>La periodicidad del indicador es anual. El último dato disponible es el del año 2015 y su valor es de 31,2%.</v>
          </cell>
          <cell r="AF801">
            <v>42490.208333333299</v>
          </cell>
          <cell r="AG801">
            <v>42501.6329470255</v>
          </cell>
          <cell r="AH801" t="str">
            <v>Marilyn Jímenez Chaves</v>
          </cell>
          <cell r="AI801" t="str">
            <v>marilyn.jimenez@dps.gov.co</v>
          </cell>
          <cell r="AJ801">
            <v>90</v>
          </cell>
          <cell r="AK801">
            <v>0</v>
          </cell>
          <cell r="AL801">
            <v>0</v>
          </cell>
        </row>
        <row r="802">
          <cell r="A802">
            <v>4768</v>
          </cell>
          <cell r="B802" t="str">
            <v>Todos por un Nuevo País</v>
          </cell>
          <cell r="C802" t="str">
            <v>Estrategias regionales</v>
          </cell>
          <cell r="D802" t="str">
            <v>Caribe próspero, equitativo y sin pobreza extrema</v>
          </cell>
          <cell r="E802" t="str">
            <v>Inclusión Social y Reconciliación</v>
          </cell>
          <cell r="F802" t="str">
            <v>Prosperidad Social</v>
          </cell>
          <cell r="G802" t="str">
            <v>Región Caribe - Inclusión Social</v>
          </cell>
          <cell r="H802">
            <v>4768</v>
          </cell>
          <cell r="I802" t="str">
            <v>Pobreza Monetaria - Región Caribe</v>
          </cell>
          <cell r="J802" t="str">
            <v>Resultado</v>
          </cell>
          <cell r="K802" t="str">
            <v>Sectorial</v>
          </cell>
          <cell r="L802" t="str">
            <v>SI</v>
          </cell>
          <cell r="M802" t="str">
            <v>NO</v>
          </cell>
          <cell r="N802" t="str">
            <v>NO</v>
          </cell>
          <cell r="O802" t="str">
            <v>SI</v>
          </cell>
          <cell r="P802" t="str">
            <v>Porcentaje</v>
          </cell>
          <cell r="Q802" t="str">
            <v>Anual</v>
          </cell>
          <cell r="R802" t="str">
            <v>Reducción</v>
          </cell>
          <cell r="S802">
            <v>39.97</v>
          </cell>
          <cell r="T802">
            <v>39.799999999999997</v>
          </cell>
          <cell r="U802">
            <v>39.6</v>
          </cell>
          <cell r="V802">
            <v>39.5</v>
          </cell>
          <cell r="W802">
            <v>39.299999999999997</v>
          </cell>
          <cell r="X802">
            <v>39.299999999999997</v>
          </cell>
          <cell r="Y802">
            <v>0</v>
          </cell>
          <cell r="Z802">
            <v>0</v>
          </cell>
          <cell r="AA802">
            <v>0</v>
          </cell>
          <cell r="AB802">
            <v>0</v>
          </cell>
          <cell r="AC802">
            <v>0</v>
          </cell>
          <cell r="AD802">
            <v>0</v>
          </cell>
          <cell r="AE802" t="str">
            <v>La periodicidad del indicador es anual. Por el momento el último dato disponible es el del año 2014 y su valor es de 39,9%</v>
          </cell>
          <cell r="AF802">
            <v>42460.208333333299</v>
          </cell>
          <cell r="AG802">
            <v>42466.762454826399</v>
          </cell>
          <cell r="AH802" t="str">
            <v>Marilyn Jímenez Chaves</v>
          </cell>
          <cell r="AI802" t="str">
            <v>marilyn.jimenez@dps.gov.co</v>
          </cell>
          <cell r="AJ802">
            <v>90</v>
          </cell>
          <cell r="AK802">
            <v>0</v>
          </cell>
          <cell r="AL802">
            <v>0</v>
          </cell>
        </row>
        <row r="803">
          <cell r="A803">
            <v>5067</v>
          </cell>
          <cell r="B803" t="str">
            <v>Todos por un Nuevo País</v>
          </cell>
          <cell r="C803" t="str">
            <v>Estrategias regionales</v>
          </cell>
          <cell r="D803" t="str">
            <v>Caribe próspero, equitativo y sin pobreza extrema</v>
          </cell>
          <cell r="E803" t="str">
            <v>Minas y Energía</v>
          </cell>
          <cell r="F803" t="str">
            <v>IPSE</v>
          </cell>
          <cell r="G803" t="str">
            <v>Región Caribe - Minas y Energía</v>
          </cell>
          <cell r="H803">
            <v>5067</v>
          </cell>
          <cell r="I803" t="str">
            <v>Capacidad instalada de generación eléctrica con fuentes de energía renovable en San Andrés</v>
          </cell>
          <cell r="J803" t="str">
            <v>Gestión</v>
          </cell>
          <cell r="K803" t="str">
            <v>Sectorial</v>
          </cell>
          <cell r="L803" t="str">
            <v>SI</v>
          </cell>
          <cell r="M803" t="str">
            <v>NO</v>
          </cell>
          <cell r="N803" t="str">
            <v>NO</v>
          </cell>
          <cell r="O803" t="str">
            <v>SI</v>
          </cell>
          <cell r="P803" t="str">
            <v>MW</v>
          </cell>
          <cell r="Q803" t="str">
            <v>Anual</v>
          </cell>
          <cell r="R803" t="str">
            <v>Stock</v>
          </cell>
          <cell r="S803">
            <v>0</v>
          </cell>
          <cell r="T803">
            <v>0</v>
          </cell>
          <cell r="U803">
            <v>0</v>
          </cell>
          <cell r="V803">
            <v>0</v>
          </cell>
          <cell r="W803">
            <v>0</v>
          </cell>
          <cell r="X803">
            <v>7.5</v>
          </cell>
          <cell r="Y803">
            <v>0</v>
          </cell>
          <cell r="Z803">
            <v>0</v>
          </cell>
          <cell r="AA803">
            <v>0</v>
          </cell>
          <cell r="AB803">
            <v>0</v>
          </cell>
          <cell r="AC803">
            <v>0</v>
          </cell>
          <cell r="AD803">
            <v>0</v>
          </cell>
          <cell r="AE803">
            <v>0</v>
          </cell>
          <cell r="AF803">
            <v>0</v>
          </cell>
          <cell r="AG803">
            <v>0</v>
          </cell>
          <cell r="AH803" t="str">
            <v>Jaime William Martínez Castiblanco</v>
          </cell>
          <cell r="AI803" t="str">
            <v>jaimemartinez@ipse.gov.co</v>
          </cell>
          <cell r="AJ803">
            <v>0</v>
          </cell>
          <cell r="AK803">
            <v>0</v>
          </cell>
          <cell r="AL803">
            <v>0</v>
          </cell>
        </row>
        <row r="804">
          <cell r="A804">
            <v>5064</v>
          </cell>
          <cell r="B804" t="str">
            <v>Todos por un Nuevo País</v>
          </cell>
          <cell r="C804" t="str">
            <v>Estrategias regionales</v>
          </cell>
          <cell r="D804" t="str">
            <v>Caribe próspero, equitativo y sin pobreza extrema</v>
          </cell>
          <cell r="E804" t="str">
            <v>Minas y Energía</v>
          </cell>
          <cell r="F804" t="str">
            <v>MINMINAS</v>
          </cell>
          <cell r="G804" t="str">
            <v>Región Caribe - Minas y Energía</v>
          </cell>
          <cell r="H804">
            <v>5064</v>
          </cell>
          <cell r="I804" t="str">
            <v>Hogares conectados al SIN o normalizados en la región caribe mediante infraestructura financiada con recursos públicos en la región Caribe</v>
          </cell>
          <cell r="J804" t="str">
            <v>Producto</v>
          </cell>
          <cell r="K804" t="str">
            <v>Sectorial</v>
          </cell>
          <cell r="L804" t="str">
            <v>SI</v>
          </cell>
          <cell r="M804" t="str">
            <v>SI</v>
          </cell>
          <cell r="N804" t="str">
            <v>NO</v>
          </cell>
          <cell r="O804" t="str">
            <v>SI</v>
          </cell>
          <cell r="P804" t="str">
            <v>Usuarios</v>
          </cell>
          <cell r="Q804" t="str">
            <v>Trimestral</v>
          </cell>
          <cell r="R804" t="str">
            <v>Acumulado</v>
          </cell>
          <cell r="S804">
            <v>26015</v>
          </cell>
          <cell r="T804">
            <v>12736</v>
          </cell>
          <cell r="U804">
            <v>25471</v>
          </cell>
          <cell r="V804">
            <v>25471</v>
          </cell>
          <cell r="W804">
            <v>25471</v>
          </cell>
          <cell r="X804">
            <v>89149</v>
          </cell>
          <cell r="Y804">
            <v>6333</v>
          </cell>
          <cell r="Z804">
            <v>24.86</v>
          </cell>
          <cell r="AA804">
            <v>18820</v>
          </cell>
          <cell r="AB804">
            <v>21.11</v>
          </cell>
          <cell r="AC804">
            <v>42460.208333333299</v>
          </cell>
          <cell r="AD804">
            <v>42471.630105636599</v>
          </cell>
          <cell r="AE804" t="str">
            <v xml:space="preserve">El MME firmó contratos en el año 2014 y 2015, para que con la vigencia de 2016 beneficie a 1514 usuarios ubicados en la zona rural de los departamentos de: Bolívar, Cesar, Córdoba, La Guajira, Magdalena, y Sucre. Además el MME firmó contratos en los años </v>
          </cell>
          <cell r="AF804">
            <v>42490.208333333299</v>
          </cell>
          <cell r="AG804">
            <v>42496.778099919</v>
          </cell>
          <cell r="AH804" t="str">
            <v>Rogerio Ramírez</v>
          </cell>
          <cell r="AI804" t="str">
            <v>rramirez@minminas.gov.co</v>
          </cell>
          <cell r="AJ804">
            <v>0</v>
          </cell>
          <cell r="AK804">
            <v>42551.208333333299</v>
          </cell>
          <cell r="AL804">
            <v>0</v>
          </cell>
        </row>
        <row r="805">
          <cell r="A805">
            <v>5065</v>
          </cell>
          <cell r="B805" t="str">
            <v>Todos por un Nuevo País</v>
          </cell>
          <cell r="C805" t="str">
            <v>Estrategias regionales</v>
          </cell>
          <cell r="D805" t="str">
            <v>Caribe próspero, equitativo y sin pobreza extrema</v>
          </cell>
          <cell r="E805" t="str">
            <v>Minas y Energía</v>
          </cell>
          <cell r="F805" t="str">
            <v>MINMINAS</v>
          </cell>
          <cell r="G805" t="str">
            <v>Región Caribe - Minas y Energía</v>
          </cell>
          <cell r="H805">
            <v>5065</v>
          </cell>
          <cell r="I805" t="str">
            <v>Hogares conectados al SIN pertenecientes a zonas anteriormente sin cobertura mediante recursos públicos en la región Caribe</v>
          </cell>
          <cell r="J805" t="str">
            <v>Producto</v>
          </cell>
          <cell r="K805" t="str">
            <v>Sectorial</v>
          </cell>
          <cell r="L805" t="str">
            <v>SI</v>
          </cell>
          <cell r="M805" t="str">
            <v>SI</v>
          </cell>
          <cell r="N805" t="str">
            <v>NO</v>
          </cell>
          <cell r="O805" t="str">
            <v>SI</v>
          </cell>
          <cell r="P805" t="str">
            <v>Usuarios</v>
          </cell>
          <cell r="Q805" t="str">
            <v>Trimestral</v>
          </cell>
          <cell r="R805" t="str">
            <v>Acumulado</v>
          </cell>
          <cell r="S805">
            <v>1019</v>
          </cell>
          <cell r="T805">
            <v>415</v>
          </cell>
          <cell r="U805">
            <v>830</v>
          </cell>
          <cell r="V805">
            <v>830</v>
          </cell>
          <cell r="W805">
            <v>830</v>
          </cell>
          <cell r="X805">
            <v>2907</v>
          </cell>
          <cell r="Y805">
            <v>1514</v>
          </cell>
          <cell r="Z805">
            <v>100</v>
          </cell>
          <cell r="AA805">
            <v>3917</v>
          </cell>
          <cell r="AB805">
            <v>100</v>
          </cell>
          <cell r="AC805">
            <v>42460.208333333299</v>
          </cell>
          <cell r="AD805">
            <v>42471.632816817102</v>
          </cell>
          <cell r="AE805" t="str">
            <v>El MME firmó contratos en los año 2014 y 2015, para que con la vigencia de 2016 beneficie a 1514 usuarios ubicados en la zona rural de los departamentos de: Bolívar, Cesar, Córdoba, La Guajira, Magdalena, y Sucre.</v>
          </cell>
          <cell r="AF805">
            <v>42490.208333333299</v>
          </cell>
          <cell r="AG805">
            <v>42496.778344178201</v>
          </cell>
          <cell r="AH805" t="str">
            <v>Rogerio Ramírez</v>
          </cell>
          <cell r="AI805" t="str">
            <v>rramirez@minminas.gov.co</v>
          </cell>
          <cell r="AJ805">
            <v>0</v>
          </cell>
          <cell r="AK805">
            <v>42551.208333333299</v>
          </cell>
          <cell r="AL805">
            <v>0</v>
          </cell>
        </row>
        <row r="806">
          <cell r="A806">
            <v>5066</v>
          </cell>
          <cell r="B806" t="str">
            <v>Todos por un Nuevo País</v>
          </cell>
          <cell r="C806" t="str">
            <v>Estrategias regionales</v>
          </cell>
          <cell r="D806" t="str">
            <v>Caribe próspero, equitativo y sin pobreza extrema</v>
          </cell>
          <cell r="E806" t="str">
            <v>Minas y Energía</v>
          </cell>
          <cell r="F806" t="str">
            <v>MINMINAS</v>
          </cell>
          <cell r="G806" t="str">
            <v>Región Caribe - Minas y Energía</v>
          </cell>
          <cell r="H806">
            <v>5066</v>
          </cell>
          <cell r="I806" t="str">
            <v>Usuarios pertenecientes a zonas subnormales normalizados mediante recursos públicos en la Región Caribe</v>
          </cell>
          <cell r="J806" t="str">
            <v>Producto</v>
          </cell>
          <cell r="K806" t="str">
            <v>Sectorial</v>
          </cell>
          <cell r="L806" t="str">
            <v>SI</v>
          </cell>
          <cell r="M806" t="str">
            <v>SI</v>
          </cell>
          <cell r="N806" t="str">
            <v>NO</v>
          </cell>
          <cell r="O806" t="str">
            <v>SI</v>
          </cell>
          <cell r="P806" t="str">
            <v>Usuarios</v>
          </cell>
          <cell r="Q806" t="str">
            <v>Trimestral</v>
          </cell>
          <cell r="R806" t="str">
            <v>Acumulado</v>
          </cell>
          <cell r="S806">
            <v>24996</v>
          </cell>
          <cell r="T806">
            <v>12320</v>
          </cell>
          <cell r="U806">
            <v>24641</v>
          </cell>
          <cell r="V806">
            <v>24641</v>
          </cell>
          <cell r="W806">
            <v>24641</v>
          </cell>
          <cell r="X806">
            <v>86243</v>
          </cell>
          <cell r="Y806">
            <v>4819</v>
          </cell>
          <cell r="Z806">
            <v>19.559999999999999</v>
          </cell>
          <cell r="AA806">
            <v>14903</v>
          </cell>
          <cell r="AB806">
            <v>17.28</v>
          </cell>
          <cell r="AC806">
            <v>42460.208333333299</v>
          </cell>
          <cell r="AD806">
            <v>42471.6877998032</v>
          </cell>
          <cell r="AE806" t="str">
            <v>El MME firmó contratos en los años 2014 y 2015, para que con recursos de la vigencia de 2016 beneficie con la normalización de las redes a 4819 usuarios ubicados en los departamentos de: Atlántico, Bolívar, Cesar, Córdoba, La Guajira, Magdalena y Sucre.</v>
          </cell>
          <cell r="AF806">
            <v>42490.208333333299</v>
          </cell>
          <cell r="AG806">
            <v>42496.791914317102</v>
          </cell>
          <cell r="AH806" t="str">
            <v>Rogerio Ramírez</v>
          </cell>
          <cell r="AI806" t="str">
            <v>rramirez@minminas.gov.co</v>
          </cell>
          <cell r="AJ806">
            <v>0</v>
          </cell>
          <cell r="AK806">
            <v>42551.208333333299</v>
          </cell>
          <cell r="AL806">
            <v>0</v>
          </cell>
        </row>
        <row r="807">
          <cell r="A807">
            <v>4511</v>
          </cell>
          <cell r="B807" t="str">
            <v>Todos por un Nuevo País</v>
          </cell>
          <cell r="C807" t="str">
            <v>Estrategias regionales</v>
          </cell>
          <cell r="D807" t="str">
            <v>Caribe próspero, equitativo y sin pobreza extrema</v>
          </cell>
          <cell r="E807" t="str">
            <v>Planeación Nacional</v>
          </cell>
          <cell r="F807" t="str">
            <v>DNP</v>
          </cell>
          <cell r="G807" t="str">
            <v>Región Caribe - Planeación</v>
          </cell>
          <cell r="H807">
            <v>4511</v>
          </cell>
          <cell r="I807" t="str">
            <v>Municipios con bajo desempeño integral - Región Caribe</v>
          </cell>
          <cell r="J807" t="str">
            <v>Gestión</v>
          </cell>
          <cell r="K807" t="str">
            <v>Sectorial</v>
          </cell>
          <cell r="L807" t="str">
            <v>SI</v>
          </cell>
          <cell r="M807" t="str">
            <v>SI</v>
          </cell>
          <cell r="N807" t="str">
            <v>NO</v>
          </cell>
          <cell r="O807" t="str">
            <v>SI</v>
          </cell>
          <cell r="P807" t="str">
            <v>Municipios</v>
          </cell>
          <cell r="Q807" t="str">
            <v>Anual</v>
          </cell>
          <cell r="R807" t="str">
            <v>Reducción</v>
          </cell>
          <cell r="S807">
            <v>112</v>
          </cell>
          <cell r="T807">
            <v>104</v>
          </cell>
          <cell r="U807">
            <v>96</v>
          </cell>
          <cell r="V807">
            <v>93</v>
          </cell>
          <cell r="W807">
            <v>89</v>
          </cell>
          <cell r="X807">
            <v>89</v>
          </cell>
          <cell r="Y807">
            <v>0</v>
          </cell>
          <cell r="Z807">
            <v>0</v>
          </cell>
          <cell r="AA807">
            <v>0</v>
          </cell>
          <cell r="AB807">
            <v>0</v>
          </cell>
          <cell r="AC807">
            <v>0</v>
          </cell>
          <cell r="AD807">
            <v>0</v>
          </cell>
          <cell r="AE807" t="str">
            <v>Se ajustaron los aplicativos SIEE y SICEP Gestión Web para el reporte de la información que inicia en el mes de mayo. Se emitió la Circular 11-4 de 2016 donde se entregan las Orientaciones, procedimientos e instrumentos para el reporte de la información r</v>
          </cell>
          <cell r="AF807">
            <v>42490.208333333299</v>
          </cell>
          <cell r="AG807">
            <v>42502.436905868097</v>
          </cell>
          <cell r="AH807" t="str">
            <v>Ivan Osejo Villamil</v>
          </cell>
          <cell r="AI807" t="str">
            <v>iosejo@dnp.gov.co</v>
          </cell>
          <cell r="AJ807">
            <v>240</v>
          </cell>
          <cell r="AK807">
            <v>0</v>
          </cell>
          <cell r="AL807">
            <v>0</v>
          </cell>
        </row>
        <row r="808">
          <cell r="A808">
            <v>4517</v>
          </cell>
          <cell r="B808" t="str">
            <v>Todos por un Nuevo País</v>
          </cell>
          <cell r="C808" t="str">
            <v>Estrategias regionales</v>
          </cell>
          <cell r="D808" t="str">
            <v>Caribe próspero, equitativo y sin pobreza extrema</v>
          </cell>
          <cell r="E808" t="str">
            <v>Planeación Nacional</v>
          </cell>
          <cell r="F808" t="str">
            <v>DNP</v>
          </cell>
          <cell r="G808" t="str">
            <v>Región Caribe - Planeación</v>
          </cell>
          <cell r="H808">
            <v>4517</v>
          </cell>
          <cell r="I808" t="str">
            <v>Indicador de Convergencia Regional ICIR - Región Caribe</v>
          </cell>
          <cell r="J808" t="str">
            <v>Gestión</v>
          </cell>
          <cell r="K808" t="str">
            <v>Sectorial</v>
          </cell>
          <cell r="L808" t="str">
            <v>SI</v>
          </cell>
          <cell r="M808" t="str">
            <v>NO</v>
          </cell>
          <cell r="N808" t="str">
            <v>NO</v>
          </cell>
          <cell r="O808" t="str">
            <v>SI</v>
          </cell>
          <cell r="P808" t="str">
            <v>Porcentaje</v>
          </cell>
          <cell r="Q808" t="str">
            <v>Anual</v>
          </cell>
          <cell r="R808" t="str">
            <v>Reducción</v>
          </cell>
          <cell r="S808">
            <v>33.4</v>
          </cell>
          <cell r="T808">
            <v>31.3</v>
          </cell>
          <cell r="U808">
            <v>29.2</v>
          </cell>
          <cell r="V808">
            <v>26</v>
          </cell>
          <cell r="W808">
            <v>22.9</v>
          </cell>
          <cell r="X808">
            <v>22.9</v>
          </cell>
          <cell r="Y808">
            <v>0</v>
          </cell>
          <cell r="Z808">
            <v>0</v>
          </cell>
          <cell r="AA808">
            <v>0</v>
          </cell>
          <cell r="AB808">
            <v>0</v>
          </cell>
          <cell r="AC808">
            <v>0</v>
          </cell>
          <cell r="AD808">
            <v>0</v>
          </cell>
          <cell r="AE808" t="str">
            <v>Se hicieron los cálculos preliminares con las variables seleccionadas del listado opcional, en total quedaron 11 variables en 7 sectores.</v>
          </cell>
          <cell r="AF808">
            <v>42490.208333333299</v>
          </cell>
          <cell r="AG808">
            <v>42502.438658368097</v>
          </cell>
          <cell r="AH808" t="str">
            <v>Ivan Osejo Villamil</v>
          </cell>
          <cell r="AI808" t="str">
            <v>iosejo@dnp.gov.co</v>
          </cell>
          <cell r="AJ808">
            <v>365</v>
          </cell>
          <cell r="AK808">
            <v>0</v>
          </cell>
          <cell r="AL808">
            <v>0</v>
          </cell>
        </row>
        <row r="809">
          <cell r="A809">
            <v>4981</v>
          </cell>
          <cell r="B809" t="str">
            <v>Todos por un Nuevo País</v>
          </cell>
          <cell r="C809" t="str">
            <v>Estrategias regionales</v>
          </cell>
          <cell r="D809" t="str">
            <v>Caribe próspero, equitativo y sin pobreza extrema</v>
          </cell>
          <cell r="E809" t="str">
            <v>Salud y Protección</v>
          </cell>
          <cell r="F809" t="str">
            <v>Ministerio de Salud</v>
          </cell>
          <cell r="G809" t="str">
            <v>Región Caribe - Salud</v>
          </cell>
          <cell r="H809">
            <v>4981</v>
          </cell>
          <cell r="I809" t="str">
            <v>Bancos de leche humana en funcionamiento</v>
          </cell>
          <cell r="J809" t="str">
            <v>Producto</v>
          </cell>
          <cell r="K809" t="str">
            <v>Sectorial</v>
          </cell>
          <cell r="L809" t="str">
            <v>SI</v>
          </cell>
          <cell r="M809" t="str">
            <v>SI</v>
          </cell>
          <cell r="N809" t="str">
            <v>NO</v>
          </cell>
          <cell r="O809" t="str">
            <v>SI</v>
          </cell>
          <cell r="P809" t="str">
            <v>Número de bancos de Leche</v>
          </cell>
          <cell r="Q809" t="str">
            <v>Anual</v>
          </cell>
          <cell r="R809" t="str">
            <v>Capacidad</v>
          </cell>
          <cell r="S809">
            <v>2</v>
          </cell>
          <cell r="T809">
            <v>2</v>
          </cell>
          <cell r="U809">
            <v>4</v>
          </cell>
          <cell r="V809">
            <v>4</v>
          </cell>
          <cell r="W809">
            <v>5</v>
          </cell>
          <cell r="X809">
            <v>5</v>
          </cell>
          <cell r="Y809">
            <v>0</v>
          </cell>
          <cell r="Z809">
            <v>0</v>
          </cell>
          <cell r="AA809">
            <v>0</v>
          </cell>
          <cell r="AB809">
            <v>0</v>
          </cell>
          <cell r="AC809">
            <v>0</v>
          </cell>
          <cell r="AD809">
            <v>0</v>
          </cell>
          <cell r="AE809" t="str">
            <v>Se continua la implementación de ocho bancos de leche a nivel Nacional en los siguientes Hospitales: Federico Lleras Departamental de Nariño General de Medellín Rosario Pumarejo de Lòpez Maternidad Rafael Calvo San Rafael de Fusagasugà San Rafael de Facat</v>
          </cell>
          <cell r="AF809">
            <v>42490.208333333299</v>
          </cell>
          <cell r="AG809">
            <v>42495.8264726505</v>
          </cell>
          <cell r="AH809" t="str">
            <v>Elkin de Jesus Osorio Saldarriaga</v>
          </cell>
          <cell r="AI809" t="str">
            <v>eosorio@minsalud.gov.co</v>
          </cell>
          <cell r="AJ809">
            <v>0</v>
          </cell>
          <cell r="AK809">
            <v>0</v>
          </cell>
          <cell r="AL809">
            <v>0</v>
          </cell>
        </row>
        <row r="810">
          <cell r="A810">
            <v>4982</v>
          </cell>
          <cell r="B810" t="str">
            <v>Todos por un Nuevo País</v>
          </cell>
          <cell r="C810" t="str">
            <v>Estrategias regionales</v>
          </cell>
          <cell r="D810" t="str">
            <v>Caribe próspero, equitativo y sin pobreza extrema</v>
          </cell>
          <cell r="E810" t="str">
            <v>Salud y Protección</v>
          </cell>
          <cell r="F810" t="str">
            <v>Ministerio de Salud</v>
          </cell>
          <cell r="G810" t="str">
            <v>Región Caribe - Salud</v>
          </cell>
          <cell r="H810">
            <v>4982</v>
          </cell>
          <cell r="I810" t="str">
            <v>Hospitales públicos que implementan el Programa Madre Canguro</v>
          </cell>
          <cell r="J810" t="str">
            <v>Producto</v>
          </cell>
          <cell r="K810" t="str">
            <v>Sectorial</v>
          </cell>
          <cell r="L810" t="str">
            <v>SI</v>
          </cell>
          <cell r="M810" t="str">
            <v>SI</v>
          </cell>
          <cell r="N810" t="str">
            <v>NO</v>
          </cell>
          <cell r="O810" t="str">
            <v>SI</v>
          </cell>
          <cell r="P810" t="str">
            <v>Número de hospitales</v>
          </cell>
          <cell r="Q810" t="str">
            <v>Anual</v>
          </cell>
          <cell r="R810" t="str">
            <v>Acumulado</v>
          </cell>
          <cell r="S810">
            <v>0</v>
          </cell>
          <cell r="T810">
            <v>2</v>
          </cell>
          <cell r="U810">
            <v>4</v>
          </cell>
          <cell r="V810">
            <v>6</v>
          </cell>
          <cell r="W810">
            <v>8</v>
          </cell>
          <cell r="X810">
            <v>20</v>
          </cell>
          <cell r="Y810">
            <v>0</v>
          </cell>
          <cell r="Z810">
            <v>0</v>
          </cell>
          <cell r="AA810">
            <v>0</v>
          </cell>
          <cell r="AB810">
            <v>0</v>
          </cell>
          <cell r="AC810">
            <v>0</v>
          </cell>
          <cell r="AD810">
            <v>0</v>
          </cell>
          <cell r="AE810" t="str">
            <v>Durante el mes de abril no hubo modificaciones en cuanto al número de hospitales públicos que implementan el Programa Madre Canguro en la Región Caribe, siendo los 5 hospitales: 1) Clínica Santa Cruz de Bocagrande, Cartagena 2) Clínica Materno Infantil Ra</v>
          </cell>
          <cell r="AF810">
            <v>42490.208333333299</v>
          </cell>
          <cell r="AG810">
            <v>42496.530876851903</v>
          </cell>
          <cell r="AH810" t="str">
            <v>Elkin de Jesus Osorio Saldarriaga</v>
          </cell>
          <cell r="AI810" t="str">
            <v>eosorio@minsalud.gov.co</v>
          </cell>
          <cell r="AJ810">
            <v>0</v>
          </cell>
          <cell r="AK810">
            <v>0</v>
          </cell>
          <cell r="AL810">
            <v>0</v>
          </cell>
        </row>
        <row r="811">
          <cell r="A811">
            <v>4983</v>
          </cell>
          <cell r="B811" t="str">
            <v>Todos por un Nuevo País</v>
          </cell>
          <cell r="C811" t="str">
            <v>Estrategias regionales</v>
          </cell>
          <cell r="D811" t="str">
            <v>Caribe próspero, equitativo y sin pobreza extrema</v>
          </cell>
          <cell r="E811" t="str">
            <v>Salud y Protección</v>
          </cell>
          <cell r="F811" t="str">
            <v>Ministerio de Salud</v>
          </cell>
          <cell r="G811" t="str">
            <v>Región Caribe - Salud</v>
          </cell>
          <cell r="H811">
            <v>4983</v>
          </cell>
          <cell r="I811" t="str">
            <v>Tasa de mortalidad infantil por 1.000 nacidos vivos (ajustada) - Caribe</v>
          </cell>
          <cell r="J811" t="str">
            <v>Resultado</v>
          </cell>
          <cell r="K811" t="str">
            <v>Sectorial</v>
          </cell>
          <cell r="L811" t="str">
            <v>SI</v>
          </cell>
          <cell r="M811" t="str">
            <v>SI</v>
          </cell>
          <cell r="N811" t="str">
            <v>NO</v>
          </cell>
          <cell r="O811" t="str">
            <v>SI</v>
          </cell>
          <cell r="P811" t="str">
            <v>tasa</v>
          </cell>
          <cell r="Q811" t="str">
            <v>Anual</v>
          </cell>
          <cell r="R811" t="str">
            <v>Reducción</v>
          </cell>
          <cell r="S811">
            <v>21.3</v>
          </cell>
          <cell r="T811">
            <v>19.5</v>
          </cell>
          <cell r="U811">
            <v>18.899999999999999</v>
          </cell>
          <cell r="V811">
            <v>18.3</v>
          </cell>
          <cell r="W811">
            <v>17.7</v>
          </cell>
          <cell r="X811">
            <v>17.7</v>
          </cell>
          <cell r="Y811">
            <v>0</v>
          </cell>
          <cell r="Z811">
            <v>0</v>
          </cell>
          <cell r="AA811">
            <v>0</v>
          </cell>
          <cell r="AB811">
            <v>0</v>
          </cell>
          <cell r="AC811">
            <v>0</v>
          </cell>
          <cell r="AD811">
            <v>0</v>
          </cell>
          <cell r="AE811" t="str">
            <v xml:space="preserve">En el marco de la atención integral en salud para la primera infancia se realizó asistencia técnica y acompañamiento a los equipos territoriales de los Departamentos de La Guajira y Bolívar para el seguimiento a la implementación del Programa Nacional de </v>
          </cell>
          <cell r="AF811">
            <v>42490.208333333299</v>
          </cell>
          <cell r="AG811">
            <v>42500.324397256903</v>
          </cell>
          <cell r="AH811" t="str">
            <v>Lía Marcela Güiza Castillo</v>
          </cell>
          <cell r="AI811" t="str">
            <v>lguiza@minsalud.gov.co</v>
          </cell>
          <cell r="AJ811">
            <v>540</v>
          </cell>
          <cell r="AK811">
            <v>0</v>
          </cell>
          <cell r="AL811">
            <v>0</v>
          </cell>
        </row>
        <row r="812">
          <cell r="A812">
            <v>5108</v>
          </cell>
          <cell r="B812" t="str">
            <v>Todos por un Nuevo País</v>
          </cell>
          <cell r="C812" t="str">
            <v>Estrategias regionales</v>
          </cell>
          <cell r="D812" t="str">
            <v>Caribe próspero, equitativo y sin pobreza extrema</v>
          </cell>
          <cell r="E812" t="str">
            <v>Trabajo</v>
          </cell>
          <cell r="F812" t="str">
            <v>Servicio Público de Empleo</v>
          </cell>
          <cell r="G812" t="str">
            <v>Región Caribe - Trabajo</v>
          </cell>
          <cell r="H812">
            <v>5108</v>
          </cell>
          <cell r="I812" t="str">
            <v>Colocados a través de SPE en la región Caribe.</v>
          </cell>
          <cell r="J812" t="str">
            <v>Gestión</v>
          </cell>
          <cell r="K812" t="str">
            <v>Sectorial</v>
          </cell>
          <cell r="L812" t="str">
            <v>SI</v>
          </cell>
          <cell r="M812" t="str">
            <v>NO</v>
          </cell>
          <cell r="N812" t="str">
            <v>NO</v>
          </cell>
          <cell r="O812" t="str">
            <v>SI</v>
          </cell>
          <cell r="P812" t="str">
            <v>Colocados</v>
          </cell>
          <cell r="Q812" t="str">
            <v>Mensual</v>
          </cell>
          <cell r="R812" t="str">
            <v>Flujo</v>
          </cell>
          <cell r="S812">
            <v>21211</v>
          </cell>
          <cell r="T812">
            <v>34527</v>
          </cell>
          <cell r="U812">
            <v>43944</v>
          </cell>
          <cell r="V812">
            <v>53360</v>
          </cell>
          <cell r="W812">
            <v>62777</v>
          </cell>
          <cell r="X812">
            <v>62777</v>
          </cell>
          <cell r="Y812">
            <v>11988</v>
          </cell>
          <cell r="Z812">
            <v>27.28</v>
          </cell>
          <cell r="AA812">
            <v>42729</v>
          </cell>
          <cell r="AB812">
            <v>68.064999999999998</v>
          </cell>
          <cell r="AC812">
            <v>42460.208333333299</v>
          </cell>
          <cell r="AD812">
            <v>42500.620956597202</v>
          </cell>
          <cell r="AE812" t="str">
            <v xml:space="preserve">Durante el mes de marzo se registraron 5.258 colocaciones laborales en la región Caribe. El avance se caracteriza por una gran participación de las regionales del SENA, en particular las regionales Atlántico, Cesar, Magdalena y Bolívar, que reúnen un 56% </v>
          </cell>
          <cell r="AF812">
            <v>42460.208333333299</v>
          </cell>
          <cell r="AG812">
            <v>42500.6209564815</v>
          </cell>
          <cell r="AH812" t="str">
            <v>Jorge Andrés Rodríguez Parra</v>
          </cell>
          <cell r="AI812" t="str">
            <v>jorge.rodriguez@serviciodeempleo.gov.co</v>
          </cell>
          <cell r="AJ812">
            <v>30</v>
          </cell>
          <cell r="AK812">
            <v>42490.208333333299</v>
          </cell>
          <cell r="AL812">
            <v>-13</v>
          </cell>
        </row>
        <row r="813">
          <cell r="A813">
            <v>5185</v>
          </cell>
          <cell r="B813" t="str">
            <v>Todos por un Nuevo País</v>
          </cell>
          <cell r="C813" t="str">
            <v>Estrategias regionales</v>
          </cell>
          <cell r="D813" t="str">
            <v>Caribe próspero, equitativo y sin pobreza extrema</v>
          </cell>
          <cell r="E813" t="str">
            <v>Transporte</v>
          </cell>
          <cell r="F813" t="str">
            <v>MINTRANSPORTE</v>
          </cell>
          <cell r="G813" t="str">
            <v>Región Caribe - Transporte</v>
          </cell>
          <cell r="H813">
            <v>5185</v>
          </cell>
          <cell r="I813" t="str">
            <v>Porcentaje de red vial nacional primaria en buen estado en la Región Caribe</v>
          </cell>
          <cell r="J813" t="str">
            <v>Producto</v>
          </cell>
          <cell r="K813" t="str">
            <v>Sectorial</v>
          </cell>
          <cell r="L813" t="str">
            <v>SI</v>
          </cell>
          <cell r="M813" t="str">
            <v>NO</v>
          </cell>
          <cell r="N813" t="str">
            <v>NO</v>
          </cell>
          <cell r="O813" t="str">
            <v>SI</v>
          </cell>
          <cell r="P813" t="str">
            <v>Porcentaje</v>
          </cell>
          <cell r="Q813" t="str">
            <v>Trimestral</v>
          </cell>
          <cell r="R813" t="str">
            <v>Capacidad</v>
          </cell>
          <cell r="S813">
            <v>57</v>
          </cell>
          <cell r="T813">
            <v>63</v>
          </cell>
          <cell r="U813">
            <v>67</v>
          </cell>
          <cell r="V813">
            <v>71</v>
          </cell>
          <cell r="W813">
            <v>73</v>
          </cell>
          <cell r="X813">
            <v>73</v>
          </cell>
          <cell r="Y813">
            <v>62.2</v>
          </cell>
          <cell r="Z813">
            <v>52</v>
          </cell>
          <cell r="AA813">
            <v>62.2</v>
          </cell>
          <cell r="AB813">
            <v>32.5</v>
          </cell>
          <cell r="AC813">
            <v>42460.208333333299</v>
          </cell>
          <cell r="AD813">
            <v>42496.624613738401</v>
          </cell>
          <cell r="AE813" t="str">
            <v xml:space="preserve">62,20% de la Red Vial primaria en la Región Caribe se encuentra en Buen estado. </v>
          </cell>
          <cell r="AF813">
            <v>42460.208333333299</v>
          </cell>
          <cell r="AG813">
            <v>42496.624613576401</v>
          </cell>
          <cell r="AH813" t="str">
            <v>Carlos Alberto Sarabia Mancini</v>
          </cell>
          <cell r="AI813" t="str">
            <v>csarabia@mintransporte.gov.co</v>
          </cell>
          <cell r="AJ813">
            <v>30</v>
          </cell>
          <cell r="AK813">
            <v>42551.208333333299</v>
          </cell>
          <cell r="AL813">
            <v>-73</v>
          </cell>
        </row>
        <row r="814">
          <cell r="A814">
            <v>5189</v>
          </cell>
          <cell r="B814" t="str">
            <v>Todos por un Nuevo País</v>
          </cell>
          <cell r="C814" t="str">
            <v>Estrategias regionales</v>
          </cell>
          <cell r="D814" t="str">
            <v>Caribe próspero, equitativo y sin pobreza extrema</v>
          </cell>
          <cell r="E814" t="str">
            <v>Transporte</v>
          </cell>
          <cell r="F814" t="str">
            <v>MINTRANSPORTE</v>
          </cell>
          <cell r="G814" t="str">
            <v>Región Caribe - Transporte</v>
          </cell>
          <cell r="H814">
            <v>5189</v>
          </cell>
          <cell r="I814" t="str">
            <v>Porcentaje de viajes realizados asociados a movilidad activa cuantificada en la Región Caribe</v>
          </cell>
          <cell r="J814" t="str">
            <v>Resultado</v>
          </cell>
          <cell r="K814" t="str">
            <v>Sectorial</v>
          </cell>
          <cell r="L814" t="str">
            <v>SI</v>
          </cell>
          <cell r="M814" t="str">
            <v>SI</v>
          </cell>
          <cell r="N814" t="str">
            <v>NO</v>
          </cell>
          <cell r="O814" t="str">
            <v>SI</v>
          </cell>
          <cell r="P814" t="str">
            <v>Porcentaje</v>
          </cell>
          <cell r="Q814" t="str">
            <v>Trimestral</v>
          </cell>
          <cell r="R814" t="str">
            <v>Capacidad</v>
          </cell>
          <cell r="S814">
            <v>14</v>
          </cell>
          <cell r="T814">
            <v>15</v>
          </cell>
          <cell r="U814">
            <v>16</v>
          </cell>
          <cell r="V814">
            <v>18</v>
          </cell>
          <cell r="W814">
            <v>20</v>
          </cell>
          <cell r="X814">
            <v>20</v>
          </cell>
          <cell r="Y814">
            <v>0</v>
          </cell>
          <cell r="Z814">
            <v>0</v>
          </cell>
          <cell r="AA814">
            <v>0</v>
          </cell>
          <cell r="AB814">
            <v>0</v>
          </cell>
          <cell r="AC814">
            <v>0</v>
          </cell>
          <cell r="AD814">
            <v>0</v>
          </cell>
          <cell r="AE814">
            <v>0</v>
          </cell>
          <cell r="AF814">
            <v>0</v>
          </cell>
          <cell r="AG814">
            <v>0</v>
          </cell>
          <cell r="AH814" t="str">
            <v>Viceministro Transporte</v>
          </cell>
          <cell r="AI814" t="str">
            <v>viceministro@mintransporte.gov.co</v>
          </cell>
          <cell r="AJ814">
            <v>30</v>
          </cell>
          <cell r="AK814">
            <v>0</v>
          </cell>
          <cell r="AL814">
            <v>0</v>
          </cell>
        </row>
        <row r="815">
          <cell r="A815">
            <v>5192</v>
          </cell>
          <cell r="B815" t="str">
            <v>Todos por un Nuevo País</v>
          </cell>
          <cell r="C815" t="str">
            <v>Estrategias regionales</v>
          </cell>
          <cell r="D815" t="str">
            <v>Caribe próspero, equitativo y sin pobreza extrema</v>
          </cell>
          <cell r="E815" t="str">
            <v>Transporte</v>
          </cell>
          <cell r="F815" t="str">
            <v>MINTRANSPORTE</v>
          </cell>
          <cell r="G815" t="str">
            <v>Región Caribe - Transporte</v>
          </cell>
          <cell r="H815">
            <v>5192</v>
          </cell>
          <cell r="I815" t="str">
            <v>Espacios de Infraestructura dedicada a la intermodalidad en la Región Caribe.</v>
          </cell>
          <cell r="J815" t="str">
            <v>Producto</v>
          </cell>
          <cell r="K815" t="str">
            <v>Sectorial</v>
          </cell>
          <cell r="L815" t="str">
            <v>SI</v>
          </cell>
          <cell r="M815" t="str">
            <v>SI</v>
          </cell>
          <cell r="N815" t="str">
            <v>NO</v>
          </cell>
          <cell r="O815" t="str">
            <v>SI</v>
          </cell>
          <cell r="P815" t="str">
            <v>Número</v>
          </cell>
          <cell r="Q815" t="str">
            <v>Trimestral</v>
          </cell>
          <cell r="R815" t="str">
            <v>Capacidad</v>
          </cell>
          <cell r="S815">
            <v>2</v>
          </cell>
          <cell r="T815">
            <v>2</v>
          </cell>
          <cell r="U815">
            <v>3</v>
          </cell>
          <cell r="V815">
            <v>3</v>
          </cell>
          <cell r="W815">
            <v>3</v>
          </cell>
          <cell r="X815">
            <v>3</v>
          </cell>
          <cell r="Y815">
            <v>0</v>
          </cell>
          <cell r="Z815">
            <v>0</v>
          </cell>
          <cell r="AA815">
            <v>0</v>
          </cell>
          <cell r="AB815">
            <v>0</v>
          </cell>
          <cell r="AC815">
            <v>0</v>
          </cell>
          <cell r="AD815">
            <v>0</v>
          </cell>
          <cell r="AE815" t="str">
            <v xml:space="preserve">Se mantienen a la fecha los indicadores obtenidos en el tercer trimestre del año 2015. </v>
          </cell>
          <cell r="AF815">
            <v>42400.208333333299</v>
          </cell>
          <cell r="AG815">
            <v>42439.638902858802</v>
          </cell>
          <cell r="AH815" t="str">
            <v>Walid David Jalil Nasser</v>
          </cell>
          <cell r="AI815" t="str">
            <v>wdavid@mintransporte.gov.co</v>
          </cell>
          <cell r="AJ815">
            <v>30</v>
          </cell>
          <cell r="AK815">
            <v>0</v>
          </cell>
          <cell r="AL815">
            <v>0</v>
          </cell>
        </row>
        <row r="816">
          <cell r="A816">
            <v>5115</v>
          </cell>
          <cell r="B816" t="str">
            <v>Todos por un Nuevo País</v>
          </cell>
          <cell r="C816" t="str">
            <v>Estrategias regionales</v>
          </cell>
          <cell r="D816" t="str">
            <v>Caribe próspero, equitativo y sin pobreza extrema</v>
          </cell>
          <cell r="E816" t="str">
            <v>Vivienda</v>
          </cell>
          <cell r="F816" t="str">
            <v>MinVivienda</v>
          </cell>
          <cell r="G816" t="str">
            <v>Región Caribe - Vivienda</v>
          </cell>
          <cell r="H816">
            <v>5115</v>
          </cell>
          <cell r="I816" t="str">
            <v>Nuevas personas con acceso a agua potable en la zona rural en la Región Caribe</v>
          </cell>
          <cell r="J816" t="str">
            <v>Producto</v>
          </cell>
          <cell r="K816" t="str">
            <v>Sectorial</v>
          </cell>
          <cell r="L816" t="str">
            <v>SI</v>
          </cell>
          <cell r="M816" t="str">
            <v>NO</v>
          </cell>
          <cell r="N816" t="str">
            <v>NO</v>
          </cell>
          <cell r="O816" t="str">
            <v>SI</v>
          </cell>
          <cell r="P816" t="str">
            <v>Personas</v>
          </cell>
          <cell r="Q816" t="str">
            <v>Anual</v>
          </cell>
          <cell r="R816" t="str">
            <v>Acumulado</v>
          </cell>
          <cell r="S816">
            <v>0</v>
          </cell>
          <cell r="T816">
            <v>10000</v>
          </cell>
          <cell r="U816">
            <v>45000</v>
          </cell>
          <cell r="V816">
            <v>65000</v>
          </cell>
          <cell r="W816">
            <v>80000</v>
          </cell>
          <cell r="X816">
            <v>200000</v>
          </cell>
          <cell r="Y816">
            <v>0</v>
          </cell>
          <cell r="Z816">
            <v>0</v>
          </cell>
          <cell r="AA816">
            <v>0</v>
          </cell>
          <cell r="AB816">
            <v>0</v>
          </cell>
          <cell r="AC816">
            <v>0</v>
          </cell>
          <cell r="AD816">
            <v>0</v>
          </cell>
          <cell r="AE816" t="str">
            <v>Entre febrero se realizaron jornadas de trabajo con el Ministerio de Salud y Protección Social, Ministerio de Agricultura y Desarrollo Rural, DNP, CRA y Superservicios con el fin de ajustar el proyecto de decreto de acuerdo con los requerimientos de las e</v>
          </cell>
          <cell r="AF816">
            <v>42429.208333333299</v>
          </cell>
          <cell r="AG816">
            <v>42500.463545405102</v>
          </cell>
          <cell r="AH816" t="str">
            <v>Javier Orlando Moreno Mendez</v>
          </cell>
          <cell r="AI816" t="str">
            <v>jmoreno@minvivienda.gov.co</v>
          </cell>
          <cell r="AJ816">
            <v>60</v>
          </cell>
          <cell r="AK816">
            <v>0</v>
          </cell>
          <cell r="AL816">
            <v>0</v>
          </cell>
        </row>
        <row r="817">
          <cell r="A817">
            <v>5116</v>
          </cell>
          <cell r="B817" t="str">
            <v>Todos por un Nuevo País</v>
          </cell>
          <cell r="C817" t="str">
            <v>Estrategias regionales</v>
          </cell>
          <cell r="D817" t="str">
            <v>Caribe próspero, equitativo y sin pobreza extrema</v>
          </cell>
          <cell r="E817" t="str">
            <v>Vivienda</v>
          </cell>
          <cell r="F817" t="str">
            <v>MinVivienda</v>
          </cell>
          <cell r="G817" t="str">
            <v>Región Caribe - Vivienda</v>
          </cell>
          <cell r="H817">
            <v>5116</v>
          </cell>
          <cell r="I817" t="str">
            <v>Nuevas personas con manejo adecuado de aguas residuales en la zona rural en la región Caribe</v>
          </cell>
          <cell r="J817" t="str">
            <v>Producto</v>
          </cell>
          <cell r="K817" t="str">
            <v>Sectorial</v>
          </cell>
          <cell r="L817" t="str">
            <v>SI</v>
          </cell>
          <cell r="M817" t="str">
            <v>NO</v>
          </cell>
          <cell r="N817" t="str">
            <v>NO</v>
          </cell>
          <cell r="O817" t="str">
            <v>SI</v>
          </cell>
          <cell r="P817" t="str">
            <v>Personas</v>
          </cell>
          <cell r="Q817" t="str">
            <v>Anual</v>
          </cell>
          <cell r="R817" t="str">
            <v>Acumulado</v>
          </cell>
          <cell r="S817">
            <v>0</v>
          </cell>
          <cell r="T817">
            <v>54000</v>
          </cell>
          <cell r="U817">
            <v>54000</v>
          </cell>
          <cell r="V817">
            <v>81000</v>
          </cell>
          <cell r="W817">
            <v>81000</v>
          </cell>
          <cell r="X817">
            <v>270000</v>
          </cell>
          <cell r="Y817">
            <v>0</v>
          </cell>
          <cell r="Z817">
            <v>0</v>
          </cell>
          <cell r="AA817">
            <v>0</v>
          </cell>
          <cell r="AB817">
            <v>0</v>
          </cell>
          <cell r="AC817">
            <v>0</v>
          </cell>
          <cell r="AD817">
            <v>0</v>
          </cell>
          <cell r="AE817">
            <v>0</v>
          </cell>
          <cell r="AF817">
            <v>0</v>
          </cell>
          <cell r="AG817">
            <v>0</v>
          </cell>
          <cell r="AH817" t="str">
            <v>Javier Orlando Moreno Mendez</v>
          </cell>
          <cell r="AI817" t="str">
            <v>jmoreno@minvivienda.gov.co</v>
          </cell>
          <cell r="AJ817">
            <v>60</v>
          </cell>
          <cell r="AK817">
            <v>0</v>
          </cell>
          <cell r="AL817">
            <v>0</v>
          </cell>
        </row>
        <row r="818">
          <cell r="A818">
            <v>5121</v>
          </cell>
          <cell r="B818" t="str">
            <v>Todos por un Nuevo País</v>
          </cell>
          <cell r="C818" t="str">
            <v>Estrategias regionales</v>
          </cell>
          <cell r="D818" t="str">
            <v>Caribe próspero, equitativo y sin pobreza extrema</v>
          </cell>
          <cell r="E818" t="str">
            <v>Vivienda</v>
          </cell>
          <cell r="F818" t="str">
            <v>MinVivienda</v>
          </cell>
          <cell r="G818" t="str">
            <v>Región Caribe - Vivienda</v>
          </cell>
          <cell r="H818">
            <v>5121</v>
          </cell>
          <cell r="I818" t="str">
            <v>Porcentaje de cupos asignados para vivienda urbana nueva  en la región Caribe</v>
          </cell>
          <cell r="J818" t="str">
            <v>Resultado</v>
          </cell>
          <cell r="K818" t="str">
            <v>Sectorial</v>
          </cell>
          <cell r="L818" t="str">
            <v>SI</v>
          </cell>
          <cell r="M818" t="str">
            <v>NO</v>
          </cell>
          <cell r="N818" t="str">
            <v>NO</v>
          </cell>
          <cell r="O818" t="str">
            <v>SI</v>
          </cell>
          <cell r="P818" t="str">
            <v>Porcentaje</v>
          </cell>
          <cell r="Q818" t="str">
            <v>Mensual</v>
          </cell>
          <cell r="R818" t="str">
            <v>Stock</v>
          </cell>
          <cell r="S818">
            <v>35</v>
          </cell>
          <cell r="T818">
            <v>36</v>
          </cell>
          <cell r="U818">
            <v>36</v>
          </cell>
          <cell r="V818">
            <v>36</v>
          </cell>
          <cell r="W818">
            <v>36</v>
          </cell>
          <cell r="X818">
            <v>36</v>
          </cell>
          <cell r="Y818">
            <v>59.28</v>
          </cell>
          <cell r="Z818">
            <v>100</v>
          </cell>
          <cell r="AA818">
            <v>59.28</v>
          </cell>
          <cell r="AB818">
            <v>100</v>
          </cell>
          <cell r="AC818">
            <v>42490.208333333299</v>
          </cell>
          <cell r="AD818">
            <v>42500.4178132292</v>
          </cell>
          <cell r="AE818" t="str">
            <v>Mediante la Resolución 1082 de junio de 2015 "Por la cual se distribuyen los cupos de recursos para la asignación de los subsidios familiares de vivienda en especie de que trata la Resolución 0494 de 2015", se asignó porcentaje del 29,24% de cupos de recu</v>
          </cell>
          <cell r="AF818">
            <v>42490.208333333299</v>
          </cell>
          <cell r="AG818">
            <v>42500.417813113403</v>
          </cell>
          <cell r="AH818" t="str">
            <v>Alejandro Quintero Romero</v>
          </cell>
          <cell r="AI818" t="str">
            <v>alquintero@minvivienda.gov.co</v>
          </cell>
          <cell r="AJ818">
            <v>30</v>
          </cell>
          <cell r="AK818">
            <v>42520.208333333299</v>
          </cell>
          <cell r="AL818">
            <v>-43</v>
          </cell>
        </row>
        <row r="819">
          <cell r="A819">
            <v>5377</v>
          </cell>
          <cell r="B819" t="str">
            <v>Todos por un Nuevo País</v>
          </cell>
          <cell r="C819" t="str">
            <v>Estrategias regionales</v>
          </cell>
          <cell r="D819" t="str">
            <v>Caribe próspero, equitativo y sin pobreza extrema</v>
          </cell>
          <cell r="E819" t="str">
            <v>Vivienda</v>
          </cell>
          <cell r="F819" t="str">
            <v>MinVivienda</v>
          </cell>
          <cell r="G819" t="str">
            <v>Región Caribe - Vivienda</v>
          </cell>
          <cell r="H819">
            <v>5377</v>
          </cell>
          <cell r="I819" t="str">
            <v>Mejoramientos de vivienda ejecutados - Caribe</v>
          </cell>
          <cell r="J819" t="str">
            <v>Producto</v>
          </cell>
          <cell r="K819" t="str">
            <v>Sectorial</v>
          </cell>
          <cell r="L819" t="str">
            <v>SI</v>
          </cell>
          <cell r="M819" t="str">
            <v>NO</v>
          </cell>
          <cell r="N819" t="str">
            <v>NO</v>
          </cell>
          <cell r="O819" t="str">
            <v>SI</v>
          </cell>
          <cell r="P819" t="str">
            <v>Mejoramientos</v>
          </cell>
          <cell r="Q819" t="str">
            <v>Trimestral</v>
          </cell>
          <cell r="R819" t="str">
            <v>Acumulado</v>
          </cell>
          <cell r="S819">
            <v>0</v>
          </cell>
          <cell r="T819">
            <v>883</v>
          </cell>
          <cell r="U819">
            <v>3344</v>
          </cell>
          <cell r="V819">
            <v>203</v>
          </cell>
          <cell r="W819">
            <v>60</v>
          </cell>
          <cell r="X819">
            <v>4490</v>
          </cell>
          <cell r="Y819">
            <v>0</v>
          </cell>
          <cell r="Z819">
            <v>0</v>
          </cell>
          <cell r="AA819">
            <v>895</v>
          </cell>
          <cell r="AB819">
            <v>19.93</v>
          </cell>
          <cell r="AC819">
            <v>42460.208333333299</v>
          </cell>
          <cell r="AD819">
            <v>42471.458613807903</v>
          </cell>
          <cell r="AE819" t="str">
            <v>En el primer trimestre de 2016, se continúa con el proceso de intervención y asignación de mejoramiento en los municipios y departamentos a nivel región caribe.</v>
          </cell>
          <cell r="AF819">
            <v>42460.208333333299</v>
          </cell>
          <cell r="AG819">
            <v>42471.4586136574</v>
          </cell>
          <cell r="AH819" t="str">
            <v>German Alberto Diaz</v>
          </cell>
          <cell r="AI819" t="str">
            <v>gdiaz@minvivienda.gov.co</v>
          </cell>
          <cell r="AJ819">
            <v>30</v>
          </cell>
          <cell r="AK819">
            <v>42551.208333333299</v>
          </cell>
          <cell r="AL819">
            <v>-73</v>
          </cell>
        </row>
        <row r="820">
          <cell r="A820">
            <v>5078</v>
          </cell>
          <cell r="B820" t="str">
            <v>Todos por un Nuevo País</v>
          </cell>
          <cell r="C820" t="str">
            <v>Estrategias regionales</v>
          </cell>
          <cell r="D820" t="str">
            <v>Eje Cafetero y Antioquia: capital humano innovador en territorios incluyentes</v>
          </cell>
          <cell r="E820" t="str">
            <v>Ambiente</v>
          </cell>
          <cell r="F820" t="str">
            <v>MinAmbiente</v>
          </cell>
          <cell r="G820" t="str">
            <v>Región Eje Cafetero y Antioquia - Ambiente</v>
          </cell>
          <cell r="H820">
            <v>5078</v>
          </cell>
          <cell r="I820" t="str">
            <v>Hectáreas bajo manejo sostenible de productos forestales no maderables.</v>
          </cell>
          <cell r="J820" t="str">
            <v>Resultado</v>
          </cell>
          <cell r="K820" t="str">
            <v>Sectorial</v>
          </cell>
          <cell r="L820" t="str">
            <v>SI</v>
          </cell>
          <cell r="M820" t="str">
            <v>SI</v>
          </cell>
          <cell r="N820" t="str">
            <v>NO</v>
          </cell>
          <cell r="O820" t="str">
            <v>SI</v>
          </cell>
          <cell r="P820" t="str">
            <v>Hectáreas</v>
          </cell>
          <cell r="Q820" t="str">
            <v>Semestral</v>
          </cell>
          <cell r="R820" t="str">
            <v>Capacidad</v>
          </cell>
          <cell r="S820">
            <v>2000</v>
          </cell>
          <cell r="T820">
            <v>2000</v>
          </cell>
          <cell r="U820">
            <v>3000</v>
          </cell>
          <cell r="V820">
            <v>4000</v>
          </cell>
          <cell r="W820">
            <v>5000</v>
          </cell>
          <cell r="X820">
            <v>5000</v>
          </cell>
          <cell r="Y820">
            <v>0</v>
          </cell>
          <cell r="Z820">
            <v>0</v>
          </cell>
          <cell r="AA820">
            <v>0</v>
          </cell>
          <cell r="AB820">
            <v>0</v>
          </cell>
          <cell r="AC820">
            <v>0</v>
          </cell>
          <cell r="AD820">
            <v>0</v>
          </cell>
          <cell r="AE820">
            <v>0</v>
          </cell>
          <cell r="AF820">
            <v>0</v>
          </cell>
          <cell r="AG820">
            <v>0</v>
          </cell>
          <cell r="AH820" t="str">
            <v>Luis Francisco Camargo</v>
          </cell>
          <cell r="AI820" t="str">
            <v>lcamargo@minambiente.gov.co</v>
          </cell>
          <cell r="AJ820">
            <v>0</v>
          </cell>
          <cell r="AK820">
            <v>0</v>
          </cell>
          <cell r="AL820">
            <v>0</v>
          </cell>
        </row>
        <row r="821">
          <cell r="A821">
            <v>5079</v>
          </cell>
          <cell r="B821" t="str">
            <v>Todos por un Nuevo País</v>
          </cell>
          <cell r="C821" t="str">
            <v>Estrategias regionales</v>
          </cell>
          <cell r="D821" t="str">
            <v>Eje Cafetero y Antioquia: capital humano innovador en territorios incluyentes</v>
          </cell>
          <cell r="E821" t="str">
            <v>Ambiente</v>
          </cell>
          <cell r="F821" t="str">
            <v>Parques Nacionales</v>
          </cell>
          <cell r="G821" t="str">
            <v>Región Eje Cafetero y Antioquia - Ambiente</v>
          </cell>
          <cell r="H821">
            <v>5079</v>
          </cell>
          <cell r="I821" t="str">
            <v>Hectáreas de áreas protegidas de la Región Eje Cafetero y Antioquia incorporados en el SINAP</v>
          </cell>
          <cell r="J821" t="str">
            <v>Gestión</v>
          </cell>
          <cell r="K821" t="str">
            <v>Sectorial</v>
          </cell>
          <cell r="L821" t="str">
            <v>SI</v>
          </cell>
          <cell r="M821" t="str">
            <v>SI</v>
          </cell>
          <cell r="N821" t="str">
            <v>NO</v>
          </cell>
          <cell r="O821" t="str">
            <v>SI</v>
          </cell>
          <cell r="P821" t="str">
            <v>Hectáreas</v>
          </cell>
          <cell r="Q821" t="str">
            <v>Trimestral</v>
          </cell>
          <cell r="R821" t="str">
            <v>Capacidad</v>
          </cell>
          <cell r="S821">
            <v>324299</v>
          </cell>
          <cell r="T821">
            <v>325428.64299999998</v>
          </cell>
          <cell r="U821">
            <v>424214.19</v>
          </cell>
          <cell r="V821">
            <v>551903.75199999998</v>
          </cell>
          <cell r="W821">
            <v>687680.64800000004</v>
          </cell>
          <cell r="X821">
            <v>687681</v>
          </cell>
          <cell r="Y821">
            <v>444242.94</v>
          </cell>
          <cell r="Z821">
            <v>100</v>
          </cell>
          <cell r="AA821">
            <v>444242.94</v>
          </cell>
          <cell r="AB821">
            <v>33.01</v>
          </cell>
          <cell r="AC821">
            <v>42460.208333333299</v>
          </cell>
          <cell r="AD821">
            <v>42468.736188229203</v>
          </cell>
          <cell r="AE821" t="str">
            <v xml:space="preserve">Corpocaldas en cuanto al área regional "Cerro Guadalupe" avanza en espacios de trabajo con actores de la zona, en marco de la fase de aprestamiento.. La Corporación Cortolima para Anaime Chili avanza en la caracterización de actores </v>
          </cell>
          <cell r="AF821">
            <v>42490.208333333299</v>
          </cell>
          <cell r="AG821">
            <v>42496.773298576401</v>
          </cell>
          <cell r="AH821" t="str">
            <v>Julia Miranda Londoño</v>
          </cell>
          <cell r="AI821" t="str">
            <v>julia.miranda@parquesnacionales.gov.co</v>
          </cell>
          <cell r="AJ821">
            <v>30</v>
          </cell>
          <cell r="AK821">
            <v>42551.208333333299</v>
          </cell>
          <cell r="AL821">
            <v>-73</v>
          </cell>
        </row>
        <row r="822">
          <cell r="A822">
            <v>5103</v>
          </cell>
          <cell r="B822" t="str">
            <v>Todos por un Nuevo País</v>
          </cell>
          <cell r="C822" t="str">
            <v>Estrategias regionales</v>
          </cell>
          <cell r="D822" t="str">
            <v>Eje Cafetero y Antioquia: capital humano innovador en territorios incluyentes</v>
          </cell>
          <cell r="E822" t="str">
            <v>Comercio</v>
          </cell>
          <cell r="F822" t="str">
            <v>MINCOMERCIO</v>
          </cell>
          <cell r="G822" t="str">
            <v>Región Eje Cafetero y Antioquia - Comercio</v>
          </cell>
          <cell r="H822">
            <v>5103</v>
          </cell>
          <cell r="I822" t="str">
            <v>Procesos de innovación implementados en los sectores priorizados con Rutas Competitivas - Eje Cafetero y Antioquia</v>
          </cell>
          <cell r="J822" t="str">
            <v>Producto</v>
          </cell>
          <cell r="K822" t="str">
            <v>Sectorial</v>
          </cell>
          <cell r="L822" t="str">
            <v>SI</v>
          </cell>
          <cell r="M822" t="str">
            <v>NO</v>
          </cell>
          <cell r="N822" t="str">
            <v>NO</v>
          </cell>
          <cell r="O822" t="str">
            <v>SI</v>
          </cell>
          <cell r="P822" t="str">
            <v>Procesos</v>
          </cell>
          <cell r="Q822" t="str">
            <v>Trimestral</v>
          </cell>
          <cell r="R822" t="str">
            <v>Acumulado</v>
          </cell>
          <cell r="S822">
            <v>0</v>
          </cell>
          <cell r="T822">
            <v>1</v>
          </cell>
          <cell r="U822">
            <v>1</v>
          </cell>
          <cell r="V822">
            <v>1</v>
          </cell>
          <cell r="W822">
            <v>1</v>
          </cell>
          <cell r="X822">
            <v>4</v>
          </cell>
          <cell r="Y822">
            <v>1</v>
          </cell>
          <cell r="Z822">
            <v>100</v>
          </cell>
          <cell r="AA822">
            <v>4</v>
          </cell>
          <cell r="AB822">
            <v>100</v>
          </cell>
          <cell r="AC822">
            <v>42460.208333333299</v>
          </cell>
          <cell r="AD822">
            <v>42468.436795138899</v>
          </cell>
          <cell r="AE822" t="str">
            <v>Logro: El proyecto aprobado en la convocatoria reto clúster relacionado con "Competitividad del Clúster de Cueros del Quindío" se encuentra en firma de contrato con Innpulsa como proceso previo al inicio de su implementación, en donde se espera que median</v>
          </cell>
          <cell r="AF822">
            <v>42490.208333333299</v>
          </cell>
          <cell r="AG822">
            <v>42500.406360995403</v>
          </cell>
          <cell r="AH822" t="str">
            <v>Daniel Arango</v>
          </cell>
          <cell r="AI822" t="str">
            <v>darango@mincit.gov.co</v>
          </cell>
          <cell r="AJ822">
            <v>90</v>
          </cell>
          <cell r="AK822">
            <v>42551.208333333299</v>
          </cell>
          <cell r="AL822">
            <v>-133</v>
          </cell>
        </row>
        <row r="823">
          <cell r="A823">
            <v>5104</v>
          </cell>
          <cell r="B823" t="str">
            <v>Todos por un Nuevo País</v>
          </cell>
          <cell r="C823" t="str">
            <v>Estrategias regionales</v>
          </cell>
          <cell r="D823" t="str">
            <v>Eje Cafetero y Antioquia: capital humano innovador en territorios incluyentes</v>
          </cell>
          <cell r="E823" t="str">
            <v>Comercio</v>
          </cell>
          <cell r="F823" t="str">
            <v>MINCOMERCIO</v>
          </cell>
          <cell r="G823" t="str">
            <v>Región Eje Cafetero y Antioquia - Comercio</v>
          </cell>
          <cell r="H823">
            <v>5104</v>
          </cell>
          <cell r="I823" t="str">
            <v>Planes de acción (Hojas de Ruta) formulados para sectores estratégicos - Región Eje Cafetero y Antioquia</v>
          </cell>
          <cell r="J823" t="str">
            <v>Producto</v>
          </cell>
          <cell r="K823" t="str">
            <v>Sectorial</v>
          </cell>
          <cell r="L823" t="str">
            <v>SI</v>
          </cell>
          <cell r="M823" t="str">
            <v>NO</v>
          </cell>
          <cell r="N823" t="str">
            <v>NO</v>
          </cell>
          <cell r="O823" t="str">
            <v>SI</v>
          </cell>
          <cell r="P823" t="str">
            <v>Planes</v>
          </cell>
          <cell r="Q823" t="str">
            <v>Trimestral</v>
          </cell>
          <cell r="R823" t="str">
            <v>Acumulado</v>
          </cell>
          <cell r="S823">
            <v>6</v>
          </cell>
          <cell r="T823">
            <v>1</v>
          </cell>
          <cell r="U823">
            <v>0</v>
          </cell>
          <cell r="V823">
            <v>0</v>
          </cell>
          <cell r="W823">
            <v>0</v>
          </cell>
          <cell r="X823">
            <v>1</v>
          </cell>
          <cell r="Y823">
            <v>0</v>
          </cell>
          <cell r="Z823">
            <v>0</v>
          </cell>
          <cell r="AA823">
            <v>0</v>
          </cell>
          <cell r="AB823">
            <v>0</v>
          </cell>
          <cell r="AC823">
            <v>0</v>
          </cell>
          <cell r="AD823">
            <v>0</v>
          </cell>
          <cell r="AE823" t="str">
            <v>Para el año 2016 no se fijó una meta al respecto.</v>
          </cell>
          <cell r="AF823">
            <v>42490.208333333299</v>
          </cell>
          <cell r="AG823">
            <v>42496.706559178201</v>
          </cell>
          <cell r="AH823" t="str">
            <v>Daniel Arango</v>
          </cell>
          <cell r="AI823" t="str">
            <v>darango@mincit.gov.co</v>
          </cell>
          <cell r="AJ823">
            <v>90</v>
          </cell>
          <cell r="AK823">
            <v>0</v>
          </cell>
          <cell r="AL823">
            <v>0</v>
          </cell>
        </row>
        <row r="824">
          <cell r="A824">
            <v>5105</v>
          </cell>
          <cell r="B824" t="str">
            <v>Todos por un Nuevo País</v>
          </cell>
          <cell r="C824" t="str">
            <v>Estrategias regionales</v>
          </cell>
          <cell r="D824" t="str">
            <v>Eje Cafetero y Antioquia: capital humano innovador en territorios incluyentes</v>
          </cell>
          <cell r="E824" t="str">
            <v>Comercio</v>
          </cell>
          <cell r="F824" t="str">
            <v>MINCOMERCIO</v>
          </cell>
          <cell r="G824" t="str">
            <v>Región Eje Cafetero y Antioquia - Comercio</v>
          </cell>
          <cell r="H824">
            <v>5105</v>
          </cell>
          <cell r="I824" t="str">
            <v>Rutas competitivas acompañadas en su implementación - Eje Cafetero y Antioquia</v>
          </cell>
          <cell r="J824" t="str">
            <v>Producto</v>
          </cell>
          <cell r="K824" t="str">
            <v>Sectorial</v>
          </cell>
          <cell r="L824" t="str">
            <v>SI</v>
          </cell>
          <cell r="M824" t="str">
            <v>NO</v>
          </cell>
          <cell r="N824" t="str">
            <v>NO</v>
          </cell>
          <cell r="O824" t="str">
            <v>SI</v>
          </cell>
          <cell r="P824" t="str">
            <v>Rutas</v>
          </cell>
          <cell r="Q824" t="str">
            <v>Trimestral</v>
          </cell>
          <cell r="R824" t="str">
            <v>Acumulado</v>
          </cell>
          <cell r="S824">
            <v>2</v>
          </cell>
          <cell r="T824">
            <v>1</v>
          </cell>
          <cell r="U824">
            <v>1</v>
          </cell>
          <cell r="V824">
            <v>2</v>
          </cell>
          <cell r="W824">
            <v>2</v>
          </cell>
          <cell r="X824">
            <v>6</v>
          </cell>
          <cell r="Y824">
            <v>0</v>
          </cell>
          <cell r="Z824">
            <v>0</v>
          </cell>
          <cell r="AA824">
            <v>0</v>
          </cell>
          <cell r="AB824">
            <v>0</v>
          </cell>
          <cell r="AC824">
            <v>0</v>
          </cell>
          <cell r="AD824">
            <v>0</v>
          </cell>
          <cell r="AE824"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24">
            <v>42490.208333333299</v>
          </cell>
          <cell r="AG824">
            <v>42496.704733680599</v>
          </cell>
          <cell r="AH824" t="str">
            <v>Daniel Arango</v>
          </cell>
          <cell r="AI824" t="str">
            <v>darango@mincit.gov.co</v>
          </cell>
          <cell r="AJ824">
            <v>90</v>
          </cell>
          <cell r="AK824">
            <v>0</v>
          </cell>
          <cell r="AL824">
            <v>0</v>
          </cell>
        </row>
        <row r="825">
          <cell r="A825">
            <v>5003</v>
          </cell>
          <cell r="B825" t="str">
            <v>Todos por un Nuevo País</v>
          </cell>
          <cell r="C825" t="str">
            <v>Estrategias regionales</v>
          </cell>
          <cell r="D825" t="str">
            <v>Eje Cafetero y Antioquia: capital humano innovador en territorios incluyentes</v>
          </cell>
          <cell r="E825" t="str">
            <v>Educación</v>
          </cell>
          <cell r="F825" t="str">
            <v>MINEDUCACION</v>
          </cell>
          <cell r="G825" t="str">
            <v>Región Eje Cafetero y Antioquia - Educación</v>
          </cell>
          <cell r="H825">
            <v>5003</v>
          </cell>
          <cell r="I825" t="str">
            <v>Graduados en educación técnica y tecnológica en la región del Eje Cafetero</v>
          </cell>
          <cell r="J825" t="str">
            <v>Gestión</v>
          </cell>
          <cell r="K825" t="str">
            <v>Sectorial</v>
          </cell>
          <cell r="L825" t="str">
            <v>SI</v>
          </cell>
          <cell r="M825" t="str">
            <v>SI</v>
          </cell>
          <cell r="N825" t="str">
            <v>NO</v>
          </cell>
          <cell r="O825" t="str">
            <v>SI</v>
          </cell>
          <cell r="P825" t="str">
            <v>Graduados</v>
          </cell>
          <cell r="Q825" t="str">
            <v>Anual</v>
          </cell>
          <cell r="R825" t="str">
            <v>Flujo</v>
          </cell>
          <cell r="S825">
            <v>82723</v>
          </cell>
          <cell r="T825">
            <v>8000</v>
          </cell>
          <cell r="U825">
            <v>17500</v>
          </cell>
          <cell r="V825">
            <v>28500</v>
          </cell>
          <cell r="W825">
            <v>40000</v>
          </cell>
          <cell r="X825">
            <v>40000</v>
          </cell>
          <cell r="Y825">
            <v>0</v>
          </cell>
          <cell r="Z825">
            <v>0</v>
          </cell>
          <cell r="AA825">
            <v>0</v>
          </cell>
          <cell r="AB825">
            <v>0</v>
          </cell>
          <cell r="AC825">
            <v>0</v>
          </cell>
          <cell r="AD825">
            <v>0</v>
          </cell>
          <cell r="AE825" t="str">
            <v>A través de las alianzas de Caldas, Convenio 953/2013, se alcanzó una matrícula de 254 estudiantes. Información con corte al primer semetre de 2016. Con la alianza agroindustrial de Risaralda, convenio 935/2013, se reportan 891 estudiantes, con corte al p</v>
          </cell>
          <cell r="AF825">
            <v>42490.208333333299</v>
          </cell>
          <cell r="AG825">
            <v>42495.649816203702</v>
          </cell>
          <cell r="AH825" t="str">
            <v>Luis Bernardo Carrillo</v>
          </cell>
          <cell r="AI825" t="str">
            <v>LCarrillo@mineducacion.gov.co</v>
          </cell>
          <cell r="AJ825">
            <v>360</v>
          </cell>
          <cell r="AK825">
            <v>0</v>
          </cell>
          <cell r="AL825">
            <v>0</v>
          </cell>
        </row>
        <row r="826">
          <cell r="A826">
            <v>5004</v>
          </cell>
          <cell r="B826" t="str">
            <v>Todos por un Nuevo País</v>
          </cell>
          <cell r="C826" t="str">
            <v>Estrategias regionales</v>
          </cell>
          <cell r="D826" t="str">
            <v>Eje Cafetero y Antioquia: capital humano innovador en territorios incluyentes</v>
          </cell>
          <cell r="E826" t="str">
            <v>Educación</v>
          </cell>
          <cell r="F826" t="str">
            <v>MINEDUCACION</v>
          </cell>
          <cell r="G826" t="str">
            <v>Región Eje Cafetero y Antioquia - Educación</v>
          </cell>
          <cell r="H826">
            <v>5004</v>
          </cell>
          <cell r="I826" t="str">
            <v>Nuevos cupos en educación técnica y tecnológica - Eje Cafetero</v>
          </cell>
          <cell r="J826" t="str">
            <v>Gestión</v>
          </cell>
          <cell r="K826" t="str">
            <v>Sectorial</v>
          </cell>
          <cell r="L826" t="str">
            <v>SI</v>
          </cell>
          <cell r="M826" t="str">
            <v>SI</v>
          </cell>
          <cell r="N826" t="str">
            <v>NO</v>
          </cell>
          <cell r="O826" t="str">
            <v>SI</v>
          </cell>
          <cell r="P826" t="str">
            <v>Cupos</v>
          </cell>
          <cell r="Q826" t="str">
            <v>Anual</v>
          </cell>
          <cell r="R826" t="str">
            <v>Flujo</v>
          </cell>
          <cell r="S826">
            <v>14623</v>
          </cell>
          <cell r="T826">
            <v>1000</v>
          </cell>
          <cell r="U826">
            <v>3000</v>
          </cell>
          <cell r="V826">
            <v>5000</v>
          </cell>
          <cell r="W826">
            <v>7000</v>
          </cell>
          <cell r="X826">
            <v>7000</v>
          </cell>
          <cell r="Y826">
            <v>0</v>
          </cell>
          <cell r="Z826">
            <v>0</v>
          </cell>
          <cell r="AA826">
            <v>0</v>
          </cell>
          <cell r="AB826">
            <v>0</v>
          </cell>
          <cell r="AC826">
            <v>0</v>
          </cell>
          <cell r="AD826">
            <v>0</v>
          </cell>
          <cell r="AE826" t="str">
            <v xml:space="preserve">Se recibieron propuestas de las IES; Universidad de Caldas y de la Universidad Tecnologica de Pereira, las cuales se encuentran en proceso de ajustes, debido a que han involucrado otros actores como el sector producto y entes gubernamentales (alcaldías y </v>
          </cell>
          <cell r="AF826">
            <v>42490.208333333299</v>
          </cell>
          <cell r="AG826">
            <v>42494.6915736921</v>
          </cell>
          <cell r="AH826" t="str">
            <v>Luis Bernardo Carrillo</v>
          </cell>
          <cell r="AI826" t="str">
            <v>LCarrillo@mineducacion.gov.co</v>
          </cell>
          <cell r="AJ826">
            <v>180</v>
          </cell>
          <cell r="AK826">
            <v>0</v>
          </cell>
          <cell r="AL826">
            <v>0</v>
          </cell>
        </row>
        <row r="827">
          <cell r="A827">
            <v>5005</v>
          </cell>
          <cell r="B827" t="str">
            <v>Todos por un Nuevo País</v>
          </cell>
          <cell r="C827" t="str">
            <v>Estrategias regionales</v>
          </cell>
          <cell r="D827" t="str">
            <v>Eje Cafetero y Antioquia: capital humano innovador en territorios incluyentes</v>
          </cell>
          <cell r="E827" t="str">
            <v>Educación</v>
          </cell>
          <cell r="F827" t="str">
            <v>MINEDUCACION</v>
          </cell>
          <cell r="G827" t="str">
            <v>Región Eje Cafetero y Antioquia - Educación</v>
          </cell>
          <cell r="H827">
            <v>5005</v>
          </cell>
          <cell r="I827" t="str">
            <v>Profesionales graduados de maestría y doctorado en la región - Eje Cafetero</v>
          </cell>
          <cell r="J827" t="str">
            <v>Resultado</v>
          </cell>
          <cell r="K827" t="str">
            <v>Sectorial</v>
          </cell>
          <cell r="L827" t="str">
            <v>SI</v>
          </cell>
          <cell r="M827" t="str">
            <v>SI</v>
          </cell>
          <cell r="N827" t="str">
            <v>NO</v>
          </cell>
          <cell r="O827" t="str">
            <v>SI</v>
          </cell>
          <cell r="P827" t="str">
            <v>Graduados</v>
          </cell>
          <cell r="Q827" t="str">
            <v>Anual</v>
          </cell>
          <cell r="R827" t="str">
            <v>Capacidad</v>
          </cell>
          <cell r="S827">
            <v>2709</v>
          </cell>
          <cell r="T827">
            <v>3227</v>
          </cell>
          <cell r="U827">
            <v>3486</v>
          </cell>
          <cell r="V827">
            <v>3745</v>
          </cell>
          <cell r="W827">
            <v>4004</v>
          </cell>
          <cell r="X827">
            <v>4004</v>
          </cell>
          <cell r="Y827">
            <v>0</v>
          </cell>
          <cell r="Z827">
            <v>0</v>
          </cell>
          <cell r="AA827">
            <v>0</v>
          </cell>
          <cell r="AB827">
            <v>0</v>
          </cell>
          <cell r="AC827">
            <v>0</v>
          </cell>
          <cell r="AD827">
            <v>0</v>
          </cell>
          <cell r="AE827" t="str">
            <v>Durante abril, se lanzó la Convocatoria 2016-II del Programa Becas para la Excelencia Docente, se recibieron en primera instancia 8200 postulados de las entidades territoriales con los que se pretende alcanzar la meta para 2016.</v>
          </cell>
          <cell r="AF827">
            <v>42490.208333333299</v>
          </cell>
          <cell r="AG827">
            <v>42500.4740096065</v>
          </cell>
          <cell r="AH827" t="str">
            <v>Luis Bernardo Carrillo</v>
          </cell>
          <cell r="AI827" t="str">
            <v>LCarrillo@mineducacion.gov.co</v>
          </cell>
          <cell r="AJ827">
            <v>360</v>
          </cell>
          <cell r="AK827">
            <v>0</v>
          </cell>
          <cell r="AL827">
            <v>0</v>
          </cell>
        </row>
        <row r="828">
          <cell r="A828">
            <v>5006</v>
          </cell>
          <cell r="B828" t="str">
            <v>Todos por un Nuevo País</v>
          </cell>
          <cell r="C828" t="str">
            <v>Estrategias regionales</v>
          </cell>
          <cell r="D828" t="str">
            <v>Eje Cafetero y Antioquia: capital humano innovador en territorios incluyentes</v>
          </cell>
          <cell r="E828" t="str">
            <v>Educación</v>
          </cell>
          <cell r="F828" t="str">
            <v>MINEDUCACION</v>
          </cell>
          <cell r="G828" t="str">
            <v>Región Eje Cafetero y Antioquia - Educación</v>
          </cell>
          <cell r="H828">
            <v>5006</v>
          </cell>
          <cell r="I828" t="str">
            <v>Tasa de cobertura bruta en educación media - Eje Cafetero</v>
          </cell>
          <cell r="J828" t="str">
            <v>Resultado</v>
          </cell>
          <cell r="K828" t="str">
            <v>Sectorial</v>
          </cell>
          <cell r="L828" t="str">
            <v>SI</v>
          </cell>
          <cell r="M828" t="str">
            <v>SI</v>
          </cell>
          <cell r="N828" t="str">
            <v>NO</v>
          </cell>
          <cell r="O828" t="str">
            <v>SI</v>
          </cell>
          <cell r="P828" t="str">
            <v>Tasa</v>
          </cell>
          <cell r="Q828" t="str">
            <v>Anual</v>
          </cell>
          <cell r="R828" t="str">
            <v>Capacidad</v>
          </cell>
          <cell r="S828">
            <v>83.82</v>
          </cell>
          <cell r="T828">
            <v>86.71</v>
          </cell>
          <cell r="U828">
            <v>88.15</v>
          </cell>
          <cell r="V828">
            <v>86.6</v>
          </cell>
          <cell r="W828">
            <v>91.04</v>
          </cell>
          <cell r="X828">
            <v>91.04</v>
          </cell>
          <cell r="Y828">
            <v>0</v>
          </cell>
          <cell r="Z828">
            <v>0</v>
          </cell>
          <cell r="AA828">
            <v>0</v>
          </cell>
          <cell r="AB828">
            <v>0</v>
          </cell>
          <cell r="AC828">
            <v>0</v>
          </cell>
          <cell r="AD828">
            <v>0</v>
          </cell>
          <cell r="AE828" t="str">
            <v>Mediante encuentros regionales se fortaleció a los equipos de las secretarías de educación de las ETC del eje cafetero en la implementación de estrategias y acciones de acceso y permanencia escolar, trabajando con ellos orientaciones estrategicas de la pr</v>
          </cell>
          <cell r="AF828">
            <v>42490.208333333299</v>
          </cell>
          <cell r="AG828">
            <v>42495.657481562499</v>
          </cell>
          <cell r="AH828" t="str">
            <v>Hector Julio Flechas</v>
          </cell>
          <cell r="AI828" t="str">
            <v>HFlechas@mineducacion.gov.co</v>
          </cell>
          <cell r="AJ828">
            <v>150</v>
          </cell>
          <cell r="AK828">
            <v>0</v>
          </cell>
          <cell r="AL828">
            <v>0</v>
          </cell>
        </row>
        <row r="829">
          <cell r="A829">
            <v>5007</v>
          </cell>
          <cell r="B829" t="str">
            <v>Todos por un Nuevo País</v>
          </cell>
          <cell r="C829" t="str">
            <v>Estrategias regionales</v>
          </cell>
          <cell r="D829" t="str">
            <v>Eje Cafetero y Antioquia: capital humano innovador en territorios incluyentes</v>
          </cell>
          <cell r="E829" t="str">
            <v>Educación</v>
          </cell>
          <cell r="F829" t="str">
            <v>MINEDUCACION</v>
          </cell>
          <cell r="G829" t="str">
            <v>Región Eje Cafetero y Antioquia - Educación</v>
          </cell>
          <cell r="H829">
            <v>5007</v>
          </cell>
          <cell r="I829" t="str">
            <v>Porcentaje de estudiantes del sector oficial en niveles satisfactorio y avanzado pruebas SABER 5 (matemáticas) - Eje Cafetero</v>
          </cell>
          <cell r="J829" t="str">
            <v>Gestión</v>
          </cell>
          <cell r="K829" t="str">
            <v>Sectorial</v>
          </cell>
          <cell r="L829" t="str">
            <v>SI</v>
          </cell>
          <cell r="M829" t="str">
            <v>SI</v>
          </cell>
          <cell r="N829" t="str">
            <v>NO</v>
          </cell>
          <cell r="O829" t="str">
            <v>SI</v>
          </cell>
          <cell r="P829" t="str">
            <v>Porcentaje</v>
          </cell>
          <cell r="Q829" t="str">
            <v>Anual</v>
          </cell>
          <cell r="R829" t="str">
            <v>Flujo</v>
          </cell>
          <cell r="S829">
            <v>94</v>
          </cell>
          <cell r="T829">
            <v>10.050000000000001</v>
          </cell>
          <cell r="U829">
            <v>10.69</v>
          </cell>
          <cell r="V829">
            <v>11.32</v>
          </cell>
          <cell r="W829">
            <v>12</v>
          </cell>
          <cell r="X829">
            <v>12</v>
          </cell>
          <cell r="Y829">
            <v>0</v>
          </cell>
          <cell r="Z829">
            <v>0</v>
          </cell>
          <cell r="AA829">
            <v>0</v>
          </cell>
          <cell r="AB829">
            <v>0</v>
          </cell>
          <cell r="AC829">
            <v>0</v>
          </cell>
          <cell r="AD829">
            <v>0</v>
          </cell>
          <cell r="AE829" t="str">
            <v>Se esta formalizando el contrato de aplicación de las pruebas SABER 3,5 y 9. Durante el mes de abril los rectores validaron la matrícula de los estudiantes de sus IE, lo que define el número de cuadernillos que se remiten a cada IE.</v>
          </cell>
          <cell r="AF829">
            <v>42490.208333333299</v>
          </cell>
          <cell r="AG829">
            <v>42494.4328998032</v>
          </cell>
          <cell r="AH829" t="str">
            <v>Beatriz Helena Vallejo Reyes</v>
          </cell>
          <cell r="AI829" t="str">
            <v>bvallejo@mineducacion.gov.co</v>
          </cell>
          <cell r="AJ829">
            <v>180</v>
          </cell>
          <cell r="AK829">
            <v>0</v>
          </cell>
          <cell r="AL829">
            <v>0</v>
          </cell>
        </row>
        <row r="830">
          <cell r="A830">
            <v>5008</v>
          </cell>
          <cell r="B830" t="str">
            <v>Todos por un Nuevo País</v>
          </cell>
          <cell r="C830" t="str">
            <v>Estrategias regionales</v>
          </cell>
          <cell r="D830" t="str">
            <v>Eje Cafetero y Antioquia: capital humano innovador en territorios incluyentes</v>
          </cell>
          <cell r="E830" t="str">
            <v>Educación</v>
          </cell>
          <cell r="F830" t="str">
            <v>MINEDUCACION</v>
          </cell>
          <cell r="G830" t="str">
            <v>Región Eje Cafetero y Antioquia - Educación</v>
          </cell>
          <cell r="H830">
            <v>5008</v>
          </cell>
          <cell r="I830" t="str">
            <v>Sedes rurales oficiales intervenidas con mejoramiento o construcción de infraestructura - Eje Cafetero</v>
          </cell>
          <cell r="J830" t="str">
            <v>Producto</v>
          </cell>
          <cell r="K830" t="str">
            <v>Sectorial</v>
          </cell>
          <cell r="L830" t="str">
            <v>SI</v>
          </cell>
          <cell r="M830" t="str">
            <v>SI</v>
          </cell>
          <cell r="N830" t="str">
            <v>NO</v>
          </cell>
          <cell r="O830" t="str">
            <v>SI</v>
          </cell>
          <cell r="P830" t="str">
            <v>Sedes educativas</v>
          </cell>
          <cell r="Q830" t="str">
            <v>Anual</v>
          </cell>
          <cell r="R830" t="str">
            <v>Capacidad</v>
          </cell>
          <cell r="S830">
            <v>0</v>
          </cell>
          <cell r="T830">
            <v>40</v>
          </cell>
          <cell r="U830">
            <v>60</v>
          </cell>
          <cell r="V830">
            <v>80</v>
          </cell>
          <cell r="W830">
            <v>100</v>
          </cell>
          <cell r="X830">
            <v>100</v>
          </cell>
          <cell r="Y830">
            <v>0</v>
          </cell>
          <cell r="Z830">
            <v>0</v>
          </cell>
          <cell r="AA830">
            <v>0</v>
          </cell>
          <cell r="AB830">
            <v>0</v>
          </cell>
          <cell r="AC830">
            <v>0</v>
          </cell>
          <cell r="AD830">
            <v>0</v>
          </cell>
          <cell r="AE830" t="str">
            <v>Durante el mes de abril no se iniciaron intervenciones rurales para la región del eje cafetero. Es claro que en el marco del plan de infraestructura educativo se están definiendo las prioridades de inversión para el cumplimiento de estas metas, las cuales</v>
          </cell>
          <cell r="AF830">
            <v>42490.208333333299</v>
          </cell>
          <cell r="AG830">
            <v>42500.469359838004</v>
          </cell>
          <cell r="AH830" t="str">
            <v>Hector Julio Flechas</v>
          </cell>
          <cell r="AI830" t="str">
            <v>HFlechas@mineducacion.gov.co</v>
          </cell>
          <cell r="AJ830">
            <v>180</v>
          </cell>
          <cell r="AK830">
            <v>0</v>
          </cell>
          <cell r="AL830">
            <v>0</v>
          </cell>
        </row>
        <row r="831">
          <cell r="A831">
            <v>5009</v>
          </cell>
          <cell r="B831" t="str">
            <v>Todos por un Nuevo País</v>
          </cell>
          <cell r="C831" t="str">
            <v>Estrategias regionales</v>
          </cell>
          <cell r="D831" t="str">
            <v>Eje Cafetero y Antioquia: capital humano innovador en territorios incluyentes</v>
          </cell>
          <cell r="E831" t="str">
            <v>Educación</v>
          </cell>
          <cell r="F831" t="str">
            <v>MINEDUCACION</v>
          </cell>
          <cell r="G831" t="str">
            <v>Región Eje Cafetero y Antioquia - Educación</v>
          </cell>
          <cell r="H831">
            <v>5009</v>
          </cell>
          <cell r="I831" t="str">
            <v>Tasa de supervivencia de grado primero a once en zona rural en la región del eje cafetero</v>
          </cell>
          <cell r="J831" t="str">
            <v>Resultado</v>
          </cell>
          <cell r="K831" t="str">
            <v>Sectorial</v>
          </cell>
          <cell r="L831" t="str">
            <v>SI</v>
          </cell>
          <cell r="M831" t="str">
            <v>SI</v>
          </cell>
          <cell r="N831" t="str">
            <v>NO</v>
          </cell>
          <cell r="O831" t="str">
            <v>SI</v>
          </cell>
          <cell r="P831" t="str">
            <v>Tasa</v>
          </cell>
          <cell r="Q831" t="str">
            <v>Anual</v>
          </cell>
          <cell r="R831" t="str">
            <v>Capacidad</v>
          </cell>
          <cell r="S831">
            <v>16.93</v>
          </cell>
          <cell r="T831">
            <v>17.399999999999999</v>
          </cell>
          <cell r="U831">
            <v>17.899999999999999</v>
          </cell>
          <cell r="V831">
            <v>18.399999999999999</v>
          </cell>
          <cell r="W831">
            <v>18.899999999999999</v>
          </cell>
          <cell r="X831">
            <v>18.899999999999999</v>
          </cell>
          <cell r="Y831">
            <v>0</v>
          </cell>
          <cell r="Z831">
            <v>0</v>
          </cell>
          <cell r="AA831">
            <v>0</v>
          </cell>
          <cell r="AB831">
            <v>0</v>
          </cell>
          <cell r="AC831">
            <v>0</v>
          </cell>
          <cell r="AD831">
            <v>0</v>
          </cell>
          <cell r="AE831" t="str">
            <v>Se suscribió convenio de asociación Nº 818 de 2016 con la Fundación Escuela Nueva – Volvamos a la Gente para el desarrollo de formación y capacitación a docentes, directivos docentes y funcionarios de las secretarías de educación en el modelo Escuela Nuev</v>
          </cell>
          <cell r="AF831">
            <v>42490.208333333299</v>
          </cell>
          <cell r="AG831">
            <v>42496.501293205998</v>
          </cell>
          <cell r="AH831" t="str">
            <v>Hector Julio Flechas</v>
          </cell>
          <cell r="AI831" t="str">
            <v>HFlechas@mineducacion.gov.co</v>
          </cell>
          <cell r="AJ831">
            <v>360</v>
          </cell>
          <cell r="AK831">
            <v>0</v>
          </cell>
          <cell r="AL831">
            <v>0</v>
          </cell>
        </row>
        <row r="832">
          <cell r="A832">
            <v>5010</v>
          </cell>
          <cell r="B832" t="str">
            <v>Todos por un Nuevo País</v>
          </cell>
          <cell r="C832" t="str">
            <v>Estrategias regionales</v>
          </cell>
          <cell r="D832" t="str">
            <v>Eje Cafetero y Antioquia: capital humano innovador en territorios incluyentes</v>
          </cell>
          <cell r="E832" t="str">
            <v>Educación</v>
          </cell>
          <cell r="F832" t="str">
            <v>MINEDUCACION</v>
          </cell>
          <cell r="G832" t="str">
            <v>Región Eje Cafetero y Antioquia - Educación</v>
          </cell>
          <cell r="H832">
            <v>5010</v>
          </cell>
          <cell r="I832" t="str">
            <v>Sedes educativas rurales con Modelos Educativos Flexibles - Eje Cafetero</v>
          </cell>
          <cell r="J832" t="str">
            <v>Producto</v>
          </cell>
          <cell r="K832" t="str">
            <v>Sectorial</v>
          </cell>
          <cell r="L832" t="str">
            <v>SI</v>
          </cell>
          <cell r="M832" t="str">
            <v>SI</v>
          </cell>
          <cell r="N832" t="str">
            <v>NO</v>
          </cell>
          <cell r="O832" t="str">
            <v>SI</v>
          </cell>
          <cell r="P832" t="str">
            <v>Sedes educativas</v>
          </cell>
          <cell r="Q832" t="str">
            <v>Anual</v>
          </cell>
          <cell r="R832" t="str">
            <v>Capacidad</v>
          </cell>
          <cell r="S832">
            <v>784</v>
          </cell>
          <cell r="T832">
            <v>796</v>
          </cell>
          <cell r="U832">
            <v>801</v>
          </cell>
          <cell r="V832">
            <v>807</v>
          </cell>
          <cell r="W832">
            <v>812</v>
          </cell>
          <cell r="X832">
            <v>812</v>
          </cell>
          <cell r="Y832">
            <v>0</v>
          </cell>
          <cell r="Z832">
            <v>0</v>
          </cell>
          <cell r="AA832">
            <v>0</v>
          </cell>
          <cell r="AB832">
            <v>0</v>
          </cell>
          <cell r="AC832">
            <v>0</v>
          </cell>
          <cell r="AD832">
            <v>0</v>
          </cell>
          <cell r="AE832" t="str">
            <v>En el mes de abril se suscribió el convenio 818 de 2016 con la Fundación Escuela Nueva - Volvamos a la Gente, para la formación de docentes, directivos docentes y funcionarios de las secretarías de educación certificadas focalizadas.</v>
          </cell>
          <cell r="AF832">
            <v>42490.208333333299</v>
          </cell>
          <cell r="AG832">
            <v>42496.500407638901</v>
          </cell>
          <cell r="AH832" t="str">
            <v>Hector Julio Flechas</v>
          </cell>
          <cell r="AI832" t="str">
            <v>HFlechas@mineducacion.gov.co</v>
          </cell>
          <cell r="AJ832">
            <v>150</v>
          </cell>
          <cell r="AK832">
            <v>0</v>
          </cell>
          <cell r="AL832">
            <v>0</v>
          </cell>
        </row>
        <row r="833">
          <cell r="A833">
            <v>4514</v>
          </cell>
          <cell r="B833" t="str">
            <v>Todos por un Nuevo País</v>
          </cell>
          <cell r="C833" t="str">
            <v>Estrategias regionales</v>
          </cell>
          <cell r="D833" t="str">
            <v>Eje Cafetero y Antioquia: capital humano innovador en territorios incluyentes</v>
          </cell>
          <cell r="E833" t="str">
            <v>Planeación Nacional</v>
          </cell>
          <cell r="F833" t="str">
            <v>DNP</v>
          </cell>
          <cell r="G833" t="str">
            <v>Región Eje Cafetero y Antioquia - Planeación</v>
          </cell>
          <cell r="H833">
            <v>4514</v>
          </cell>
          <cell r="I833" t="str">
            <v>Municipios con bajo desempeño integral - Región Eje Cafetero y Antioquía</v>
          </cell>
          <cell r="J833" t="str">
            <v>Gestión</v>
          </cell>
          <cell r="K833" t="str">
            <v>Sectorial</v>
          </cell>
          <cell r="L833" t="str">
            <v>SI</v>
          </cell>
          <cell r="M833" t="str">
            <v>SI</v>
          </cell>
          <cell r="N833" t="str">
            <v>NO</v>
          </cell>
          <cell r="O833" t="str">
            <v>SI</v>
          </cell>
          <cell r="P833" t="str">
            <v>Municipios</v>
          </cell>
          <cell r="Q833" t="str">
            <v>Anual</v>
          </cell>
          <cell r="R833" t="str">
            <v>Reducción</v>
          </cell>
          <cell r="S833">
            <v>42</v>
          </cell>
          <cell r="T833">
            <v>39</v>
          </cell>
          <cell r="U833">
            <v>36</v>
          </cell>
          <cell r="V833">
            <v>35</v>
          </cell>
          <cell r="W833">
            <v>33</v>
          </cell>
          <cell r="X833">
            <v>33</v>
          </cell>
          <cell r="Y833">
            <v>0</v>
          </cell>
          <cell r="Z833">
            <v>0</v>
          </cell>
          <cell r="AA833">
            <v>0</v>
          </cell>
          <cell r="AB833">
            <v>0</v>
          </cell>
          <cell r="AC833">
            <v>0</v>
          </cell>
          <cell r="AD833">
            <v>0</v>
          </cell>
          <cell r="AE833" t="str">
            <v>Se ajustaron los aplicativos SIEE y SICEP Gestión Web para el reporte de la información que inicia en el mes de mayo. Se emitió la Circular 11-4 de 2016 donde se entregan las Orientaciones, procedimientos e instrumentos para el reporte de la información r</v>
          </cell>
          <cell r="AF833">
            <v>42490.208333333299</v>
          </cell>
          <cell r="AG833">
            <v>42502.436755706003</v>
          </cell>
          <cell r="AH833" t="str">
            <v>Ivan Osejo Villamil</v>
          </cell>
          <cell r="AI833" t="str">
            <v>iosejo@dnp.gov.co</v>
          </cell>
          <cell r="AJ833">
            <v>240</v>
          </cell>
          <cell r="AK833">
            <v>0</v>
          </cell>
          <cell r="AL833">
            <v>0</v>
          </cell>
        </row>
        <row r="834">
          <cell r="A834">
            <v>4521</v>
          </cell>
          <cell r="B834" t="str">
            <v>Todos por un Nuevo País</v>
          </cell>
          <cell r="C834" t="str">
            <v>Estrategias regionales</v>
          </cell>
          <cell r="D834" t="str">
            <v>Eje Cafetero y Antioquia: capital humano innovador en territorios incluyentes</v>
          </cell>
          <cell r="E834" t="str">
            <v>Planeación Nacional</v>
          </cell>
          <cell r="F834" t="str">
            <v>DNP</v>
          </cell>
          <cell r="G834" t="str">
            <v>Región Eje Cafetero y Antioquia - Planeación</v>
          </cell>
          <cell r="H834">
            <v>4521</v>
          </cell>
          <cell r="I834" t="str">
            <v>Indicador de Convergencia Regional ICIR - Región Eje Cafetero y Antioquía</v>
          </cell>
          <cell r="J834" t="str">
            <v>Gestión</v>
          </cell>
          <cell r="K834" t="str">
            <v>Sectorial</v>
          </cell>
          <cell r="L834" t="str">
            <v>SI</v>
          </cell>
          <cell r="M834" t="str">
            <v>NO</v>
          </cell>
          <cell r="N834" t="str">
            <v>NO</v>
          </cell>
          <cell r="O834" t="str">
            <v>SI</v>
          </cell>
          <cell r="P834" t="str">
            <v>Porcentaje</v>
          </cell>
          <cell r="Q834" t="str">
            <v>Anual</v>
          </cell>
          <cell r="R834" t="str">
            <v>Reducción</v>
          </cell>
          <cell r="S834">
            <v>34.9</v>
          </cell>
          <cell r="T834">
            <v>33</v>
          </cell>
          <cell r="U834">
            <v>31.2</v>
          </cell>
          <cell r="V834">
            <v>28.4</v>
          </cell>
          <cell r="W834">
            <v>25.7</v>
          </cell>
          <cell r="X834">
            <v>25.7</v>
          </cell>
          <cell r="Y834">
            <v>0</v>
          </cell>
          <cell r="Z834">
            <v>0</v>
          </cell>
          <cell r="AA834">
            <v>0</v>
          </cell>
          <cell r="AB834">
            <v>0</v>
          </cell>
          <cell r="AC834">
            <v>0</v>
          </cell>
          <cell r="AD834">
            <v>0</v>
          </cell>
          <cell r="AE834" t="str">
            <v>Se hicieron los cálculos preliminares con las variables seleccionadas del listado opcional, en total quedaron 11 variables en 7 sectores.</v>
          </cell>
          <cell r="AF834">
            <v>42490.208333333299</v>
          </cell>
          <cell r="AG834">
            <v>42502.438460682897</v>
          </cell>
          <cell r="AH834" t="str">
            <v>Ivan Osejo Villamil</v>
          </cell>
          <cell r="AI834" t="str">
            <v>iosejo@dnp.gov.co</v>
          </cell>
          <cell r="AJ834">
            <v>365</v>
          </cell>
          <cell r="AK834">
            <v>0</v>
          </cell>
          <cell r="AL834">
            <v>0</v>
          </cell>
        </row>
        <row r="835">
          <cell r="A835">
            <v>5018</v>
          </cell>
          <cell r="B835" t="str">
            <v>Todos por un Nuevo País</v>
          </cell>
          <cell r="C835" t="str">
            <v>Estrategias regionales</v>
          </cell>
          <cell r="D835" t="str">
            <v>Eje Cafetero y Antioquia: capital humano innovador en territorios incluyentes</v>
          </cell>
          <cell r="E835" t="str">
            <v>TIC</v>
          </cell>
          <cell r="F835" t="str">
            <v>MINTIC</v>
          </cell>
          <cell r="G835" t="str">
            <v>Región Eje Cafetero y Antioquia - TIC</v>
          </cell>
          <cell r="H835">
            <v>5018</v>
          </cell>
          <cell r="I835" t="str">
            <v>Aplicaciones educativas creadas - Eje Cafetero</v>
          </cell>
          <cell r="J835" t="str">
            <v>Producto</v>
          </cell>
          <cell r="K835" t="str">
            <v>Sectorial</v>
          </cell>
          <cell r="L835" t="str">
            <v>SI</v>
          </cell>
          <cell r="M835" t="str">
            <v>NO</v>
          </cell>
          <cell r="N835" t="str">
            <v>NO</v>
          </cell>
          <cell r="O835" t="str">
            <v>SI</v>
          </cell>
          <cell r="P835" t="str">
            <v>Pendiente</v>
          </cell>
          <cell r="Q835" t="str">
            <v>Trimestral</v>
          </cell>
          <cell r="R835" t="str">
            <v>Capacidad</v>
          </cell>
          <cell r="S835">
            <v>0</v>
          </cell>
          <cell r="T835">
            <v>0</v>
          </cell>
          <cell r="U835">
            <v>0</v>
          </cell>
          <cell r="V835">
            <v>0</v>
          </cell>
          <cell r="W835">
            <v>0</v>
          </cell>
          <cell r="X835">
            <v>72</v>
          </cell>
          <cell r="Y835">
            <v>0</v>
          </cell>
          <cell r="Z835">
            <v>0</v>
          </cell>
          <cell r="AA835">
            <v>0</v>
          </cell>
          <cell r="AB835">
            <v>0</v>
          </cell>
          <cell r="AC835">
            <v>0</v>
          </cell>
          <cell r="AD835">
            <v>0</v>
          </cell>
          <cell r="AE835">
            <v>0</v>
          </cell>
          <cell r="AF835">
            <v>0</v>
          </cell>
          <cell r="AG835">
            <v>0</v>
          </cell>
          <cell r="AH835" t="str">
            <v>Marianella Bernal Parada</v>
          </cell>
          <cell r="AI835" t="str">
            <v>aochoa@mintic.gov.co</v>
          </cell>
          <cell r="AJ835">
            <v>0</v>
          </cell>
          <cell r="AK835">
            <v>0</v>
          </cell>
          <cell r="AL835">
            <v>0</v>
          </cell>
        </row>
        <row r="836">
          <cell r="A836">
            <v>5019</v>
          </cell>
          <cell r="B836" t="str">
            <v>Todos por un Nuevo País</v>
          </cell>
          <cell r="C836" t="str">
            <v>Estrategias regionales</v>
          </cell>
          <cell r="D836" t="str">
            <v>Eje Cafetero y Antioquia: capital humano innovador en territorios incluyentes</v>
          </cell>
          <cell r="E836" t="str">
            <v>TIC</v>
          </cell>
          <cell r="F836" t="str">
            <v>MINTIC</v>
          </cell>
          <cell r="G836" t="str">
            <v>Región Eje Cafetero y Antioquia - TIC</v>
          </cell>
          <cell r="H836">
            <v>5019</v>
          </cell>
          <cell r="I836" t="str">
            <v>Número de Terminales comprados/subsidiados para escuelas, estudiantes o docentes - Eje Cafetero</v>
          </cell>
          <cell r="J836" t="str">
            <v>Producto</v>
          </cell>
          <cell r="K836" t="str">
            <v>Sectorial</v>
          </cell>
          <cell r="L836" t="str">
            <v>SI</v>
          </cell>
          <cell r="M836" t="str">
            <v>SI</v>
          </cell>
          <cell r="N836" t="str">
            <v>NO</v>
          </cell>
          <cell r="O836" t="str">
            <v>SI</v>
          </cell>
          <cell r="P836" t="str">
            <v>Pendiente</v>
          </cell>
          <cell r="Q836" t="str">
            <v>Trimestral</v>
          </cell>
          <cell r="R836" t="str">
            <v>Capacidad</v>
          </cell>
          <cell r="S836">
            <v>0</v>
          </cell>
          <cell r="T836">
            <v>0</v>
          </cell>
          <cell r="U836">
            <v>0</v>
          </cell>
          <cell r="V836">
            <v>0</v>
          </cell>
          <cell r="W836">
            <v>0</v>
          </cell>
          <cell r="X836">
            <v>424241</v>
          </cell>
          <cell r="Y836">
            <v>0</v>
          </cell>
          <cell r="Z836">
            <v>0</v>
          </cell>
          <cell r="AA836">
            <v>0</v>
          </cell>
          <cell r="AB836">
            <v>0</v>
          </cell>
          <cell r="AC836">
            <v>0</v>
          </cell>
          <cell r="AD836">
            <v>0</v>
          </cell>
          <cell r="AE836">
            <v>0</v>
          </cell>
          <cell r="AF836">
            <v>0</v>
          </cell>
          <cell r="AG836">
            <v>0</v>
          </cell>
          <cell r="AH836" t="str">
            <v>Marianella Bernal Parada</v>
          </cell>
          <cell r="AI836" t="str">
            <v>aochoa@mintic.gov.co</v>
          </cell>
          <cell r="AJ836">
            <v>0</v>
          </cell>
          <cell r="AK836">
            <v>0</v>
          </cell>
          <cell r="AL836">
            <v>0</v>
          </cell>
        </row>
        <row r="837">
          <cell r="A837">
            <v>5111</v>
          </cell>
          <cell r="B837" t="str">
            <v>Todos por un Nuevo País</v>
          </cell>
          <cell r="C837" t="str">
            <v>Estrategias regionales</v>
          </cell>
          <cell r="D837" t="str">
            <v>Eje Cafetero y Antioquia: capital humano innovador en territorios incluyentes</v>
          </cell>
          <cell r="E837" t="str">
            <v>Trabajo</v>
          </cell>
          <cell r="F837" t="str">
            <v>SENA</v>
          </cell>
          <cell r="G837" t="str">
            <v>Región Eje Cafetero y Antioquia - Trabajo</v>
          </cell>
          <cell r="H837">
            <v>5111</v>
          </cell>
          <cell r="I837" t="str">
            <v>Cupos en formación complementaria del SENA para la región Eje Cafetero y Antioquia</v>
          </cell>
          <cell r="J837" t="str">
            <v>Gestión</v>
          </cell>
          <cell r="K837" t="str">
            <v>Sectorial</v>
          </cell>
          <cell r="L837" t="str">
            <v>SI</v>
          </cell>
          <cell r="M837" t="str">
            <v>NO</v>
          </cell>
          <cell r="N837" t="str">
            <v>NO</v>
          </cell>
          <cell r="O837" t="str">
            <v>SI</v>
          </cell>
          <cell r="P837" t="str">
            <v>Cupos</v>
          </cell>
          <cell r="Q837" t="str">
            <v>Mensual</v>
          </cell>
          <cell r="R837" t="str">
            <v>Flujo</v>
          </cell>
          <cell r="S837">
            <v>1489624</v>
          </cell>
          <cell r="T837">
            <v>1447391</v>
          </cell>
          <cell r="U837">
            <v>1398261</v>
          </cell>
          <cell r="V837">
            <v>1349131</v>
          </cell>
          <cell r="W837">
            <v>1300000</v>
          </cell>
          <cell r="X837">
            <v>1300000</v>
          </cell>
          <cell r="Y837">
            <v>394601</v>
          </cell>
          <cell r="Z837">
            <v>28.22</v>
          </cell>
          <cell r="AA837">
            <v>1397447</v>
          </cell>
          <cell r="AB837">
            <v>100</v>
          </cell>
          <cell r="AC837">
            <v>42490.208333333299</v>
          </cell>
          <cell r="AD837">
            <v>42496.511224502297</v>
          </cell>
          <cell r="AE837" t="str">
            <v>Los resultados presentan un crecimiento del 26% con respecto al mismo periodo de 2015, lo cual es muy positivo. La tendencia para este año es buena ya que presenta un crecimiento de marzo a abril de 2016 del 60%. En cuanto al cumplimiento de la meta se en</v>
          </cell>
          <cell r="AF837">
            <v>42490.208333333299</v>
          </cell>
          <cell r="AG837">
            <v>42496.511224155103</v>
          </cell>
          <cell r="AH837" t="str">
            <v>Pedro José Murcia</v>
          </cell>
          <cell r="AI837" t="str">
            <v>pmurcia@sena.edu.co</v>
          </cell>
          <cell r="AJ837">
            <v>0</v>
          </cell>
          <cell r="AK837">
            <v>42520.208333333299</v>
          </cell>
          <cell r="AL837">
            <v>-13</v>
          </cell>
        </row>
        <row r="838">
          <cell r="A838">
            <v>5112</v>
          </cell>
          <cell r="B838" t="str">
            <v>Todos por un Nuevo País</v>
          </cell>
          <cell r="C838" t="str">
            <v>Estrategias regionales</v>
          </cell>
          <cell r="D838" t="str">
            <v>Eje Cafetero y Antioquia: capital humano innovador en territorios incluyentes</v>
          </cell>
          <cell r="E838" t="str">
            <v>Trabajo</v>
          </cell>
          <cell r="F838" t="str">
            <v>SENA</v>
          </cell>
          <cell r="G838" t="str">
            <v>Región Eje Cafetero y Antioquia - Trabajo</v>
          </cell>
          <cell r="H838">
            <v>5112</v>
          </cell>
          <cell r="I838" t="str">
            <v>Cupos en formación titulada del SENA para la región Eje Cafetero y Antioquia</v>
          </cell>
          <cell r="J838" t="str">
            <v>Gestión</v>
          </cell>
          <cell r="K838" t="str">
            <v>Sectorial</v>
          </cell>
          <cell r="L838" t="str">
            <v>SI</v>
          </cell>
          <cell r="M838" t="str">
            <v>NO</v>
          </cell>
          <cell r="N838" t="str">
            <v>NO</v>
          </cell>
          <cell r="O838" t="str">
            <v>SI</v>
          </cell>
          <cell r="P838" t="str">
            <v>Cupos</v>
          </cell>
          <cell r="Q838" t="str">
            <v>Mensual</v>
          </cell>
          <cell r="R838" t="str">
            <v>Flujo</v>
          </cell>
          <cell r="S838">
            <v>264033</v>
          </cell>
          <cell r="T838">
            <v>251372</v>
          </cell>
          <cell r="U838">
            <v>250915</v>
          </cell>
          <cell r="V838">
            <v>250458</v>
          </cell>
          <cell r="W838">
            <v>250000</v>
          </cell>
          <cell r="X838">
            <v>250000</v>
          </cell>
          <cell r="Y838">
            <v>195514</v>
          </cell>
          <cell r="Z838">
            <v>77.92</v>
          </cell>
          <cell r="AA838">
            <v>252214</v>
          </cell>
          <cell r="AB838">
            <v>100</v>
          </cell>
          <cell r="AC838">
            <v>42490.208333333299</v>
          </cell>
          <cell r="AD838">
            <v>42496.679293368099</v>
          </cell>
          <cell r="AE838" t="str">
            <v>Los resultados presentan un crecimiento del 7% con respecto al mismo periodo de 2015, lo cual es bueno. La tendencia para este año es buena ya que presenta un crecimiento de marzo a abril de 2016 del 15%, que está representado fundamentalmente con la matr</v>
          </cell>
          <cell r="AF838">
            <v>42490.208333333299</v>
          </cell>
          <cell r="AG838">
            <v>42496.679293205998</v>
          </cell>
          <cell r="AH838" t="str">
            <v>Pedro José Murcia</v>
          </cell>
          <cell r="AI838" t="str">
            <v>pmurcia@sena.edu.co</v>
          </cell>
          <cell r="AJ838">
            <v>0</v>
          </cell>
          <cell r="AK838">
            <v>42520.208333333299</v>
          </cell>
          <cell r="AL838">
            <v>-13</v>
          </cell>
        </row>
        <row r="839">
          <cell r="A839">
            <v>5181</v>
          </cell>
          <cell r="B839" t="str">
            <v>Todos por un Nuevo País</v>
          </cell>
          <cell r="C839" t="str">
            <v>Estrategias regionales</v>
          </cell>
          <cell r="D839" t="str">
            <v>Eje Cafetero y Antioquia: capital humano innovador en territorios incluyentes</v>
          </cell>
          <cell r="E839" t="str">
            <v>Transporte</v>
          </cell>
          <cell r="F839" t="str">
            <v>AEROCIVIL</v>
          </cell>
          <cell r="G839" t="str">
            <v>Región Eje Cafetero y Antioquia - Transporte</v>
          </cell>
          <cell r="H839">
            <v>5181</v>
          </cell>
          <cell r="I839" t="str">
            <v>Aeropuertos para la prosperidad intervenidos en la Región Eje Cafetero</v>
          </cell>
          <cell r="J839" t="str">
            <v>Producto</v>
          </cell>
          <cell r="K839" t="str">
            <v>Sectorial</v>
          </cell>
          <cell r="L839" t="str">
            <v>SI</v>
          </cell>
          <cell r="M839" t="str">
            <v>NO</v>
          </cell>
          <cell r="N839" t="str">
            <v>NO</v>
          </cell>
          <cell r="O839" t="str">
            <v>NO</v>
          </cell>
          <cell r="P839" t="str">
            <v>Número</v>
          </cell>
          <cell r="Q839" t="str">
            <v>Trimestral</v>
          </cell>
          <cell r="R839" t="str">
            <v>Acumulado</v>
          </cell>
          <cell r="S839">
            <v>6</v>
          </cell>
          <cell r="T839">
            <v>0</v>
          </cell>
          <cell r="U839">
            <v>0</v>
          </cell>
          <cell r="V839">
            <v>4</v>
          </cell>
          <cell r="W839">
            <v>0</v>
          </cell>
          <cell r="X839">
            <v>4</v>
          </cell>
          <cell r="Y839">
            <v>0</v>
          </cell>
          <cell r="Z839">
            <v>0</v>
          </cell>
          <cell r="AA839">
            <v>0</v>
          </cell>
          <cell r="AB839">
            <v>0</v>
          </cell>
          <cell r="AC839">
            <v>0</v>
          </cell>
          <cell r="AD839">
            <v>0</v>
          </cell>
          <cell r="AE839">
            <v>0</v>
          </cell>
          <cell r="AF839">
            <v>0</v>
          </cell>
          <cell r="AG839">
            <v>0</v>
          </cell>
          <cell r="AH839" t="str">
            <v>Jairo Suárez</v>
          </cell>
          <cell r="AI839" t="str">
            <v>jairo.suarez@aerocivil.gov.co</v>
          </cell>
          <cell r="AJ839">
            <v>0</v>
          </cell>
          <cell r="AK839">
            <v>0</v>
          </cell>
          <cell r="AL839">
            <v>0</v>
          </cell>
        </row>
        <row r="840">
          <cell r="A840">
            <v>5186</v>
          </cell>
          <cell r="B840" t="str">
            <v>Todos por un Nuevo País</v>
          </cell>
          <cell r="C840" t="str">
            <v>Estrategias regionales</v>
          </cell>
          <cell r="D840" t="str">
            <v>Eje Cafetero y Antioquia: capital humano innovador en territorios incluyentes</v>
          </cell>
          <cell r="E840" t="str">
            <v>Transporte</v>
          </cell>
          <cell r="F840" t="str">
            <v>MINTRANSPORTE</v>
          </cell>
          <cell r="G840" t="str">
            <v>Región Eje Cafetero y Antioquia - Transporte</v>
          </cell>
          <cell r="H840">
            <v>5186</v>
          </cell>
          <cell r="I840" t="str">
            <v>Porcentaje de red vial nacional primaria en buen estado en la Región Eje Cafetero</v>
          </cell>
          <cell r="J840" t="str">
            <v>Producto</v>
          </cell>
          <cell r="K840" t="str">
            <v>Sectorial</v>
          </cell>
          <cell r="L840" t="str">
            <v>SI</v>
          </cell>
          <cell r="M840" t="str">
            <v>SI</v>
          </cell>
          <cell r="N840" t="str">
            <v>NO</v>
          </cell>
          <cell r="O840" t="str">
            <v>SI</v>
          </cell>
          <cell r="P840" t="str">
            <v>Porcentaje</v>
          </cell>
          <cell r="Q840" t="str">
            <v>Trimestral</v>
          </cell>
          <cell r="R840" t="str">
            <v>Capacidad</v>
          </cell>
          <cell r="S840">
            <v>58</v>
          </cell>
          <cell r="T840">
            <v>60</v>
          </cell>
          <cell r="U840">
            <v>63</v>
          </cell>
          <cell r="V840">
            <v>65</v>
          </cell>
          <cell r="W840">
            <v>70</v>
          </cell>
          <cell r="X840">
            <v>70</v>
          </cell>
          <cell r="Y840">
            <v>59.77</v>
          </cell>
          <cell r="Z840">
            <v>35.4</v>
          </cell>
          <cell r="AA840">
            <v>59.77</v>
          </cell>
          <cell r="AB840">
            <v>14.75</v>
          </cell>
          <cell r="AC840">
            <v>42460.208333333299</v>
          </cell>
          <cell r="AD840">
            <v>42496.624450613403</v>
          </cell>
          <cell r="AE840" t="str">
            <v xml:space="preserve">59,77% de la Red Vial primaria en la Región Eje Cafetero se encuentra en Buen estado. </v>
          </cell>
          <cell r="AF840">
            <v>42460.208333333299</v>
          </cell>
          <cell r="AG840">
            <v>42496.624450463001</v>
          </cell>
          <cell r="AH840" t="str">
            <v>Carlos Alberto Sarabia Mancini</v>
          </cell>
          <cell r="AI840" t="str">
            <v>csarabia@mintransporte.gov.co</v>
          </cell>
          <cell r="AJ840">
            <v>30</v>
          </cell>
          <cell r="AK840">
            <v>42551.208333333299</v>
          </cell>
          <cell r="AL840">
            <v>-73</v>
          </cell>
        </row>
        <row r="841">
          <cell r="A841">
            <v>5190</v>
          </cell>
          <cell r="B841" t="str">
            <v>Todos por un Nuevo País</v>
          </cell>
          <cell r="C841" t="str">
            <v>Estrategias regionales</v>
          </cell>
          <cell r="D841" t="str">
            <v>Eje Cafetero y Antioquia: capital humano innovador en territorios incluyentes</v>
          </cell>
          <cell r="E841" t="str">
            <v>Transporte</v>
          </cell>
          <cell r="F841" t="str">
            <v>MINTRANSPORTE</v>
          </cell>
          <cell r="G841" t="str">
            <v>Región Eje Cafetero y Antioquia - Transporte</v>
          </cell>
          <cell r="H841">
            <v>5190</v>
          </cell>
          <cell r="I841" t="str">
            <v>Porcentaje de viajes realizados asociados a movilidad activa cuantificada en la Región Eje Cafetero</v>
          </cell>
          <cell r="J841" t="str">
            <v>Resultado</v>
          </cell>
          <cell r="K841" t="str">
            <v>Sectorial</v>
          </cell>
          <cell r="L841" t="str">
            <v>SI</v>
          </cell>
          <cell r="M841" t="str">
            <v>SI</v>
          </cell>
          <cell r="N841" t="str">
            <v>NO</v>
          </cell>
          <cell r="O841" t="str">
            <v>SI</v>
          </cell>
          <cell r="P841" t="str">
            <v>Porcentaje</v>
          </cell>
          <cell r="Q841" t="str">
            <v>Trimestral</v>
          </cell>
          <cell r="R841" t="str">
            <v>Capacidad</v>
          </cell>
          <cell r="S841">
            <v>29</v>
          </cell>
          <cell r="T841">
            <v>29</v>
          </cell>
          <cell r="U841">
            <v>32</v>
          </cell>
          <cell r="V841">
            <v>36</v>
          </cell>
          <cell r="W841">
            <v>40</v>
          </cell>
          <cell r="X841">
            <v>40</v>
          </cell>
          <cell r="Y841">
            <v>0</v>
          </cell>
          <cell r="Z841">
            <v>0</v>
          </cell>
          <cell r="AA841">
            <v>0</v>
          </cell>
          <cell r="AB841">
            <v>0</v>
          </cell>
          <cell r="AC841">
            <v>0</v>
          </cell>
          <cell r="AD841">
            <v>0</v>
          </cell>
          <cell r="AE841" t="str">
            <v>El porcentaje de viaje para el mes de Enero se establecio en el 30% con una movilización cercana a los 238.000 pasajeros/dia</v>
          </cell>
          <cell r="AF841">
            <v>42400.208333333299</v>
          </cell>
          <cell r="AG841">
            <v>42495.615922800898</v>
          </cell>
          <cell r="AH841" t="str">
            <v>Walid David Jalil Nasser</v>
          </cell>
          <cell r="AI841" t="str">
            <v>wdavid@mintransporte.gov.co</v>
          </cell>
          <cell r="AJ841">
            <v>30</v>
          </cell>
          <cell r="AK841">
            <v>0</v>
          </cell>
          <cell r="AL841">
            <v>0</v>
          </cell>
        </row>
        <row r="842">
          <cell r="A842">
            <v>5193</v>
          </cell>
          <cell r="B842" t="str">
            <v>Todos por un Nuevo País</v>
          </cell>
          <cell r="C842" t="str">
            <v>Estrategias regionales</v>
          </cell>
          <cell r="D842" t="str">
            <v>Eje Cafetero y Antioquia: capital humano innovador en territorios incluyentes</v>
          </cell>
          <cell r="E842" t="str">
            <v>Transporte</v>
          </cell>
          <cell r="F842" t="str">
            <v>MINTRANSPORTE</v>
          </cell>
          <cell r="G842" t="str">
            <v>Región Eje Cafetero y Antioquia - Transporte</v>
          </cell>
          <cell r="H842">
            <v>5193</v>
          </cell>
          <cell r="I842" t="str">
            <v>Espacios de Infraestructura dedicada a la intermodalidad en la Región Eje cafetero y Antioquia</v>
          </cell>
          <cell r="J842" t="str">
            <v>Producto</v>
          </cell>
          <cell r="K842" t="str">
            <v>Sectorial</v>
          </cell>
          <cell r="L842" t="str">
            <v>SI</v>
          </cell>
          <cell r="M842" t="str">
            <v>SI</v>
          </cell>
          <cell r="N842" t="str">
            <v>NO</v>
          </cell>
          <cell r="O842" t="str">
            <v>SI</v>
          </cell>
          <cell r="P842" t="str">
            <v>Número</v>
          </cell>
          <cell r="Q842" t="str">
            <v>Trimestral</v>
          </cell>
          <cell r="R842" t="str">
            <v>Capacidad</v>
          </cell>
          <cell r="S842">
            <v>4</v>
          </cell>
          <cell r="T842">
            <v>4</v>
          </cell>
          <cell r="U842">
            <v>5</v>
          </cell>
          <cell r="V842">
            <v>5</v>
          </cell>
          <cell r="W842">
            <v>5</v>
          </cell>
          <cell r="X842">
            <v>5</v>
          </cell>
          <cell r="Y842">
            <v>0</v>
          </cell>
          <cell r="Z842">
            <v>0</v>
          </cell>
          <cell r="AA842">
            <v>0</v>
          </cell>
          <cell r="AB842">
            <v>0</v>
          </cell>
          <cell r="AC842">
            <v>0</v>
          </cell>
          <cell r="AD842">
            <v>0</v>
          </cell>
          <cell r="AE842" t="str">
            <v xml:space="preserve">La meta fue cumplida y superada en una unidad el año anterior. se tenía una meta de 4 espacios para esta región, se cumplió la meta con 5. </v>
          </cell>
          <cell r="AF842">
            <v>42400.208333333299</v>
          </cell>
          <cell r="AG842">
            <v>42411.439367592597</v>
          </cell>
          <cell r="AH842" t="str">
            <v>Walid David Jalil Nasser</v>
          </cell>
          <cell r="AI842" t="str">
            <v>wdavid@mintransporte.gov.co</v>
          </cell>
          <cell r="AJ842">
            <v>30</v>
          </cell>
          <cell r="AK842">
            <v>0</v>
          </cell>
          <cell r="AL842">
            <v>0</v>
          </cell>
        </row>
        <row r="843">
          <cell r="A843">
            <v>5247</v>
          </cell>
          <cell r="B843" t="str">
            <v>Todos por un Nuevo País</v>
          </cell>
          <cell r="C843" t="str">
            <v>Estrategias regionales</v>
          </cell>
          <cell r="D843" t="str">
            <v>Eje Cafetero y Antioquia: capital humano innovador en territorios incluyentes</v>
          </cell>
          <cell r="E843" t="str">
            <v>Vivienda</v>
          </cell>
          <cell r="F843" t="str">
            <v>MinVivienda</v>
          </cell>
          <cell r="G843" t="str">
            <v>Región Eje Cafetero y Antioquia - Vivienda</v>
          </cell>
          <cell r="H843">
            <v>5247</v>
          </cell>
          <cell r="I843" t="str">
            <v>Porcentaje de aguas residuales urbanas tratadas - Eje Cafetero Antioquia</v>
          </cell>
          <cell r="J843" t="str">
            <v>Producto</v>
          </cell>
          <cell r="K843" t="str">
            <v>Sectorial</v>
          </cell>
          <cell r="L843" t="str">
            <v>SI</v>
          </cell>
          <cell r="M843" t="str">
            <v>NO</v>
          </cell>
          <cell r="N843" t="str">
            <v>NO</v>
          </cell>
          <cell r="O843" t="str">
            <v>SI</v>
          </cell>
          <cell r="P843" t="str">
            <v>Porcentaje</v>
          </cell>
          <cell r="Q843" t="str">
            <v>Anual</v>
          </cell>
          <cell r="R843" t="str">
            <v>Capacidad</v>
          </cell>
          <cell r="S843">
            <v>20</v>
          </cell>
          <cell r="T843">
            <v>20</v>
          </cell>
          <cell r="U843">
            <v>30</v>
          </cell>
          <cell r="V843">
            <v>46</v>
          </cell>
          <cell r="W843">
            <v>46</v>
          </cell>
          <cell r="X843">
            <v>46</v>
          </cell>
          <cell r="Y843">
            <v>0</v>
          </cell>
          <cell r="Z843">
            <v>0</v>
          </cell>
          <cell r="AA843">
            <v>0</v>
          </cell>
          <cell r="AB843">
            <v>0</v>
          </cell>
          <cell r="AC843">
            <v>0</v>
          </cell>
          <cell r="AD843">
            <v>0</v>
          </cell>
          <cell r="AE843">
            <v>0</v>
          </cell>
          <cell r="AF843">
            <v>0</v>
          </cell>
          <cell r="AG843">
            <v>0</v>
          </cell>
          <cell r="AH843" t="str">
            <v>Javier Orlando Moreno Mendez</v>
          </cell>
          <cell r="AI843" t="str">
            <v>jmoreno@minvivienda.gov.co</v>
          </cell>
          <cell r="AJ843">
            <v>360</v>
          </cell>
          <cell r="AK843">
            <v>0</v>
          </cell>
          <cell r="AL843">
            <v>0</v>
          </cell>
        </row>
        <row r="844">
          <cell r="A844">
            <v>5029</v>
          </cell>
          <cell r="B844" t="str">
            <v>Todos por un Nuevo País</v>
          </cell>
          <cell r="C844" t="str">
            <v>Estrategias regionales</v>
          </cell>
          <cell r="D844" t="str">
            <v>Conectividad para la integración y el desarrollo productivo sostenible de la región Centro-Oriente y Bogotá D.C.</v>
          </cell>
          <cell r="E844" t="str">
            <v>Agropecuario</v>
          </cell>
          <cell r="F844" t="str">
            <v>MINAGRICULTURA</v>
          </cell>
          <cell r="G844" t="str">
            <v>Región Centro Oriente - Agricultura</v>
          </cell>
          <cell r="H844">
            <v>5029</v>
          </cell>
          <cell r="I844" t="str">
            <v>Personas vinculados a programas de asociatividad y desarrollo empresarial rural - Centro Oriente</v>
          </cell>
          <cell r="J844" t="str">
            <v>Producto</v>
          </cell>
          <cell r="K844" t="str">
            <v>Sectorial</v>
          </cell>
          <cell r="L844" t="str">
            <v>SI</v>
          </cell>
          <cell r="M844" t="str">
            <v>SI</v>
          </cell>
          <cell r="N844" t="str">
            <v>NO</v>
          </cell>
          <cell r="O844" t="str">
            <v>SI</v>
          </cell>
          <cell r="P844" t="str">
            <v>Personas</v>
          </cell>
          <cell r="Q844" t="str">
            <v>Trimestral</v>
          </cell>
          <cell r="R844" t="str">
            <v>Acumulado</v>
          </cell>
          <cell r="S844">
            <v>7595</v>
          </cell>
          <cell r="T844">
            <v>1800</v>
          </cell>
          <cell r="U844">
            <v>2500</v>
          </cell>
          <cell r="V844">
            <v>2500</v>
          </cell>
          <cell r="W844">
            <v>1987</v>
          </cell>
          <cell r="X844">
            <v>8787</v>
          </cell>
          <cell r="Y844">
            <v>0</v>
          </cell>
          <cell r="Z844">
            <v>0</v>
          </cell>
          <cell r="AA844">
            <v>4490</v>
          </cell>
          <cell r="AB844">
            <v>51.1</v>
          </cell>
          <cell r="AC844">
            <v>42460.208333333299</v>
          </cell>
          <cell r="AD844">
            <v>42468.615439004599</v>
          </cell>
          <cell r="AE844" t="str">
            <v>En el mes de Abril, se culminaron los ajustes a los términos de referencia de la nueva convocatoria a abrirse en el mes de Mayo de 2016. Para esta Región se tiene programado intervenir en el departamento de Norte de Santander, en el territorio del Catatum</v>
          </cell>
          <cell r="AF844">
            <v>42490.208333333299</v>
          </cell>
          <cell r="AG844">
            <v>42501.425962928202</v>
          </cell>
          <cell r="AH844" t="str">
            <v>Fernando Puerto Chávez</v>
          </cell>
          <cell r="AI844" t="str">
            <v>fernando.puerto@minagricultura.gov.co</v>
          </cell>
          <cell r="AJ844">
            <v>15</v>
          </cell>
          <cell r="AK844">
            <v>42551.208333333299</v>
          </cell>
          <cell r="AL844">
            <v>-58</v>
          </cell>
        </row>
        <row r="845">
          <cell r="A845">
            <v>5030</v>
          </cell>
          <cell r="B845" t="str">
            <v>Todos por un Nuevo País</v>
          </cell>
          <cell r="C845" t="str">
            <v>Estrategias regionales</v>
          </cell>
          <cell r="D845" t="str">
            <v>Conectividad para la integración y el desarrollo productivo sostenible de la región Centro-Oriente y Bogotá D.C.</v>
          </cell>
          <cell r="E845" t="str">
            <v>Agropecuario</v>
          </cell>
          <cell r="F845" t="str">
            <v>MINAGRICULTURA</v>
          </cell>
          <cell r="G845" t="str">
            <v>Región Centro Oriente - Agricultura</v>
          </cell>
          <cell r="H845">
            <v>5030</v>
          </cell>
          <cell r="I845" t="str">
            <v>Hectáreas estratégicas para el desarrollo de sistemas productivos zonificadas a escala 1:25.000  - Centro Oriente</v>
          </cell>
          <cell r="J845" t="str">
            <v>Producto</v>
          </cell>
          <cell r="K845" t="str">
            <v>Sectorial</v>
          </cell>
          <cell r="L845" t="str">
            <v>SI</v>
          </cell>
          <cell r="M845" t="str">
            <v>SI</v>
          </cell>
          <cell r="N845" t="str">
            <v>NO</v>
          </cell>
          <cell r="O845" t="str">
            <v>SI</v>
          </cell>
          <cell r="P845" t="str">
            <v>Hectáreas</v>
          </cell>
          <cell r="Q845" t="str">
            <v>Anual</v>
          </cell>
          <cell r="R845" t="str">
            <v>Acumulado</v>
          </cell>
          <cell r="S845">
            <v>0</v>
          </cell>
          <cell r="T845">
            <v>0</v>
          </cell>
          <cell r="U845">
            <v>22370</v>
          </cell>
          <cell r="V845">
            <v>128574</v>
          </cell>
          <cell r="W845">
            <v>0</v>
          </cell>
          <cell r="X845">
            <v>150944</v>
          </cell>
          <cell r="Y845">
            <v>0</v>
          </cell>
          <cell r="Z845">
            <v>0</v>
          </cell>
          <cell r="AA845">
            <v>0</v>
          </cell>
          <cell r="AB845">
            <v>0</v>
          </cell>
          <cell r="AC845">
            <v>0</v>
          </cell>
          <cell r="AD845">
            <v>0</v>
          </cell>
          <cell r="AE845" t="str">
            <v>Los estudios de evaluación de tierras para obtención del producto "Hectáreas estratégicas para el desarrollo de sistemas productivos zonificadas a escala 1:25.000" en el cuatrenio tienen la siguiente priorización de acuerdo con la disponibilidad de la inf</v>
          </cell>
          <cell r="AF845">
            <v>42490.208333333299</v>
          </cell>
          <cell r="AG845">
            <v>42501.4473756597</v>
          </cell>
          <cell r="AH845" t="str">
            <v>Daniel Aguilar</v>
          </cell>
          <cell r="AI845" t="str">
            <v>emiro.diaz@upra.gov.co</v>
          </cell>
          <cell r="AJ845">
            <v>30</v>
          </cell>
          <cell r="AK845">
            <v>0</v>
          </cell>
          <cell r="AL845">
            <v>0</v>
          </cell>
        </row>
        <row r="846">
          <cell r="A846">
            <v>5031</v>
          </cell>
          <cell r="B846" t="str">
            <v>Todos por un Nuevo País</v>
          </cell>
          <cell r="C846" t="str">
            <v>Estrategias regionales</v>
          </cell>
          <cell r="D846" t="str">
            <v>Conectividad para la integración y el desarrollo productivo sostenible de la región Centro-Oriente y Bogotá D.C.</v>
          </cell>
          <cell r="E846" t="str">
            <v>Agropecuario</v>
          </cell>
          <cell r="F846" t="str">
            <v>MINAGRICULTURA</v>
          </cell>
          <cell r="G846" t="str">
            <v>Región Centro Oriente - Agricultura</v>
          </cell>
          <cell r="H846">
            <v>5031</v>
          </cell>
          <cell r="I846" t="str">
            <v>Hectáreas adecuadas con manejo eficiente del recurso hídrico para fines agropecuarios - Centro Oriente</v>
          </cell>
          <cell r="J846" t="str">
            <v>Producto</v>
          </cell>
          <cell r="K846" t="str">
            <v>Sectorial</v>
          </cell>
          <cell r="L846" t="str">
            <v>SI</v>
          </cell>
          <cell r="M846" t="str">
            <v>SI</v>
          </cell>
          <cell r="N846" t="str">
            <v>NO</v>
          </cell>
          <cell r="O846" t="str">
            <v>SI</v>
          </cell>
          <cell r="P846" t="str">
            <v>Hectáreas</v>
          </cell>
          <cell r="Q846" t="str">
            <v>Semestral</v>
          </cell>
          <cell r="R846" t="str">
            <v>Acumulado</v>
          </cell>
          <cell r="S846">
            <v>0</v>
          </cell>
          <cell r="T846">
            <v>2610</v>
          </cell>
          <cell r="U846">
            <v>5100</v>
          </cell>
          <cell r="V846">
            <v>6030</v>
          </cell>
          <cell r="W846">
            <v>3660</v>
          </cell>
          <cell r="X846">
            <v>17400</v>
          </cell>
          <cell r="Y846">
            <v>0</v>
          </cell>
          <cell r="Z846">
            <v>0</v>
          </cell>
          <cell r="AA846">
            <v>0</v>
          </cell>
          <cell r="AB846">
            <v>0</v>
          </cell>
          <cell r="AC846">
            <v>0</v>
          </cell>
          <cell r="AD846">
            <v>0</v>
          </cell>
          <cell r="AE846">
            <v>0</v>
          </cell>
          <cell r="AF846">
            <v>0</v>
          </cell>
          <cell r="AG846">
            <v>0</v>
          </cell>
          <cell r="AH846" t="str">
            <v>Giovanni Alberto Rocha Mahecha</v>
          </cell>
          <cell r="AI846" t="str">
            <v>grocha@incoder.gov.co</v>
          </cell>
          <cell r="AJ846">
            <v>5</v>
          </cell>
          <cell r="AK846">
            <v>0</v>
          </cell>
          <cell r="AL846">
            <v>0</v>
          </cell>
        </row>
        <row r="847">
          <cell r="A847">
            <v>5032</v>
          </cell>
          <cell r="B847" t="str">
            <v>Todos por un Nuevo País</v>
          </cell>
          <cell r="C847" t="str">
            <v>Estrategias regionales</v>
          </cell>
          <cell r="D847" t="str">
            <v>Conectividad para la integración y el desarrollo productivo sostenible de la región Centro-Oriente y Bogotá D.C.</v>
          </cell>
          <cell r="E847" t="str">
            <v>Agropecuario</v>
          </cell>
          <cell r="F847" t="str">
            <v>MINAGRICULTURA</v>
          </cell>
          <cell r="G847" t="str">
            <v>Región Centro Oriente - Agricultura</v>
          </cell>
          <cell r="H847">
            <v>5032</v>
          </cell>
          <cell r="I847" t="str">
            <v>Plataformas logísticas para cultivos estratégicos entregadas en la región - Centro Oriente</v>
          </cell>
          <cell r="J847" t="str">
            <v>Producto</v>
          </cell>
          <cell r="K847" t="str">
            <v>Sectorial</v>
          </cell>
          <cell r="L847" t="str">
            <v>SI</v>
          </cell>
          <cell r="M847" t="str">
            <v>SI</v>
          </cell>
          <cell r="N847" t="str">
            <v>NO</v>
          </cell>
          <cell r="O847" t="str">
            <v>SI</v>
          </cell>
          <cell r="P847" t="str">
            <v>Pendiente</v>
          </cell>
          <cell r="Q847" t="str">
            <v>Trimestral</v>
          </cell>
          <cell r="R847" t="str">
            <v>Acumulado</v>
          </cell>
          <cell r="S847">
            <v>0</v>
          </cell>
          <cell r="T847">
            <v>0</v>
          </cell>
          <cell r="U847">
            <v>0</v>
          </cell>
          <cell r="V847">
            <v>0</v>
          </cell>
          <cell r="W847">
            <v>0</v>
          </cell>
          <cell r="X847">
            <v>2</v>
          </cell>
          <cell r="Y847">
            <v>0</v>
          </cell>
          <cell r="Z847">
            <v>0</v>
          </cell>
          <cell r="AA847">
            <v>0</v>
          </cell>
          <cell r="AB847">
            <v>0</v>
          </cell>
          <cell r="AC847">
            <v>0</v>
          </cell>
          <cell r="AD847">
            <v>0</v>
          </cell>
          <cell r="AE847">
            <v>0</v>
          </cell>
          <cell r="AF847">
            <v>0</v>
          </cell>
          <cell r="AG847">
            <v>0</v>
          </cell>
          <cell r="AH847" t="str">
            <v>Samuel Zambrano Canizales</v>
          </cell>
          <cell r="AI847" t="str">
            <v>samuel.zambrano@minagricultura.gov.co</v>
          </cell>
          <cell r="AJ847">
            <v>0</v>
          </cell>
          <cell r="AK847">
            <v>0</v>
          </cell>
          <cell r="AL847">
            <v>0</v>
          </cell>
        </row>
        <row r="848">
          <cell r="A848">
            <v>5033</v>
          </cell>
          <cell r="B848" t="str">
            <v>Todos por un Nuevo País</v>
          </cell>
          <cell r="C848" t="str">
            <v>Estrategias regionales</v>
          </cell>
          <cell r="D848" t="str">
            <v>Conectividad para la integración y el desarrollo productivo sostenible de la región Centro-Oriente y Bogotá D.C.</v>
          </cell>
          <cell r="E848" t="str">
            <v>Agropecuario</v>
          </cell>
          <cell r="F848" t="str">
            <v>MINAGRICULTURA</v>
          </cell>
          <cell r="G848" t="str">
            <v>Región Centro Oriente - Agricultura</v>
          </cell>
          <cell r="H848">
            <v>5033</v>
          </cell>
          <cell r="I848" t="str">
            <v>Soluciones de vivienda rural entregadas - Centro Oriente</v>
          </cell>
          <cell r="J848" t="str">
            <v>Producto</v>
          </cell>
          <cell r="K848" t="str">
            <v>Sectorial</v>
          </cell>
          <cell r="L848" t="str">
            <v>SI</v>
          </cell>
          <cell r="M848" t="str">
            <v>SI</v>
          </cell>
          <cell r="N848" t="str">
            <v>NO</v>
          </cell>
          <cell r="O848" t="str">
            <v>SI</v>
          </cell>
          <cell r="P848" t="str">
            <v xml:space="preserve">Soluciones de Vivienda Rural </v>
          </cell>
          <cell r="Q848" t="str">
            <v>Mensual</v>
          </cell>
          <cell r="R848" t="str">
            <v>Acumulado</v>
          </cell>
          <cell r="S848">
            <v>6482</v>
          </cell>
          <cell r="T848">
            <v>3487</v>
          </cell>
          <cell r="U848">
            <v>4186</v>
          </cell>
          <cell r="V848">
            <v>4651</v>
          </cell>
          <cell r="W848">
            <v>5116</v>
          </cell>
          <cell r="X848">
            <v>17440</v>
          </cell>
          <cell r="Y848">
            <v>1460</v>
          </cell>
          <cell r="Z848">
            <v>34.878</v>
          </cell>
          <cell r="AA848">
            <v>5921</v>
          </cell>
          <cell r="AB848">
            <v>33.951000000000001</v>
          </cell>
          <cell r="AC848">
            <v>42490.208333333299</v>
          </cell>
          <cell r="AD848">
            <v>42501.4376406597</v>
          </cell>
          <cell r="AE848" t="str">
            <v>En lo corrido de 2016, el MADR a través del Banco Agrario, ha logrado entregar un total de 1.460 soluciones de vivienda de interés social rural en la zona rural dispersa de 4 departamentos de la región centro-oriente (para población campesina y desplazada</v>
          </cell>
          <cell r="AF848">
            <v>42490.208333333299</v>
          </cell>
          <cell r="AG848">
            <v>42501.437640509299</v>
          </cell>
          <cell r="AH848" t="str">
            <v>Héctor Julio Álvarez Rivero</v>
          </cell>
          <cell r="AI848" t="str">
            <v>hector.alvarez@minagricultura.gov.co</v>
          </cell>
          <cell r="AJ848">
            <v>12</v>
          </cell>
          <cell r="AK848">
            <v>42520.208333333299</v>
          </cell>
          <cell r="AL848">
            <v>-25</v>
          </cell>
        </row>
        <row r="849">
          <cell r="A849">
            <v>5071</v>
          </cell>
          <cell r="B849" t="str">
            <v>Todos por un Nuevo País</v>
          </cell>
          <cell r="C849" t="str">
            <v>Estrategias regionales</v>
          </cell>
          <cell r="D849" t="str">
            <v>Conectividad para la integración y el desarrollo productivo sostenible de la región Centro-Oriente y Bogotá D.C.</v>
          </cell>
          <cell r="E849" t="str">
            <v>Ambiente</v>
          </cell>
          <cell r="F849" t="str">
            <v>MinAmbiente</v>
          </cell>
          <cell r="G849" t="str">
            <v>Región Centro Oriente - Ambiente</v>
          </cell>
          <cell r="H849">
            <v>5071</v>
          </cell>
          <cell r="I849" t="str">
            <v>Hectáreas que cuentan con planes de ordenación y manejo de cuenca elaborados y/o ajustados. (Centro Oriente)</v>
          </cell>
          <cell r="J849" t="str">
            <v>Gestión</v>
          </cell>
          <cell r="K849" t="str">
            <v>Sectorial</v>
          </cell>
          <cell r="L849" t="str">
            <v>SI</v>
          </cell>
          <cell r="M849" t="str">
            <v>SI</v>
          </cell>
          <cell r="N849" t="str">
            <v>NO</v>
          </cell>
          <cell r="O849" t="str">
            <v>SI</v>
          </cell>
          <cell r="P849" t="str">
            <v>Hectáreas</v>
          </cell>
          <cell r="Q849" t="str">
            <v>Semestral</v>
          </cell>
          <cell r="R849" t="str">
            <v>Stock</v>
          </cell>
          <cell r="S849">
            <v>0</v>
          </cell>
          <cell r="T849">
            <v>0</v>
          </cell>
          <cell r="U849">
            <v>0</v>
          </cell>
          <cell r="V849">
            <v>1507754</v>
          </cell>
          <cell r="W849">
            <v>2464363</v>
          </cell>
          <cell r="X849">
            <v>2464363</v>
          </cell>
          <cell r="Y849">
            <v>0</v>
          </cell>
          <cell r="Z849">
            <v>0</v>
          </cell>
          <cell r="AA849">
            <v>0</v>
          </cell>
          <cell r="AB849">
            <v>0</v>
          </cell>
          <cell r="AC849">
            <v>0</v>
          </cell>
          <cell r="AD849">
            <v>0</v>
          </cell>
          <cell r="AE849" t="str">
            <v>• Conformado el 100% de Comisiones Conjuntas para abordar los procesos de ordenamiento de Cuencas priorizadas (7 Comisiones Conjuntas) • Se han declarado en ordenación las 9 cuencas objeto de elaboración y/o ajuste de POMCAS de 9 programadas en la región.</v>
          </cell>
          <cell r="AF849">
            <v>42490.208333333299</v>
          </cell>
          <cell r="AG849">
            <v>42506.790887615702</v>
          </cell>
          <cell r="AH849" t="str">
            <v>Ricardo Arnold Baduin Ricardo</v>
          </cell>
          <cell r="AI849" t="str">
            <v>RBaduin@minambiente.gov.co</v>
          </cell>
          <cell r="AJ849">
            <v>30</v>
          </cell>
          <cell r="AK849">
            <v>0</v>
          </cell>
          <cell r="AL849">
            <v>0</v>
          </cell>
        </row>
        <row r="850">
          <cell r="A850">
            <v>5080</v>
          </cell>
          <cell r="B850" t="str">
            <v>Todos por un Nuevo País</v>
          </cell>
          <cell r="C850" t="str">
            <v>Estrategias regionales</v>
          </cell>
          <cell r="D850" t="str">
            <v>Conectividad para la integración y el desarrollo productivo sostenible de la región Centro-Oriente y Bogotá D.C.</v>
          </cell>
          <cell r="E850" t="str">
            <v>Ambiente</v>
          </cell>
          <cell r="F850" t="str">
            <v>MinAmbiente</v>
          </cell>
          <cell r="G850" t="str">
            <v>Región Centro Oriente - Ambiente</v>
          </cell>
          <cell r="H850">
            <v>5080</v>
          </cell>
          <cell r="I850" t="str">
            <v>Hectáreas con iniciativas de conservación de servicios ambientales para la provisión de agua implementadas.</v>
          </cell>
          <cell r="J850" t="str">
            <v>Gestión</v>
          </cell>
          <cell r="K850" t="str">
            <v>Sectorial</v>
          </cell>
          <cell r="L850" t="str">
            <v>SI</v>
          </cell>
          <cell r="M850" t="str">
            <v>SI</v>
          </cell>
          <cell r="N850" t="str">
            <v>NO</v>
          </cell>
          <cell r="O850" t="str">
            <v>SI</v>
          </cell>
          <cell r="P850" t="str">
            <v>Hectáreas</v>
          </cell>
          <cell r="Q850" t="str">
            <v>Anual</v>
          </cell>
          <cell r="R850" t="str">
            <v>Capacidad</v>
          </cell>
          <cell r="S850">
            <v>0</v>
          </cell>
          <cell r="T850">
            <v>0</v>
          </cell>
          <cell r="U850">
            <v>2400</v>
          </cell>
          <cell r="V850">
            <v>4800</v>
          </cell>
          <cell r="W850">
            <v>8000</v>
          </cell>
          <cell r="X850">
            <v>8000</v>
          </cell>
          <cell r="Y850">
            <v>0</v>
          </cell>
          <cell r="Z850">
            <v>0</v>
          </cell>
          <cell r="AA850">
            <v>0</v>
          </cell>
          <cell r="AB850">
            <v>0</v>
          </cell>
          <cell r="AC850">
            <v>0</v>
          </cell>
          <cell r="AD850">
            <v>0</v>
          </cell>
          <cell r="AE850" t="str">
            <v>Se viene acompañando el proceso de implementación del proyecto piloto del Pago por Servicios AmbientalesSA de la Gobernación de Cundinamarca. Así mismo se ha efectuado el acompañamiento a reuniones conjuntas entre la Gobernación Secretaría de Ambiente y l</v>
          </cell>
          <cell r="AF850">
            <v>42490.208333333299</v>
          </cell>
          <cell r="AG850">
            <v>42496.7709866898</v>
          </cell>
          <cell r="AH850" t="str">
            <v>Mauricio Mira Ponton</v>
          </cell>
          <cell r="AI850" t="str">
            <v>mmira@minambiente.gov.co</v>
          </cell>
          <cell r="AJ850">
            <v>0</v>
          </cell>
          <cell r="AK850">
            <v>0</v>
          </cell>
          <cell r="AL850">
            <v>0</v>
          </cell>
        </row>
        <row r="851">
          <cell r="A851">
            <v>5081</v>
          </cell>
          <cell r="B851" t="str">
            <v>Todos por un Nuevo País</v>
          </cell>
          <cell r="C851" t="str">
            <v>Estrategias regionales</v>
          </cell>
          <cell r="D851" t="str">
            <v>Conectividad para la integración y el desarrollo productivo sostenible de la región Centro-Oriente y Bogotá D.C.</v>
          </cell>
          <cell r="E851" t="str">
            <v>Ambiente</v>
          </cell>
          <cell r="F851" t="str">
            <v>Parques Nacionales</v>
          </cell>
          <cell r="G851" t="str">
            <v>Región Centro Oriente - Ambiente</v>
          </cell>
          <cell r="H851">
            <v>5081</v>
          </cell>
          <cell r="I851" t="str">
            <v>Hectáreas de áreas protegidas de la Región Centro-Oriente, incorporados en el SINAP.</v>
          </cell>
          <cell r="J851" t="str">
            <v>Gestión</v>
          </cell>
          <cell r="K851" t="str">
            <v>Sectorial</v>
          </cell>
          <cell r="L851" t="str">
            <v>SI</v>
          </cell>
          <cell r="M851" t="str">
            <v>SI</v>
          </cell>
          <cell r="N851" t="str">
            <v>NO</v>
          </cell>
          <cell r="O851" t="str">
            <v>SI</v>
          </cell>
          <cell r="P851" t="str">
            <v>Hectáreas</v>
          </cell>
          <cell r="Q851" t="str">
            <v>Trimestral</v>
          </cell>
          <cell r="R851" t="str">
            <v>Capacidad</v>
          </cell>
          <cell r="S851">
            <v>980681</v>
          </cell>
          <cell r="T851">
            <v>1001729.249</v>
          </cell>
          <cell r="U851">
            <v>1034637.645</v>
          </cell>
          <cell r="V851">
            <v>1094646.6029999999</v>
          </cell>
          <cell r="W851">
            <v>1236788.317</v>
          </cell>
          <cell r="X851">
            <v>1236788</v>
          </cell>
          <cell r="Y851">
            <v>1034684.43</v>
          </cell>
          <cell r="Z851">
            <v>100</v>
          </cell>
          <cell r="AA851">
            <v>1034684.43</v>
          </cell>
          <cell r="AB851">
            <v>21.09</v>
          </cell>
          <cell r="AC851">
            <v>42460.208333333299</v>
          </cell>
          <cell r="AD851">
            <v>42468.735559953697</v>
          </cell>
          <cell r="AE851" t="str">
            <v xml:space="preserve">La corporación Corpochivor para las áreas regionales: Cuchilla san cayetano y Paramo de Mamapacha y bijagual; avanza en los estudios técnicos y sociales que soportan los procesos de declaratoria. </v>
          </cell>
          <cell r="AF851">
            <v>42490.208333333299</v>
          </cell>
          <cell r="AG851">
            <v>42496.772883530102</v>
          </cell>
          <cell r="AH851" t="str">
            <v>Julia Miranda Londoño</v>
          </cell>
          <cell r="AI851" t="str">
            <v>julia.miranda@parquesnacionales.gov.co</v>
          </cell>
          <cell r="AJ851">
            <v>30</v>
          </cell>
          <cell r="AK851">
            <v>42551.208333333299</v>
          </cell>
          <cell r="AL851">
            <v>-73</v>
          </cell>
        </row>
        <row r="852">
          <cell r="A852">
            <v>4341</v>
          </cell>
          <cell r="B852" t="str">
            <v>Todos por un Nuevo País</v>
          </cell>
          <cell r="C852" t="str">
            <v>Estrategias regionales</v>
          </cell>
          <cell r="D852" t="str">
            <v>Conectividad para la integración y el desarrollo productivo sostenible de la región Centro-Oriente y Bogotá D.C.</v>
          </cell>
          <cell r="E852" t="str">
            <v>Inclusión Social y Reconciliación</v>
          </cell>
          <cell r="F852" t="str">
            <v>Unidad Administrtiva Epecial para la Consolidación</v>
          </cell>
          <cell r="G852" t="str">
            <v>Región Centro Oriente - Inclusión Social</v>
          </cell>
          <cell r="H852">
            <v>4341</v>
          </cell>
          <cell r="I852" t="str">
            <v>Capacidades en los territorios de Norte de Santander para la garantía y ejercicio de derechos (Índice Sintético de Consolidación)</v>
          </cell>
          <cell r="J852" t="str">
            <v>Resultado</v>
          </cell>
          <cell r="K852" t="str">
            <v>Sectorial</v>
          </cell>
          <cell r="L852" t="str">
            <v>SI</v>
          </cell>
          <cell r="M852" t="str">
            <v>SI</v>
          </cell>
          <cell r="N852" t="str">
            <v>NO</v>
          </cell>
          <cell r="O852" t="str">
            <v>SI</v>
          </cell>
          <cell r="P852" t="str">
            <v>Indice</v>
          </cell>
          <cell r="Q852" t="str">
            <v>Anual</v>
          </cell>
          <cell r="R852" t="str">
            <v>Flujo</v>
          </cell>
          <cell r="S852">
            <v>56.2</v>
          </cell>
          <cell r="T852">
            <v>57</v>
          </cell>
          <cell r="U852">
            <v>58</v>
          </cell>
          <cell r="V852">
            <v>60</v>
          </cell>
          <cell r="W852">
            <v>62.3</v>
          </cell>
          <cell r="X852">
            <v>62.3</v>
          </cell>
          <cell r="Y852">
            <v>0</v>
          </cell>
          <cell r="Z852">
            <v>0</v>
          </cell>
          <cell r="AA852">
            <v>0</v>
          </cell>
          <cell r="AB852">
            <v>0</v>
          </cell>
          <cell r="AC852">
            <v>0</v>
          </cell>
          <cell r="AD852">
            <v>0</v>
          </cell>
          <cell r="AE852" t="str">
            <v>Teniendo en cuenta que el Decreto 2559 de 2015 fusiona a la Unidad de Consolidación con el DPS y crea la Dirección de Gestión Territorial, la dirección se encuentra en un periodo de transición durante el cual se adoptarán nuevos modelos de atención, por l</v>
          </cell>
          <cell r="AF852">
            <v>42490.208333333299</v>
          </cell>
          <cell r="AG852">
            <v>42495.818613923599</v>
          </cell>
          <cell r="AH852" t="str">
            <v>Carlos Alberto Parodi Hernández</v>
          </cell>
          <cell r="AI852" t="str">
            <v>carlos.parodi@consolidacion.gov.co</v>
          </cell>
          <cell r="AJ852">
            <v>240</v>
          </cell>
          <cell r="AK852">
            <v>0</v>
          </cell>
          <cell r="AL852">
            <v>0</v>
          </cell>
        </row>
        <row r="853">
          <cell r="A853">
            <v>4512</v>
          </cell>
          <cell r="B853" t="str">
            <v>Todos por un Nuevo País</v>
          </cell>
          <cell r="C853" t="str">
            <v>Estrategias regionales</v>
          </cell>
          <cell r="D853" t="str">
            <v>Conectividad para la integración y el desarrollo productivo sostenible de la región Centro-Oriente y Bogotá D.C.</v>
          </cell>
          <cell r="E853" t="str">
            <v>Planeación Nacional</v>
          </cell>
          <cell r="F853" t="str">
            <v>DNP</v>
          </cell>
          <cell r="G853" t="str">
            <v>Región Centro Oriente - Planeación</v>
          </cell>
          <cell r="H853">
            <v>4512</v>
          </cell>
          <cell r="I853" t="str">
            <v>Municipios con bajo desempeño integral - Región Centro Oriente y Bogotá</v>
          </cell>
          <cell r="J853" t="str">
            <v>Gestión</v>
          </cell>
          <cell r="K853" t="str">
            <v>Sectorial</v>
          </cell>
          <cell r="L853" t="str">
            <v>SI</v>
          </cell>
          <cell r="M853" t="str">
            <v>SI</v>
          </cell>
          <cell r="N853" t="str">
            <v>NO</v>
          </cell>
          <cell r="O853" t="str">
            <v>SI</v>
          </cell>
          <cell r="P853" t="str">
            <v>Municipios</v>
          </cell>
          <cell r="Q853" t="str">
            <v>Anual</v>
          </cell>
          <cell r="R853" t="str">
            <v>Reducción</v>
          </cell>
          <cell r="S853">
            <v>36</v>
          </cell>
          <cell r="T853">
            <v>33</v>
          </cell>
          <cell r="U853">
            <v>30</v>
          </cell>
          <cell r="V853">
            <v>29</v>
          </cell>
          <cell r="W853">
            <v>28</v>
          </cell>
          <cell r="X853">
            <v>28</v>
          </cell>
          <cell r="Y853">
            <v>0</v>
          </cell>
          <cell r="Z853">
            <v>0</v>
          </cell>
          <cell r="AA853">
            <v>0</v>
          </cell>
          <cell r="AB853">
            <v>0</v>
          </cell>
          <cell r="AC853">
            <v>0</v>
          </cell>
          <cell r="AD853">
            <v>0</v>
          </cell>
          <cell r="AE853" t="str">
            <v>Se definió el cronograma del proceso de Evaluación del Desempeño Integral de la vigencia 2015 que se llevará a cabo durante el año 2016 y se están ajustando los aplicativos para el reporte de la información.</v>
          </cell>
          <cell r="AF853">
            <v>42460.208333333299</v>
          </cell>
          <cell r="AG853">
            <v>42501.4365555556</v>
          </cell>
          <cell r="AH853" t="str">
            <v>Ivan Osejo Villamil</v>
          </cell>
          <cell r="AI853" t="str">
            <v>iosejo@dnp.gov.co</v>
          </cell>
          <cell r="AJ853">
            <v>240</v>
          </cell>
          <cell r="AK853">
            <v>0</v>
          </cell>
          <cell r="AL853">
            <v>0</v>
          </cell>
        </row>
        <row r="854">
          <cell r="A854">
            <v>4518</v>
          </cell>
          <cell r="B854" t="str">
            <v>Todos por un Nuevo País</v>
          </cell>
          <cell r="C854" t="str">
            <v>Estrategias regionales</v>
          </cell>
          <cell r="D854" t="str">
            <v>Conectividad para la integración y el desarrollo productivo sostenible de la región Centro-Oriente y Bogotá D.C.</v>
          </cell>
          <cell r="E854" t="str">
            <v>Planeación Nacional</v>
          </cell>
          <cell r="F854" t="str">
            <v>DNP</v>
          </cell>
          <cell r="G854" t="str">
            <v>Región Centro Oriente - Planeación</v>
          </cell>
          <cell r="H854">
            <v>4518</v>
          </cell>
          <cell r="I854" t="str">
            <v>Indicador de Convergencia Regional ICIR  - Región Centro Oriente y Bogotá</v>
          </cell>
          <cell r="J854" t="str">
            <v>Gestión</v>
          </cell>
          <cell r="K854" t="str">
            <v>Sectorial</v>
          </cell>
          <cell r="L854" t="str">
            <v>SI</v>
          </cell>
          <cell r="M854" t="str">
            <v>NO</v>
          </cell>
          <cell r="N854" t="str">
            <v>NO</v>
          </cell>
          <cell r="O854" t="str">
            <v>SI</v>
          </cell>
          <cell r="P854" t="str">
            <v>Porcentaje</v>
          </cell>
          <cell r="Q854" t="str">
            <v>Anual</v>
          </cell>
          <cell r="R854" t="str">
            <v>Reducción</v>
          </cell>
          <cell r="S854">
            <v>37.9</v>
          </cell>
          <cell r="T854">
            <v>35.6</v>
          </cell>
          <cell r="U854">
            <v>33.299999999999997</v>
          </cell>
          <cell r="V854">
            <v>30</v>
          </cell>
          <cell r="W854">
            <v>26.6</v>
          </cell>
          <cell r="X854">
            <v>26.6</v>
          </cell>
          <cell r="Y854">
            <v>0</v>
          </cell>
          <cell r="Z854">
            <v>0</v>
          </cell>
          <cell r="AA854">
            <v>0</v>
          </cell>
          <cell r="AB854">
            <v>0</v>
          </cell>
          <cell r="AC854">
            <v>0</v>
          </cell>
          <cell r="AD854">
            <v>0</v>
          </cell>
          <cell r="AE854" t="str">
            <v>Se hicieron los cálculos preliminares con las variables seleccionadas del listado opcional, en total quedaron 11 variables en 7 sectores.</v>
          </cell>
          <cell r="AF854">
            <v>42490.208333333299</v>
          </cell>
          <cell r="AG854">
            <v>42502.437799918996</v>
          </cell>
          <cell r="AH854" t="str">
            <v>Ivan Osejo Villamil</v>
          </cell>
          <cell r="AI854" t="str">
            <v>iosejo@dnp.gov.co</v>
          </cell>
          <cell r="AJ854">
            <v>365</v>
          </cell>
          <cell r="AK854">
            <v>0</v>
          </cell>
          <cell r="AL854">
            <v>0</v>
          </cell>
        </row>
        <row r="855">
          <cell r="A855">
            <v>5129</v>
          </cell>
          <cell r="B855" t="str">
            <v>Todos por un Nuevo País</v>
          </cell>
          <cell r="C855" t="str">
            <v>Estrategias regionales</v>
          </cell>
          <cell r="D855" t="str">
            <v>Conectividad para la integración y el desarrollo productivo sostenible de la región Centro-Oriente y Bogotá D.C.</v>
          </cell>
          <cell r="E855" t="str">
            <v>Planeación Nacional</v>
          </cell>
          <cell r="F855" t="str">
            <v>DNP</v>
          </cell>
          <cell r="G855" t="str">
            <v>Región Centro Oriente - Planeación</v>
          </cell>
          <cell r="H855">
            <v>5129</v>
          </cell>
          <cell r="I855" t="str">
            <v>Entidades del sector público nacional, privado y agentes del sistema internacional, con proyectos de cooperación internacional para Norte de Santander.</v>
          </cell>
          <cell r="J855" t="str">
            <v>Producto</v>
          </cell>
          <cell r="K855" t="str">
            <v>Sectorial</v>
          </cell>
          <cell r="L855" t="str">
            <v>SI</v>
          </cell>
          <cell r="M855" t="str">
            <v>SI</v>
          </cell>
          <cell r="N855" t="str">
            <v>NO</v>
          </cell>
          <cell r="O855" t="str">
            <v>SI</v>
          </cell>
          <cell r="P855" t="str">
            <v>Número de entidades</v>
          </cell>
          <cell r="Q855" t="str">
            <v>Anual</v>
          </cell>
          <cell r="R855" t="str">
            <v>Capacidad</v>
          </cell>
          <cell r="S855">
            <v>2</v>
          </cell>
          <cell r="T855">
            <v>2</v>
          </cell>
          <cell r="U855">
            <v>2</v>
          </cell>
          <cell r="V855">
            <v>2</v>
          </cell>
          <cell r="W855">
            <v>4</v>
          </cell>
          <cell r="X855">
            <v>4</v>
          </cell>
          <cell r="Y855">
            <v>0</v>
          </cell>
          <cell r="Z855">
            <v>0</v>
          </cell>
          <cell r="AA855">
            <v>0</v>
          </cell>
          <cell r="AB855">
            <v>0</v>
          </cell>
          <cell r="AC855">
            <v>0</v>
          </cell>
          <cell r="AD855">
            <v>0</v>
          </cell>
          <cell r="AE855" t="str">
            <v>En este indicador se tendrá en cuenta únicamente la información anual reportada en el Sistema de Información de Ayuda Oficial al Desarrollo – SIAOD, de la Agencia Presidencial de Cooperación Internacional, con corte a 31 de diciembre de 2016.</v>
          </cell>
          <cell r="AF855">
            <v>42490.208333333299</v>
          </cell>
          <cell r="AG855">
            <v>42502.454784571797</v>
          </cell>
          <cell r="AH855" t="str">
            <v>Ana María Romero</v>
          </cell>
          <cell r="AI855" t="str">
            <v>aromero@dnp.gov.co</v>
          </cell>
          <cell r="AJ855">
            <v>30</v>
          </cell>
          <cell r="AK855">
            <v>0</v>
          </cell>
          <cell r="AL855">
            <v>0</v>
          </cell>
        </row>
        <row r="856">
          <cell r="A856">
            <v>5109</v>
          </cell>
          <cell r="B856" t="str">
            <v>Todos por un Nuevo País</v>
          </cell>
          <cell r="C856" t="str">
            <v>Estrategias regionales</v>
          </cell>
          <cell r="D856" t="str">
            <v>Conectividad para la integración y el desarrollo productivo sostenible de la región Centro-Oriente y Bogotá D.C.</v>
          </cell>
          <cell r="E856" t="str">
            <v>Trabajo</v>
          </cell>
          <cell r="F856" t="str">
            <v>Servicio Público de Empleo</v>
          </cell>
          <cell r="G856" t="str">
            <v>Región Centro Oriente - Trabajo</v>
          </cell>
          <cell r="H856">
            <v>5109</v>
          </cell>
          <cell r="I856" t="str">
            <v>Colocados  a través del SPE en el departamento de Norte de Santander</v>
          </cell>
          <cell r="J856" t="str">
            <v>Gestión</v>
          </cell>
          <cell r="K856" t="str">
            <v>Sectorial</v>
          </cell>
          <cell r="L856" t="str">
            <v>SI</v>
          </cell>
          <cell r="M856" t="str">
            <v>NO</v>
          </cell>
          <cell r="N856" t="str">
            <v>NO</v>
          </cell>
          <cell r="O856" t="str">
            <v>SI</v>
          </cell>
          <cell r="P856" t="str">
            <v>Colocados</v>
          </cell>
          <cell r="Q856" t="str">
            <v>Mensual</v>
          </cell>
          <cell r="R856" t="str">
            <v>Flujo</v>
          </cell>
          <cell r="S856">
            <v>4700</v>
          </cell>
          <cell r="T856">
            <v>7651</v>
          </cell>
          <cell r="U856">
            <v>9737</v>
          </cell>
          <cell r="V856">
            <v>11824</v>
          </cell>
          <cell r="W856">
            <v>13910</v>
          </cell>
          <cell r="X856">
            <v>13910</v>
          </cell>
          <cell r="Y856">
            <v>4153</v>
          </cell>
          <cell r="Z856">
            <v>42.652000000000001</v>
          </cell>
          <cell r="AA856">
            <v>9324</v>
          </cell>
          <cell r="AB856">
            <v>67.031000000000006</v>
          </cell>
          <cell r="AC856">
            <v>42460.208333333299</v>
          </cell>
          <cell r="AD856">
            <v>42500.689948379601</v>
          </cell>
          <cell r="AE856" t="str">
            <v>Durante el mes de marzo se registraron 1.649 colocaciones laborales en el departamento Norte de Santander. El avance responde en más del 50% a la participación de Cajas de Compensación Familiar (COMFANORTE Y COMFAORIENTE). La Agencia Pública de Empleo del</v>
          </cell>
          <cell r="AF856">
            <v>42460.208333333299</v>
          </cell>
          <cell r="AG856">
            <v>42500.689948229199</v>
          </cell>
          <cell r="AH856" t="str">
            <v>Jorge Andrés Rodríguez Parra</v>
          </cell>
          <cell r="AI856" t="str">
            <v>jorge.rodriguez@serviciodeempleo.gov.co</v>
          </cell>
          <cell r="AJ856">
            <v>30</v>
          </cell>
          <cell r="AK856">
            <v>42490.208333333299</v>
          </cell>
          <cell r="AL856">
            <v>-13</v>
          </cell>
        </row>
        <row r="857">
          <cell r="A857">
            <v>5110</v>
          </cell>
          <cell r="B857" t="str">
            <v>Todos por un Nuevo País</v>
          </cell>
          <cell r="C857" t="str">
            <v>Estrategias regionales</v>
          </cell>
          <cell r="D857" t="str">
            <v>Conectividad para la integración y el desarrollo productivo sostenible de la región Centro-Oriente y Bogotá D.C.</v>
          </cell>
          <cell r="E857" t="str">
            <v>Trabajo</v>
          </cell>
          <cell r="F857" t="str">
            <v>Servicio Público de Empleo</v>
          </cell>
          <cell r="G857" t="str">
            <v>Región Centro Oriente - Trabajo</v>
          </cell>
          <cell r="H857">
            <v>5110</v>
          </cell>
          <cell r="I857" t="str">
            <v>Población orientada laboralmente y remitidas a servicios de gestión y colocación en Bogotá y municipios de influencia</v>
          </cell>
          <cell r="J857" t="str">
            <v>Gestión</v>
          </cell>
          <cell r="K857" t="str">
            <v>Sectorial</v>
          </cell>
          <cell r="L857" t="str">
            <v>SI</v>
          </cell>
          <cell r="M857" t="str">
            <v>NO</v>
          </cell>
          <cell r="N857" t="str">
            <v>NO</v>
          </cell>
          <cell r="O857" t="str">
            <v>SI</v>
          </cell>
          <cell r="P857" t="str">
            <v>Personas</v>
          </cell>
          <cell r="Q857" t="str">
            <v>Mensual</v>
          </cell>
          <cell r="R857" t="str">
            <v>Flujo</v>
          </cell>
          <cell r="S857">
            <v>120000</v>
          </cell>
          <cell r="T857">
            <v>250000</v>
          </cell>
          <cell r="U857">
            <v>300000</v>
          </cell>
          <cell r="V857">
            <v>600000</v>
          </cell>
          <cell r="W857">
            <v>1000000</v>
          </cell>
          <cell r="X857">
            <v>1000000</v>
          </cell>
          <cell r="Y857">
            <v>47997</v>
          </cell>
          <cell r="Z857">
            <v>15.999000000000001</v>
          </cell>
          <cell r="AA857">
            <v>167868</v>
          </cell>
          <cell r="AB857">
            <v>16.786999999999999</v>
          </cell>
          <cell r="AC857">
            <v>42460.208333333299</v>
          </cell>
          <cell r="AD857">
            <v>42500.689008101901</v>
          </cell>
          <cell r="AE857" t="str">
            <v>Durante el mes de marzo se registraron 18.608 orientaciones laborales en Bogotá y sus municipios de influencia. El avance reportado obedece a la gestión de la Agencia Pública de Empleo del SENA, regional Bogotá, y a la gestión de la Caja de Compensación C</v>
          </cell>
          <cell r="AF857">
            <v>42460.208333333299</v>
          </cell>
          <cell r="AG857">
            <v>42500.689005752298</v>
          </cell>
          <cell r="AH857" t="str">
            <v>Jorge Andrés Rodríguez Parra</v>
          </cell>
          <cell r="AI857" t="str">
            <v>jorge.rodriguez@serviciodeempleo.gov.co</v>
          </cell>
          <cell r="AJ857">
            <v>30</v>
          </cell>
          <cell r="AK857">
            <v>42490.208333333299</v>
          </cell>
          <cell r="AL857">
            <v>-13</v>
          </cell>
        </row>
        <row r="858">
          <cell r="A858">
            <v>5180</v>
          </cell>
          <cell r="B858" t="str">
            <v>Todos por un Nuevo País</v>
          </cell>
          <cell r="C858" t="str">
            <v>Estrategias regionales</v>
          </cell>
          <cell r="D858" t="str">
            <v>Conectividad para la integración y el desarrollo productivo sostenible de la región Centro-Oriente y Bogotá D.C.</v>
          </cell>
          <cell r="E858" t="str">
            <v>Transporte</v>
          </cell>
          <cell r="F858" t="str">
            <v>AEROCIVIL</v>
          </cell>
          <cell r="G858" t="str">
            <v>Región Centro Oriente - Transporte</v>
          </cell>
          <cell r="H858">
            <v>5180</v>
          </cell>
          <cell r="I858" t="str">
            <v>Pasajeros movilizados en el Aeropuerto Internacional El Dorado (incluye pasajeros en tránsito)</v>
          </cell>
          <cell r="J858" t="str">
            <v>Resultado</v>
          </cell>
          <cell r="K858" t="str">
            <v>Sectorial</v>
          </cell>
          <cell r="L858" t="str">
            <v>SI</v>
          </cell>
          <cell r="M858" t="str">
            <v>NO</v>
          </cell>
          <cell r="N858" t="str">
            <v>NO</v>
          </cell>
          <cell r="O858" t="str">
            <v>SI</v>
          </cell>
          <cell r="P858" t="str">
            <v>Número (Millones)</v>
          </cell>
          <cell r="Q858" t="str">
            <v>Mensual</v>
          </cell>
          <cell r="R858" t="str">
            <v>Flujo</v>
          </cell>
          <cell r="S858">
            <v>27.4</v>
          </cell>
          <cell r="T858">
            <v>30.4</v>
          </cell>
          <cell r="U858">
            <v>32.799999999999997</v>
          </cell>
          <cell r="V858">
            <v>35.299999999999997</v>
          </cell>
          <cell r="W858">
            <v>37.799999999999997</v>
          </cell>
          <cell r="X858">
            <v>37.799999999999997</v>
          </cell>
          <cell r="Y858">
            <v>4.97</v>
          </cell>
          <cell r="Z858">
            <v>15.15</v>
          </cell>
          <cell r="AA858">
            <v>29.96</v>
          </cell>
          <cell r="AB858">
            <v>79.260000000000005</v>
          </cell>
          <cell r="AC858">
            <v>42429.208333333299</v>
          </cell>
          <cell r="AD858">
            <v>42473.716179513904</v>
          </cell>
          <cell r="AE858" t="str">
            <v>En el periodo comprendido entre enero y marzo de 2016, se movilizaron a través del aeropuerto El Dorado un total de 7.46 millones de pasajeros, lo que representa un crecimiento de 7.98% con relación al primer trimestre del año 2015.</v>
          </cell>
          <cell r="AF858">
            <v>42460.208333333299</v>
          </cell>
          <cell r="AG858">
            <v>42494.468001770801</v>
          </cell>
          <cell r="AH858" t="str">
            <v>Eduardo Enrique Tovar Añez</v>
          </cell>
          <cell r="AI858" t="str">
            <v>eduardo.tovar@aerocivil.gov.co</v>
          </cell>
          <cell r="AJ858">
            <v>30</v>
          </cell>
          <cell r="AK858">
            <v>42458.208333333299</v>
          </cell>
          <cell r="AL858">
            <v>18</v>
          </cell>
        </row>
        <row r="859">
          <cell r="A859">
            <v>5224</v>
          </cell>
          <cell r="B859" t="str">
            <v>Todos por un Nuevo País</v>
          </cell>
          <cell r="C859" t="str">
            <v>Estrategias regionales</v>
          </cell>
          <cell r="D859" t="str">
            <v>Conectividad para la integración y el desarrollo productivo sostenible de la región Centro-Oriente y Bogotá D.C.</v>
          </cell>
          <cell r="E859" t="str">
            <v>Transporte</v>
          </cell>
          <cell r="F859" t="str">
            <v>CORMAGDALENA</v>
          </cell>
          <cell r="G859" t="str">
            <v>Región Centro Oriente - Transporte</v>
          </cell>
          <cell r="H859">
            <v>5224</v>
          </cell>
          <cell r="I859" t="str">
            <v>Kilómetros de corredor fluvial mantenidos - Centro Oriente (Bogotá, Santander, Boyacá y Cundinamarca)</v>
          </cell>
          <cell r="J859" t="str">
            <v>Producto</v>
          </cell>
          <cell r="K859" t="str">
            <v>Sectorial</v>
          </cell>
          <cell r="L859" t="str">
            <v>NO</v>
          </cell>
          <cell r="M859" t="str">
            <v>NO</v>
          </cell>
          <cell r="N859" t="str">
            <v>NO</v>
          </cell>
          <cell r="O859" t="str">
            <v>SI</v>
          </cell>
          <cell r="P859" t="str">
            <v>Kilómetros</v>
          </cell>
          <cell r="Q859" t="str">
            <v>Mensual</v>
          </cell>
          <cell r="R859" t="str">
            <v>Stock</v>
          </cell>
          <cell r="S859">
            <v>390</v>
          </cell>
          <cell r="T859">
            <v>390</v>
          </cell>
          <cell r="U859">
            <v>390</v>
          </cell>
          <cell r="V859">
            <v>390</v>
          </cell>
          <cell r="W859">
            <v>390</v>
          </cell>
          <cell r="X859">
            <v>390</v>
          </cell>
          <cell r="Y859">
            <v>390</v>
          </cell>
          <cell r="Z859">
            <v>100</v>
          </cell>
          <cell r="AA859">
            <v>390</v>
          </cell>
          <cell r="AB859">
            <v>100</v>
          </cell>
          <cell r="AC859">
            <v>42490.208333333299</v>
          </cell>
          <cell r="AD859">
            <v>42496.411251006903</v>
          </cell>
          <cell r="AE859" t="str">
            <v>Kilómetros de hidrovía en el tramo Centro Oriente (Bogotá, Santander, Boyacá y Cundinamarca) del Río Magdalena puestos al servicio público de transporte fluvial las 24 horas del día; asegurando para estos kilómetros nivel de calidad de profundidad, ancho,</v>
          </cell>
          <cell r="AF859">
            <v>42490.208333333299</v>
          </cell>
          <cell r="AG859">
            <v>42496.411250810197</v>
          </cell>
          <cell r="AH859" t="str">
            <v>Lyda Patricia Alvarez</v>
          </cell>
          <cell r="AI859" t="str">
            <v>Lyda.alvarez@cormagdalena.gov.co</v>
          </cell>
          <cell r="AJ859">
            <v>7</v>
          </cell>
          <cell r="AK859">
            <v>42520.208333333299</v>
          </cell>
          <cell r="AL859">
            <v>-20</v>
          </cell>
        </row>
        <row r="860">
          <cell r="A860">
            <v>5187</v>
          </cell>
          <cell r="B860" t="str">
            <v>Todos por un Nuevo País</v>
          </cell>
          <cell r="C860" t="str">
            <v>Estrategias regionales</v>
          </cell>
          <cell r="D860" t="str">
            <v>Conectividad para la integración y el desarrollo productivo sostenible de la región Centro-Oriente y Bogotá D.C.</v>
          </cell>
          <cell r="E860" t="str">
            <v>Transporte</v>
          </cell>
          <cell r="F860" t="str">
            <v>MINTRANSPORTE</v>
          </cell>
          <cell r="G860" t="str">
            <v>Región Centro Oriente - Transporte</v>
          </cell>
          <cell r="H860">
            <v>5187</v>
          </cell>
          <cell r="I860" t="str">
            <v>Porcentaje de red vial nacional primaria en buen estado en la Región Centro Oriente</v>
          </cell>
          <cell r="J860" t="str">
            <v>Producto</v>
          </cell>
          <cell r="K860" t="str">
            <v>Sectorial</v>
          </cell>
          <cell r="L860" t="str">
            <v>SI</v>
          </cell>
          <cell r="M860" t="str">
            <v>NO</v>
          </cell>
          <cell r="N860" t="str">
            <v>NO</v>
          </cell>
          <cell r="O860" t="str">
            <v>SI</v>
          </cell>
          <cell r="P860" t="str">
            <v>Porcentaje</v>
          </cell>
          <cell r="Q860" t="str">
            <v>Trimestral</v>
          </cell>
          <cell r="R860" t="str">
            <v>Capacidad</v>
          </cell>
          <cell r="S860">
            <v>42</v>
          </cell>
          <cell r="T860">
            <v>44</v>
          </cell>
          <cell r="U860">
            <v>47</v>
          </cell>
          <cell r="V860">
            <v>49</v>
          </cell>
          <cell r="W860">
            <v>50</v>
          </cell>
          <cell r="X860">
            <v>50</v>
          </cell>
          <cell r="Y860">
            <v>44.18</v>
          </cell>
          <cell r="Z860">
            <v>43.6</v>
          </cell>
          <cell r="AA860">
            <v>44.18</v>
          </cell>
          <cell r="AB860">
            <v>27.25</v>
          </cell>
          <cell r="AC860">
            <v>42460.208333333299</v>
          </cell>
          <cell r="AD860">
            <v>42496.624296759299</v>
          </cell>
          <cell r="AE860" t="str">
            <v xml:space="preserve">44,18% de la Red Vial primaria en la Región Centro Oriente se encuentra en Buen estado. </v>
          </cell>
          <cell r="AF860">
            <v>42460.208333333299</v>
          </cell>
          <cell r="AG860">
            <v>42496.6242965278</v>
          </cell>
          <cell r="AH860" t="str">
            <v>Carlos Alberto Sarabia Mancini</v>
          </cell>
          <cell r="AI860" t="str">
            <v>csarabia@mintransporte.gov.co</v>
          </cell>
          <cell r="AJ860">
            <v>30</v>
          </cell>
          <cell r="AK860">
            <v>42551.208333333299</v>
          </cell>
          <cell r="AL860">
            <v>-73</v>
          </cell>
        </row>
        <row r="861">
          <cell r="A861">
            <v>5191</v>
          </cell>
          <cell r="B861" t="str">
            <v>Todos por un Nuevo País</v>
          </cell>
          <cell r="C861" t="str">
            <v>Estrategias regionales</v>
          </cell>
          <cell r="D861" t="str">
            <v>Conectividad para la integración y el desarrollo productivo sostenible de la región Centro-Oriente y Bogotá D.C.</v>
          </cell>
          <cell r="E861" t="str">
            <v>Transporte</v>
          </cell>
          <cell r="F861" t="str">
            <v>MINTRANSPORTE</v>
          </cell>
          <cell r="G861" t="str">
            <v>Región Centro Oriente - Transporte</v>
          </cell>
          <cell r="H861">
            <v>5191</v>
          </cell>
          <cell r="I861" t="str">
            <v>Porcentaje de viajes realizados asociados a movilidad activa cuantificada en la Región Centro Oriente.</v>
          </cell>
          <cell r="J861" t="str">
            <v>Resultado</v>
          </cell>
          <cell r="K861" t="str">
            <v>Sectorial</v>
          </cell>
          <cell r="L861" t="str">
            <v>SI</v>
          </cell>
          <cell r="M861" t="str">
            <v>SI</v>
          </cell>
          <cell r="N861" t="str">
            <v>NO</v>
          </cell>
          <cell r="O861" t="str">
            <v>SI</v>
          </cell>
          <cell r="P861" t="str">
            <v>Porcentaje</v>
          </cell>
          <cell r="Q861" t="str">
            <v>Trimestral</v>
          </cell>
          <cell r="R861" t="str">
            <v>Stock</v>
          </cell>
          <cell r="S861">
            <v>39</v>
          </cell>
          <cell r="T861">
            <v>39</v>
          </cell>
          <cell r="U861">
            <v>39</v>
          </cell>
          <cell r="V861">
            <v>39</v>
          </cell>
          <cell r="W861">
            <v>39</v>
          </cell>
          <cell r="X861">
            <v>39</v>
          </cell>
          <cell r="Y861">
            <v>0</v>
          </cell>
          <cell r="Z861">
            <v>0</v>
          </cell>
          <cell r="AA861">
            <v>0</v>
          </cell>
          <cell r="AB861">
            <v>0</v>
          </cell>
          <cell r="AC861">
            <v>0</v>
          </cell>
          <cell r="AD861">
            <v>0</v>
          </cell>
          <cell r="AE861" t="str">
            <v>En la zona centro oriente se movilizaron cerca de 3.000.000 millones de pasajeros a través de los sistemas de transportes con lo cual se presentó una disminución de cerca del 3% propia del periodo de estacionalidad.</v>
          </cell>
          <cell r="AF861">
            <v>42400.208333333299</v>
          </cell>
          <cell r="AG861">
            <v>42495.6166326042</v>
          </cell>
          <cell r="AH861" t="str">
            <v>Walid David Jalil Nasser</v>
          </cell>
          <cell r="AI861" t="str">
            <v>wdavid@mintransporte.gov.co</v>
          </cell>
          <cell r="AJ861">
            <v>30</v>
          </cell>
          <cell r="AK861">
            <v>0</v>
          </cell>
          <cell r="AL861">
            <v>0</v>
          </cell>
        </row>
        <row r="862">
          <cell r="A862">
            <v>5194</v>
          </cell>
          <cell r="B862" t="str">
            <v>Todos por un Nuevo País</v>
          </cell>
          <cell r="C862" t="str">
            <v>Estrategias regionales</v>
          </cell>
          <cell r="D862" t="str">
            <v>Conectividad para la integración y el desarrollo productivo sostenible de la región Centro-Oriente y Bogotá D.C.</v>
          </cell>
          <cell r="E862" t="str">
            <v>Transporte</v>
          </cell>
          <cell r="F862" t="str">
            <v>MINTRANSPORTE</v>
          </cell>
          <cell r="G862" t="str">
            <v>Región Centro Oriente - Transporte</v>
          </cell>
          <cell r="H862">
            <v>5194</v>
          </cell>
          <cell r="I862" t="str">
            <v>Espacios de Infraestructura dedicada a la intermodalidad en la Región Centro Oriente.</v>
          </cell>
          <cell r="J862" t="str">
            <v>Producto</v>
          </cell>
          <cell r="K862" t="str">
            <v>Sectorial</v>
          </cell>
          <cell r="L862" t="str">
            <v>SI</v>
          </cell>
          <cell r="M862" t="str">
            <v>SI</v>
          </cell>
          <cell r="N862" t="str">
            <v>NO</v>
          </cell>
          <cell r="O862" t="str">
            <v>SI</v>
          </cell>
          <cell r="P862" t="str">
            <v>Número</v>
          </cell>
          <cell r="Q862" t="str">
            <v>Trimestral</v>
          </cell>
          <cell r="R862" t="str">
            <v>Capacidad</v>
          </cell>
          <cell r="S862">
            <v>20</v>
          </cell>
          <cell r="T862">
            <v>21</v>
          </cell>
          <cell r="U862">
            <v>21</v>
          </cell>
          <cell r="V862">
            <v>21</v>
          </cell>
          <cell r="W862">
            <v>25</v>
          </cell>
          <cell r="X862">
            <v>25</v>
          </cell>
          <cell r="Y862">
            <v>0</v>
          </cell>
          <cell r="Z862">
            <v>0</v>
          </cell>
          <cell r="AA862">
            <v>0</v>
          </cell>
          <cell r="AB862">
            <v>0</v>
          </cell>
          <cell r="AC862">
            <v>0</v>
          </cell>
          <cell r="AD862">
            <v>0</v>
          </cell>
          <cell r="AE862">
            <v>0</v>
          </cell>
          <cell r="AF862">
            <v>0</v>
          </cell>
          <cell r="AG862">
            <v>0</v>
          </cell>
          <cell r="AH862" t="str">
            <v>Walid David Jalil Nasser</v>
          </cell>
          <cell r="AI862" t="str">
            <v>wdavid@mintransporte.gov.co</v>
          </cell>
          <cell r="AJ862">
            <v>30</v>
          </cell>
          <cell r="AK862">
            <v>0</v>
          </cell>
          <cell r="AL862">
            <v>0</v>
          </cell>
        </row>
        <row r="863">
          <cell r="A863">
            <v>5119</v>
          </cell>
          <cell r="B863" t="str">
            <v>Todos por un Nuevo País</v>
          </cell>
          <cell r="C863" t="str">
            <v>Estrategias regionales</v>
          </cell>
          <cell r="D863" t="str">
            <v>Conectividad para la integración y el desarrollo productivo sostenible de la región Centro-Oriente y Bogotá D.C.</v>
          </cell>
          <cell r="E863" t="str">
            <v>Vivienda</v>
          </cell>
          <cell r="F863" t="str">
            <v>MinVivienda</v>
          </cell>
          <cell r="G863" t="str">
            <v>Región Centro Oriente - Vivienda</v>
          </cell>
          <cell r="H863">
            <v>5119</v>
          </cell>
          <cell r="I863" t="str">
            <v>Porcentaje de hogares urbanos en situación de déficit cuantitativo de vivienda - Centro Oriente</v>
          </cell>
          <cell r="J863" t="str">
            <v>Producto</v>
          </cell>
          <cell r="K863" t="str">
            <v>Sectorial</v>
          </cell>
          <cell r="L863" t="str">
            <v>SI</v>
          </cell>
          <cell r="M863" t="str">
            <v>NO</v>
          </cell>
          <cell r="N863" t="str">
            <v>NO</v>
          </cell>
          <cell r="O863" t="str">
            <v>SI</v>
          </cell>
          <cell r="P863" t="str">
            <v>Porcentaje</v>
          </cell>
          <cell r="Q863" t="str">
            <v>Anual</v>
          </cell>
          <cell r="R863" t="str">
            <v>Reducción</v>
          </cell>
          <cell r="S863">
            <v>5.6</v>
          </cell>
          <cell r="T863">
            <v>5.4</v>
          </cell>
          <cell r="U863">
            <v>5.0999999999999996</v>
          </cell>
          <cell r="V863">
            <v>4.5999999999999996</v>
          </cell>
          <cell r="W863">
            <v>4.2</v>
          </cell>
          <cell r="X863">
            <v>4.2</v>
          </cell>
          <cell r="Y863">
            <v>0</v>
          </cell>
          <cell r="Z863">
            <v>0</v>
          </cell>
          <cell r="AA863">
            <v>0</v>
          </cell>
          <cell r="AB863">
            <v>0</v>
          </cell>
          <cell r="AC863">
            <v>0</v>
          </cell>
          <cell r="AD863">
            <v>0</v>
          </cell>
          <cell r="AE863">
            <v>0</v>
          </cell>
          <cell r="AF863">
            <v>0</v>
          </cell>
          <cell r="AG863">
            <v>0</v>
          </cell>
          <cell r="AH863" t="str">
            <v>Diana Margarita Barrera Cruz</v>
          </cell>
          <cell r="AI863" t="str">
            <v>dbarrera@minvivienda.gov.co</v>
          </cell>
          <cell r="AJ863">
            <v>120</v>
          </cell>
          <cell r="AK863">
            <v>0</v>
          </cell>
          <cell r="AL863">
            <v>0</v>
          </cell>
        </row>
        <row r="864">
          <cell r="A864">
            <v>5122</v>
          </cell>
          <cell r="B864" t="str">
            <v>Todos por un Nuevo País</v>
          </cell>
          <cell r="C864" t="str">
            <v>Estrategias regionales</v>
          </cell>
          <cell r="D864" t="str">
            <v>Conectividad para la integración y el desarrollo productivo sostenible de la región Centro-Oriente y Bogotá D.C.</v>
          </cell>
          <cell r="E864" t="str">
            <v>Vivienda</v>
          </cell>
          <cell r="F864" t="str">
            <v>MinVivienda</v>
          </cell>
          <cell r="G864" t="str">
            <v>Región Centro Oriente - Vivienda</v>
          </cell>
          <cell r="H864">
            <v>5122</v>
          </cell>
          <cell r="I864" t="str">
            <v>Nuevos cupos asignados para vivienda urbana nueva en la región Centro Oriente</v>
          </cell>
          <cell r="J864" t="str">
            <v>Producto</v>
          </cell>
          <cell r="K864" t="str">
            <v>Sectorial</v>
          </cell>
          <cell r="L864" t="str">
            <v>SI</v>
          </cell>
          <cell r="M864" t="str">
            <v>NO</v>
          </cell>
          <cell r="N864" t="str">
            <v>NO</v>
          </cell>
          <cell r="O864" t="str">
            <v>SI</v>
          </cell>
          <cell r="P864" t="str">
            <v>Cupos</v>
          </cell>
          <cell r="Q864" t="str">
            <v>Mensual</v>
          </cell>
          <cell r="R864" t="str">
            <v>Acumulado</v>
          </cell>
          <cell r="S864">
            <v>33824</v>
          </cell>
          <cell r="T864">
            <v>5000</v>
          </cell>
          <cell r="U864">
            <v>6500</v>
          </cell>
          <cell r="V864">
            <v>6500</v>
          </cell>
          <cell r="W864">
            <v>6000</v>
          </cell>
          <cell r="X864">
            <v>24000</v>
          </cell>
          <cell r="Y864">
            <v>1783</v>
          </cell>
          <cell r="Z864">
            <v>27.431000000000001</v>
          </cell>
          <cell r="AA864">
            <v>8015</v>
          </cell>
          <cell r="AB864">
            <v>33.396000000000001</v>
          </cell>
          <cell r="AC864">
            <v>42460.208333333299</v>
          </cell>
          <cell r="AD864">
            <v>42501.424668831001</v>
          </cell>
          <cell r="AE864" t="str">
            <v>Durante el mes de marzo se habilitaron 107 hogares en el marco del Programa Mi Casa, se iniciaron 322 soluciones de vivienda de interés prioritario en el Programa VIPA, se iniciaron 589 soluciones de vivienda de interés social y prioritario en el programa</v>
          </cell>
          <cell r="AF864">
            <v>42460.208333333299</v>
          </cell>
          <cell r="AG864">
            <v>42501.424668669002</v>
          </cell>
          <cell r="AH864" t="str">
            <v>Alejandro Quintero Romero</v>
          </cell>
          <cell r="AI864" t="str">
            <v>alquintero@minvivienda.gov.co</v>
          </cell>
          <cell r="AJ864">
            <v>30</v>
          </cell>
          <cell r="AK864">
            <v>42490.208333333299</v>
          </cell>
          <cell r="AL864">
            <v>-13</v>
          </cell>
        </row>
        <row r="865">
          <cell r="A865">
            <v>5034</v>
          </cell>
          <cell r="B865" t="str">
            <v>Todos por un Nuevo País</v>
          </cell>
          <cell r="C865" t="str">
            <v>Estrategias regionales</v>
          </cell>
          <cell r="D865" t="str">
            <v>Pacífico: desarrollo socioeconómico con equidad, integración y sostenibilidad ambiental</v>
          </cell>
          <cell r="E865" t="str">
            <v>Agropecuario</v>
          </cell>
          <cell r="F865" t="str">
            <v>MINAGRICULTURA</v>
          </cell>
          <cell r="G865" t="str">
            <v>Región Pacífico - Agricultura</v>
          </cell>
          <cell r="H865">
            <v>5034</v>
          </cell>
          <cell r="I865" t="str">
            <v>Soluciones de vivienda rural entregadas - Pacífico</v>
          </cell>
          <cell r="J865" t="str">
            <v>Producto</v>
          </cell>
          <cell r="K865" t="str">
            <v>Sectorial</v>
          </cell>
          <cell r="L865" t="str">
            <v>SI</v>
          </cell>
          <cell r="M865" t="str">
            <v>SI</v>
          </cell>
          <cell r="N865" t="str">
            <v>NO</v>
          </cell>
          <cell r="O865" t="str">
            <v>SI</v>
          </cell>
          <cell r="P865" t="str">
            <v xml:space="preserve">Soluciones de Vivienda Rural </v>
          </cell>
          <cell r="Q865" t="str">
            <v>Mensual</v>
          </cell>
          <cell r="R865" t="str">
            <v>Acumulado</v>
          </cell>
          <cell r="S865">
            <v>13408</v>
          </cell>
          <cell r="T865">
            <v>0</v>
          </cell>
          <cell r="U865">
            <v>0</v>
          </cell>
          <cell r="V865">
            <v>0</v>
          </cell>
          <cell r="W865">
            <v>0</v>
          </cell>
          <cell r="X865">
            <v>19136</v>
          </cell>
          <cell r="Y865">
            <v>1193</v>
          </cell>
          <cell r="Z865">
            <v>0</v>
          </cell>
          <cell r="AA865">
            <v>5398</v>
          </cell>
          <cell r="AB865">
            <v>28.209</v>
          </cell>
          <cell r="AC865">
            <v>42490.208333333299</v>
          </cell>
          <cell r="AD865">
            <v>42501.432981562502</v>
          </cell>
          <cell r="AE865" t="str">
            <v xml:space="preserve">En lo corrido de 2016, el MADR a través del Banco Agrario, logró entregar 1.193 soluciones de vivienda de interés social rural en la zona rural dispersa de 2 departamentos de la región pacifico (para población campesina y desplazada), a igual cantidad de </v>
          </cell>
          <cell r="AF865">
            <v>42490.208333333299</v>
          </cell>
          <cell r="AG865">
            <v>42501.432981400503</v>
          </cell>
          <cell r="AH865" t="str">
            <v>Héctor Julio Álvarez Rivero</v>
          </cell>
          <cell r="AI865" t="str">
            <v>hector.alvarez@minagricultura.gov.co</v>
          </cell>
          <cell r="AJ865">
            <v>12</v>
          </cell>
          <cell r="AK865">
            <v>42520.208333333299</v>
          </cell>
          <cell r="AL865">
            <v>-25</v>
          </cell>
        </row>
        <row r="866">
          <cell r="A866">
            <v>5035</v>
          </cell>
          <cell r="B866" t="str">
            <v>Todos por un Nuevo País</v>
          </cell>
          <cell r="C866" t="str">
            <v>Estrategias regionales</v>
          </cell>
          <cell r="D866" t="str">
            <v>Pacífico: desarrollo socioeconómico con equidad, integración y sostenibilidad ambiental</v>
          </cell>
          <cell r="E866" t="str">
            <v>Agropecuario</v>
          </cell>
          <cell r="F866" t="str">
            <v>MINAGRICULTURA</v>
          </cell>
          <cell r="G866" t="str">
            <v>Región Pacífico - Agricultura</v>
          </cell>
          <cell r="H866">
            <v>5035</v>
          </cell>
          <cell r="I866" t="str">
            <v>Familias formalizadas con los derechos de propiedad de la tierra  para los pequeños  productores de Nariño ( incluye la compra de tierras en Cauca-Nariño)</v>
          </cell>
          <cell r="J866" t="str">
            <v>Producto</v>
          </cell>
          <cell r="K866" t="str">
            <v>Sectorial</v>
          </cell>
          <cell r="L866" t="str">
            <v>SI</v>
          </cell>
          <cell r="M866" t="str">
            <v>SI</v>
          </cell>
          <cell r="N866" t="str">
            <v>NO</v>
          </cell>
          <cell r="O866" t="str">
            <v>SI</v>
          </cell>
          <cell r="P866" t="str">
            <v>Pendiente</v>
          </cell>
          <cell r="Q866" t="str">
            <v>Trimestral</v>
          </cell>
          <cell r="R866" t="str">
            <v>Acumulado</v>
          </cell>
          <cell r="S866">
            <v>0</v>
          </cell>
          <cell r="T866">
            <v>0</v>
          </cell>
          <cell r="U866">
            <v>0</v>
          </cell>
          <cell r="V866">
            <v>0</v>
          </cell>
          <cell r="W866">
            <v>0</v>
          </cell>
          <cell r="X866">
            <v>6543</v>
          </cell>
          <cell r="Y866">
            <v>0</v>
          </cell>
          <cell r="Z866">
            <v>0</v>
          </cell>
          <cell r="AA866">
            <v>0</v>
          </cell>
          <cell r="AB866">
            <v>0</v>
          </cell>
          <cell r="AC866">
            <v>0</v>
          </cell>
          <cell r="AD866">
            <v>0</v>
          </cell>
          <cell r="AE866">
            <v>0</v>
          </cell>
          <cell r="AF866">
            <v>0</v>
          </cell>
          <cell r="AG866">
            <v>0</v>
          </cell>
          <cell r="AH866" t="str">
            <v>Samuel Zambrano Canizales</v>
          </cell>
          <cell r="AI866" t="str">
            <v>samuel.zambrano@minagricultura.gov.co</v>
          </cell>
          <cell r="AJ866">
            <v>0</v>
          </cell>
          <cell r="AK866">
            <v>0</v>
          </cell>
          <cell r="AL866">
            <v>0</v>
          </cell>
        </row>
        <row r="867">
          <cell r="A867">
            <v>5036</v>
          </cell>
          <cell r="B867" t="str">
            <v>Todos por un Nuevo País</v>
          </cell>
          <cell r="C867" t="str">
            <v>Estrategias regionales</v>
          </cell>
          <cell r="D867" t="str">
            <v>Pacífico: desarrollo socioeconómico con equidad, integración y sostenibilidad ambiental</v>
          </cell>
          <cell r="E867" t="str">
            <v>Agropecuario</v>
          </cell>
          <cell r="F867" t="str">
            <v>MINAGRICULTURA</v>
          </cell>
          <cell r="G867" t="str">
            <v>Región Pacífico - Agricultura</v>
          </cell>
          <cell r="H867">
            <v>5036</v>
          </cell>
          <cell r="I867" t="str">
            <v>Predios formalizados o regularizados para el desarrollo rural - Pacífico</v>
          </cell>
          <cell r="J867" t="str">
            <v>Producto</v>
          </cell>
          <cell r="K867" t="str">
            <v>Sectorial</v>
          </cell>
          <cell r="L867" t="str">
            <v>SI</v>
          </cell>
          <cell r="M867" t="str">
            <v>SI</v>
          </cell>
          <cell r="N867" t="str">
            <v>NO</v>
          </cell>
          <cell r="O867" t="str">
            <v>SI</v>
          </cell>
          <cell r="P867" t="str">
            <v>Predios</v>
          </cell>
          <cell r="Q867" t="str">
            <v>Mensual</v>
          </cell>
          <cell r="R867" t="str">
            <v>Acumulado</v>
          </cell>
          <cell r="S867">
            <v>0</v>
          </cell>
          <cell r="T867">
            <v>1400</v>
          </cell>
          <cell r="U867">
            <v>1400</v>
          </cell>
          <cell r="V867">
            <v>1390</v>
          </cell>
          <cell r="W867">
            <v>1390</v>
          </cell>
          <cell r="X867">
            <v>5580</v>
          </cell>
          <cell r="Y867">
            <v>164</v>
          </cell>
          <cell r="Z867">
            <v>11.71</v>
          </cell>
          <cell r="AA867">
            <v>1052</v>
          </cell>
          <cell r="AB867">
            <v>18.850000000000001</v>
          </cell>
          <cell r="AC867">
            <v>42460.208333333299</v>
          </cell>
          <cell r="AD867">
            <v>42496.706329895802</v>
          </cell>
          <cell r="AE867" t="str">
            <v>Los datos corresponden a lo ejecutado por el Programa de Formalizacion del M ministerio, según prorrogas de los Convenios 2015 y 2014, ya que para el 2016 la ANT asumirá estas funciones, al igual que las del INCODER</v>
          </cell>
          <cell r="AF867">
            <v>42460.208333333299</v>
          </cell>
          <cell r="AG867">
            <v>42496.706329745401</v>
          </cell>
          <cell r="AH867" t="str">
            <v>Ana Mónica Vargas Suárez</v>
          </cell>
          <cell r="AI867" t="str">
            <v>ana.vargas@minagricultura.gov.co</v>
          </cell>
          <cell r="AJ867">
            <v>5</v>
          </cell>
          <cell r="AK867">
            <v>42490.208333333299</v>
          </cell>
          <cell r="AL867">
            <v>12</v>
          </cell>
        </row>
        <row r="868">
          <cell r="A868">
            <v>5037</v>
          </cell>
          <cell r="B868" t="str">
            <v>Todos por un Nuevo País</v>
          </cell>
          <cell r="C868" t="str">
            <v>Estrategias regionales</v>
          </cell>
          <cell r="D868" t="str">
            <v>Pacífico: desarrollo socioeconómico con equidad, integración y sostenibilidad ambiental</v>
          </cell>
          <cell r="E868" t="str">
            <v>Agropecuario</v>
          </cell>
          <cell r="F868" t="str">
            <v>MINAGRICULTURA</v>
          </cell>
          <cell r="G868" t="str">
            <v>Región Pacífico - Agricultura</v>
          </cell>
          <cell r="H868">
            <v>5037</v>
          </cell>
          <cell r="I868" t="str">
            <v>Hectáreas de constitución de resguardos indígenas - Pacífico</v>
          </cell>
          <cell r="J868" t="str">
            <v>Producto</v>
          </cell>
          <cell r="K868" t="str">
            <v>Sectorial</v>
          </cell>
          <cell r="L868" t="str">
            <v>SI</v>
          </cell>
          <cell r="M868" t="str">
            <v>NO</v>
          </cell>
          <cell r="N868" t="str">
            <v>NO</v>
          </cell>
          <cell r="O868" t="str">
            <v>SI</v>
          </cell>
          <cell r="P868" t="str">
            <v>Hectáreas</v>
          </cell>
          <cell r="Q868" t="str">
            <v>Mensual</v>
          </cell>
          <cell r="R868" t="str">
            <v>Acumulado</v>
          </cell>
          <cell r="S868">
            <v>0</v>
          </cell>
          <cell r="T868">
            <v>2015</v>
          </cell>
          <cell r="U868">
            <v>1900</v>
          </cell>
          <cell r="V868">
            <v>1550</v>
          </cell>
          <cell r="W868">
            <v>981</v>
          </cell>
          <cell r="X868">
            <v>6446</v>
          </cell>
          <cell r="Y868">
            <v>0</v>
          </cell>
          <cell r="Z868">
            <v>0</v>
          </cell>
          <cell r="AA868">
            <v>0</v>
          </cell>
          <cell r="AB868">
            <v>0</v>
          </cell>
          <cell r="AC868">
            <v>0</v>
          </cell>
          <cell r="AD868">
            <v>0</v>
          </cell>
          <cell r="AE868">
            <v>0</v>
          </cell>
          <cell r="AF868">
            <v>0</v>
          </cell>
          <cell r="AG868">
            <v>0</v>
          </cell>
          <cell r="AH868" t="str">
            <v>Giovanni Alberto Rocha Mahecha</v>
          </cell>
          <cell r="AI868" t="str">
            <v>grocha@incoder.gov.co</v>
          </cell>
          <cell r="AJ868">
            <v>5</v>
          </cell>
          <cell r="AK868">
            <v>0</v>
          </cell>
          <cell r="AL868">
            <v>0</v>
          </cell>
        </row>
        <row r="869">
          <cell r="A869">
            <v>5038</v>
          </cell>
          <cell r="B869" t="str">
            <v>Todos por un Nuevo País</v>
          </cell>
          <cell r="C869" t="str">
            <v>Estrategias regionales</v>
          </cell>
          <cell r="D869" t="str">
            <v>Pacífico: desarrollo socioeconómico con equidad, integración y sostenibilidad ambiental</v>
          </cell>
          <cell r="E869" t="str">
            <v>Agropecuario</v>
          </cell>
          <cell r="F869" t="str">
            <v>MINAGRICULTURA</v>
          </cell>
          <cell r="G869" t="str">
            <v>Región Pacífico - Agricultura</v>
          </cell>
          <cell r="H869">
            <v>5038</v>
          </cell>
          <cell r="I869" t="str">
            <v>Familias beneficiadas con el Plan Específico para el acceso a la tierra para las comunidades indígenas - Pacífico</v>
          </cell>
          <cell r="J869" t="str">
            <v>Producto</v>
          </cell>
          <cell r="K869" t="str">
            <v>Sectorial</v>
          </cell>
          <cell r="L869" t="str">
            <v>SI</v>
          </cell>
          <cell r="M869" t="str">
            <v>SI</v>
          </cell>
          <cell r="N869" t="str">
            <v>NO</v>
          </cell>
          <cell r="O869" t="str">
            <v>SI</v>
          </cell>
          <cell r="P869" t="str">
            <v>Familias</v>
          </cell>
          <cell r="Q869" t="str">
            <v>Trimestral</v>
          </cell>
          <cell r="R869" t="str">
            <v>Acumulado</v>
          </cell>
          <cell r="S869">
            <v>0</v>
          </cell>
          <cell r="T869">
            <v>250</v>
          </cell>
          <cell r="U869">
            <v>320</v>
          </cell>
          <cell r="V869">
            <v>475</v>
          </cell>
          <cell r="W869">
            <v>655</v>
          </cell>
          <cell r="X869">
            <v>1700</v>
          </cell>
          <cell r="Y869">
            <v>0</v>
          </cell>
          <cell r="Z869">
            <v>0</v>
          </cell>
          <cell r="AA869">
            <v>0</v>
          </cell>
          <cell r="AB869">
            <v>0</v>
          </cell>
          <cell r="AC869">
            <v>0</v>
          </cell>
          <cell r="AD869">
            <v>0</v>
          </cell>
          <cell r="AE869">
            <v>0</v>
          </cell>
          <cell r="AF869">
            <v>0</v>
          </cell>
          <cell r="AG869">
            <v>0</v>
          </cell>
          <cell r="AH869" t="str">
            <v>Giovanni Alberto Rocha Mahecha</v>
          </cell>
          <cell r="AI869" t="str">
            <v>grocha@incoder.gov.co</v>
          </cell>
          <cell r="AJ869">
            <v>5</v>
          </cell>
          <cell r="AK869">
            <v>0</v>
          </cell>
          <cell r="AL869">
            <v>0</v>
          </cell>
        </row>
        <row r="870">
          <cell r="A870">
            <v>5045</v>
          </cell>
          <cell r="B870" t="str">
            <v>Todos por un Nuevo País</v>
          </cell>
          <cell r="C870" t="str">
            <v>Estrategias regionales</v>
          </cell>
          <cell r="D870" t="str">
            <v>Pacífico: desarrollo socioeconómico con equidad, integración y sostenibilidad ambiental</v>
          </cell>
          <cell r="E870" t="str">
            <v>Agropecuario</v>
          </cell>
          <cell r="F870" t="str">
            <v>MINAGRICULTURA</v>
          </cell>
          <cell r="G870" t="str">
            <v>Región Pacífico - Agricultura</v>
          </cell>
          <cell r="H870">
            <v>5045</v>
          </cell>
          <cell r="I870" t="str">
            <v>Astillero implementado - Pacífico</v>
          </cell>
          <cell r="J870" t="str">
            <v>Producto</v>
          </cell>
          <cell r="K870" t="str">
            <v>Sectorial</v>
          </cell>
          <cell r="L870" t="str">
            <v>SI</v>
          </cell>
          <cell r="M870" t="str">
            <v>SI</v>
          </cell>
          <cell r="N870" t="str">
            <v>NO</v>
          </cell>
          <cell r="O870" t="str">
            <v>SI</v>
          </cell>
          <cell r="P870" t="str">
            <v>Astilleros</v>
          </cell>
          <cell r="Q870" t="str">
            <v>Anual</v>
          </cell>
          <cell r="R870" t="str">
            <v>Acumulado</v>
          </cell>
          <cell r="S870">
            <v>0</v>
          </cell>
          <cell r="T870">
            <v>0</v>
          </cell>
          <cell r="U870">
            <v>0</v>
          </cell>
          <cell r="V870">
            <v>0</v>
          </cell>
          <cell r="W870">
            <v>1</v>
          </cell>
          <cell r="X870">
            <v>1</v>
          </cell>
          <cell r="Y870">
            <v>0</v>
          </cell>
          <cell r="Z870">
            <v>0</v>
          </cell>
          <cell r="AA870">
            <v>0</v>
          </cell>
          <cell r="AB870">
            <v>0</v>
          </cell>
          <cell r="AC870">
            <v>0</v>
          </cell>
          <cell r="AD870">
            <v>0</v>
          </cell>
          <cell r="AE870">
            <v>0</v>
          </cell>
          <cell r="AF870">
            <v>0</v>
          </cell>
          <cell r="AG870">
            <v>0</v>
          </cell>
          <cell r="AH870" t="str">
            <v>Luis Humberto Guzman Vergara</v>
          </cell>
          <cell r="AI870" t="str">
            <v>luis.guzman@minagricultura.gov.co</v>
          </cell>
          <cell r="AJ870">
            <v>30</v>
          </cell>
          <cell r="AK870">
            <v>0</v>
          </cell>
          <cell r="AL870">
            <v>0</v>
          </cell>
        </row>
        <row r="871">
          <cell r="A871">
            <v>5046</v>
          </cell>
          <cell r="B871" t="str">
            <v>Todos por un Nuevo País</v>
          </cell>
          <cell r="C871" t="str">
            <v>Estrategias regionales</v>
          </cell>
          <cell r="D871" t="str">
            <v>Pacífico: desarrollo socioeconómico con equidad, integración y sostenibilidad ambiental</v>
          </cell>
          <cell r="E871" t="str">
            <v>Agropecuario</v>
          </cell>
          <cell r="F871" t="str">
            <v>MINAGRICULTURA</v>
          </cell>
          <cell r="G871" t="str">
            <v>Región Pacífico - Agricultura</v>
          </cell>
          <cell r="H871">
            <v>5046</v>
          </cell>
          <cell r="I871" t="str">
            <v>Mecanismos de intervención integral en territorios rurales establecidos - Pacífico</v>
          </cell>
          <cell r="J871" t="str">
            <v>Resultado</v>
          </cell>
          <cell r="K871" t="str">
            <v>Sectorial</v>
          </cell>
          <cell r="L871" t="str">
            <v>SI</v>
          </cell>
          <cell r="M871" t="str">
            <v>SI</v>
          </cell>
          <cell r="N871" t="str">
            <v>NO</v>
          </cell>
          <cell r="O871" t="str">
            <v>SI</v>
          </cell>
          <cell r="P871" t="str">
            <v>Pendiente</v>
          </cell>
          <cell r="Q871" t="str">
            <v>Semestral</v>
          </cell>
          <cell r="R871" t="str">
            <v>Acumulado</v>
          </cell>
          <cell r="S871">
            <v>1</v>
          </cell>
          <cell r="T871">
            <v>0</v>
          </cell>
          <cell r="U871">
            <v>0</v>
          </cell>
          <cell r="V871">
            <v>0</v>
          </cell>
          <cell r="W871">
            <v>0</v>
          </cell>
          <cell r="X871">
            <v>2</v>
          </cell>
          <cell r="Y871">
            <v>0</v>
          </cell>
          <cell r="Z871">
            <v>0</v>
          </cell>
          <cell r="AA871">
            <v>0</v>
          </cell>
          <cell r="AB871">
            <v>0</v>
          </cell>
          <cell r="AC871">
            <v>0</v>
          </cell>
          <cell r="AD871">
            <v>0</v>
          </cell>
          <cell r="AE871" t="str">
            <v>Se adelantan acciones para determinar los departamentos de esta región, que se van a intervenir en la presente vigencia.</v>
          </cell>
          <cell r="AF871">
            <v>42400.208333333299</v>
          </cell>
          <cell r="AG871">
            <v>42468.631053044002</v>
          </cell>
          <cell r="AH871" t="str">
            <v>Fernando Puerto Chávez</v>
          </cell>
          <cell r="AI871" t="str">
            <v>fernando.puerto@minagricultura.gov.co</v>
          </cell>
          <cell r="AJ871">
            <v>0</v>
          </cell>
          <cell r="AK871">
            <v>0</v>
          </cell>
          <cell r="AL871">
            <v>0</v>
          </cell>
        </row>
        <row r="872">
          <cell r="A872">
            <v>5047</v>
          </cell>
          <cell r="B872" t="str">
            <v>Todos por un Nuevo País</v>
          </cell>
          <cell r="C872" t="str">
            <v>Estrategias regionales</v>
          </cell>
          <cell r="D872" t="str">
            <v>Pacífico: desarrollo socioeconómico con equidad, integración y sostenibilidad ambiental</v>
          </cell>
          <cell r="E872" t="str">
            <v>Agropecuario</v>
          </cell>
          <cell r="F872" t="str">
            <v>MINAGRICULTURA</v>
          </cell>
          <cell r="G872" t="str">
            <v>Región Pacífico - Agricultura</v>
          </cell>
          <cell r="H872">
            <v>5047</v>
          </cell>
          <cell r="I872" t="str">
            <v>Hogares con planes de negocios - Pacífico</v>
          </cell>
          <cell r="J872" t="str">
            <v>Producto</v>
          </cell>
          <cell r="K872" t="str">
            <v>Sectorial</v>
          </cell>
          <cell r="L872" t="str">
            <v>SI</v>
          </cell>
          <cell r="M872" t="str">
            <v>SI</v>
          </cell>
          <cell r="N872" t="str">
            <v>NO</v>
          </cell>
          <cell r="O872" t="str">
            <v>SI</v>
          </cell>
          <cell r="P872" t="str">
            <v>Hogares</v>
          </cell>
          <cell r="Q872" t="str">
            <v>Mensual</v>
          </cell>
          <cell r="R872" t="str">
            <v>Acumulado</v>
          </cell>
          <cell r="S872">
            <v>0</v>
          </cell>
          <cell r="T872">
            <v>0</v>
          </cell>
          <cell r="U872">
            <v>0</v>
          </cell>
          <cell r="V872">
            <v>0</v>
          </cell>
          <cell r="W872">
            <v>0</v>
          </cell>
          <cell r="X872">
            <v>7700</v>
          </cell>
          <cell r="Y872">
            <v>0</v>
          </cell>
          <cell r="Z872">
            <v>0</v>
          </cell>
          <cell r="AA872">
            <v>0</v>
          </cell>
          <cell r="AB872">
            <v>0</v>
          </cell>
          <cell r="AC872">
            <v>0</v>
          </cell>
          <cell r="AD872">
            <v>0</v>
          </cell>
          <cell r="AE872">
            <v>0</v>
          </cell>
          <cell r="AF872">
            <v>0</v>
          </cell>
          <cell r="AG872">
            <v>0</v>
          </cell>
          <cell r="AH872" t="str">
            <v>Fernando Puerto Chávez</v>
          </cell>
          <cell r="AI872" t="str">
            <v>fernando.puerto@minagricultura.gov.co</v>
          </cell>
          <cell r="AJ872">
            <v>5</v>
          </cell>
          <cell r="AK872">
            <v>0</v>
          </cell>
          <cell r="AL872">
            <v>0</v>
          </cell>
        </row>
        <row r="873">
          <cell r="A873">
            <v>5048</v>
          </cell>
          <cell r="B873" t="str">
            <v>Todos por un Nuevo País</v>
          </cell>
          <cell r="C873" t="str">
            <v>Estrategias regionales</v>
          </cell>
          <cell r="D873" t="str">
            <v>Pacífico: desarrollo socioeconómico con equidad, integración y sostenibilidad ambiental</v>
          </cell>
          <cell r="E873" t="str">
            <v>Agropecuario</v>
          </cell>
          <cell r="F873" t="str">
            <v>MINAGRICULTURA</v>
          </cell>
          <cell r="G873" t="str">
            <v>Región Pacífico - Agricultura</v>
          </cell>
          <cell r="H873">
            <v>5048</v>
          </cell>
          <cell r="I873" t="str">
            <v>Personas vinculadas a programas de asociatividad y desarrollo empresarial rural - Pacífico</v>
          </cell>
          <cell r="J873" t="str">
            <v>Producto</v>
          </cell>
          <cell r="K873" t="str">
            <v>Sectorial</v>
          </cell>
          <cell r="L873" t="str">
            <v>SI</v>
          </cell>
          <cell r="M873" t="str">
            <v>SI</v>
          </cell>
          <cell r="N873" t="str">
            <v>NO</v>
          </cell>
          <cell r="O873" t="str">
            <v>SI</v>
          </cell>
          <cell r="P873" t="str">
            <v>Personas</v>
          </cell>
          <cell r="Q873" t="str">
            <v>Trimestral</v>
          </cell>
          <cell r="R873" t="str">
            <v>Acumulado</v>
          </cell>
          <cell r="S873">
            <v>1775</v>
          </cell>
          <cell r="T873">
            <v>500</v>
          </cell>
          <cell r="U873">
            <v>550</v>
          </cell>
          <cell r="V873">
            <v>550</v>
          </cell>
          <cell r="W873">
            <v>477</v>
          </cell>
          <cell r="X873">
            <v>2077</v>
          </cell>
          <cell r="Y873">
            <v>0</v>
          </cell>
          <cell r="Z873">
            <v>0</v>
          </cell>
          <cell r="AA873">
            <v>6130</v>
          </cell>
          <cell r="AB873">
            <v>100</v>
          </cell>
          <cell r="AC873">
            <v>42460.208333333299</v>
          </cell>
          <cell r="AD873">
            <v>42468.615259259299</v>
          </cell>
          <cell r="AE873" t="str">
            <v>En el mes de Abril, se culminaron los ajustes a los términos de referencia de la nueva convocatoria a abrirse en el mes de Mayo de 2016. Para esta Región se tiene programado intervenir en los departamentos de Cauca, Nariño, Valle del Cauca y Choco.</v>
          </cell>
          <cell r="AF873">
            <v>42490.208333333299</v>
          </cell>
          <cell r="AG873">
            <v>42501.424612499999</v>
          </cell>
          <cell r="AH873" t="str">
            <v>Fernando Puerto Chávez</v>
          </cell>
          <cell r="AI873" t="str">
            <v>fernando.puerto@minagricultura.gov.co</v>
          </cell>
          <cell r="AJ873">
            <v>15</v>
          </cell>
          <cell r="AK873">
            <v>42551.208333333299</v>
          </cell>
          <cell r="AL873">
            <v>-58</v>
          </cell>
        </row>
        <row r="874">
          <cell r="A874">
            <v>5049</v>
          </cell>
          <cell r="B874" t="str">
            <v>Todos por un Nuevo País</v>
          </cell>
          <cell r="C874" t="str">
            <v>Estrategias regionales</v>
          </cell>
          <cell r="D874" t="str">
            <v>Pacífico: desarrollo socioeconómico con equidad, integración y sostenibilidad ambiental</v>
          </cell>
          <cell r="E874" t="str">
            <v>Agropecuario</v>
          </cell>
          <cell r="F874" t="str">
            <v>MINAGRICULTURA</v>
          </cell>
          <cell r="G874" t="str">
            <v>Región Pacífico - Agricultura</v>
          </cell>
          <cell r="H874">
            <v>5049</v>
          </cell>
          <cell r="I874" t="str">
            <v>Productores rurales beneficiados con asistencia técnica integral - Pacífico</v>
          </cell>
          <cell r="J874" t="str">
            <v>Producto</v>
          </cell>
          <cell r="K874" t="str">
            <v>Sectorial</v>
          </cell>
          <cell r="L874" t="str">
            <v>SI</v>
          </cell>
          <cell r="M874" t="str">
            <v>SI</v>
          </cell>
          <cell r="N874" t="str">
            <v>NO</v>
          </cell>
          <cell r="O874" t="str">
            <v>SI</v>
          </cell>
          <cell r="P874" t="str">
            <v>Productores rurales</v>
          </cell>
          <cell r="Q874" t="str">
            <v>Semestral</v>
          </cell>
          <cell r="R874" t="str">
            <v>Acumulado</v>
          </cell>
          <cell r="S874">
            <v>0</v>
          </cell>
          <cell r="T874">
            <v>0</v>
          </cell>
          <cell r="U874">
            <v>0</v>
          </cell>
          <cell r="V874">
            <v>0</v>
          </cell>
          <cell r="W874">
            <v>0</v>
          </cell>
          <cell r="X874">
            <v>68000</v>
          </cell>
          <cell r="Y874">
            <v>0</v>
          </cell>
          <cell r="Z874">
            <v>0</v>
          </cell>
          <cell r="AA874">
            <v>0</v>
          </cell>
          <cell r="AB874">
            <v>0</v>
          </cell>
          <cell r="AC874">
            <v>0</v>
          </cell>
          <cell r="AD874">
            <v>0</v>
          </cell>
          <cell r="AE874" t="str">
            <v>Se reporta el cierre de la convocatoria de Asistencia Técnica Gremial, se recibieron los proyectos y se encuentran en fase de evaluación de acuerdo con los términos de referencia.</v>
          </cell>
          <cell r="AF874">
            <v>42490.208333333299</v>
          </cell>
          <cell r="AG874">
            <v>42495.338516747703</v>
          </cell>
          <cell r="AH874" t="str">
            <v>Claudia Jimena Cuervo Cardona</v>
          </cell>
          <cell r="AI874" t="str">
            <v>claudia.cuervo@minagricultura.gov.co</v>
          </cell>
          <cell r="AJ874">
            <v>15</v>
          </cell>
          <cell r="AK874">
            <v>0</v>
          </cell>
          <cell r="AL874">
            <v>0</v>
          </cell>
        </row>
        <row r="875">
          <cell r="A875">
            <v>5050</v>
          </cell>
          <cell r="B875" t="str">
            <v>Todos por un Nuevo País</v>
          </cell>
          <cell r="C875" t="str">
            <v>Estrategias regionales</v>
          </cell>
          <cell r="D875" t="str">
            <v>Pacífico: desarrollo socioeconómico con equidad, integración y sostenibilidad ambiental</v>
          </cell>
          <cell r="E875" t="str">
            <v>Agropecuario</v>
          </cell>
          <cell r="F875" t="str">
            <v>MINAGRICULTURA</v>
          </cell>
          <cell r="G875" t="str">
            <v>Región Pacífico - Agricultura</v>
          </cell>
          <cell r="H875">
            <v>5050</v>
          </cell>
          <cell r="I875" t="str">
            <v>Modelos productivos definidos por sistema y región - Pacífico</v>
          </cell>
          <cell r="J875" t="str">
            <v>Producto</v>
          </cell>
          <cell r="K875" t="str">
            <v>Sectorial</v>
          </cell>
          <cell r="L875" t="str">
            <v>SI</v>
          </cell>
          <cell r="M875" t="str">
            <v>SI</v>
          </cell>
          <cell r="N875" t="str">
            <v>NO</v>
          </cell>
          <cell r="O875" t="str">
            <v>SI</v>
          </cell>
          <cell r="P875" t="str">
            <v>Modelos productivos</v>
          </cell>
          <cell r="Q875" t="str">
            <v>Anual</v>
          </cell>
          <cell r="R875" t="str">
            <v>Acumulado</v>
          </cell>
          <cell r="S875">
            <v>0</v>
          </cell>
          <cell r="T875">
            <v>0</v>
          </cell>
          <cell r="U875">
            <v>0</v>
          </cell>
          <cell r="V875">
            <v>0</v>
          </cell>
          <cell r="W875">
            <v>1</v>
          </cell>
          <cell r="X875">
            <v>1</v>
          </cell>
          <cell r="Y875">
            <v>0</v>
          </cell>
          <cell r="Z875">
            <v>0</v>
          </cell>
          <cell r="AA875">
            <v>0</v>
          </cell>
          <cell r="AB875">
            <v>0</v>
          </cell>
          <cell r="AC875">
            <v>0</v>
          </cell>
          <cell r="AD875">
            <v>0</v>
          </cell>
          <cell r="AE875" t="str">
            <v>Se reporta el cierre de la convocatoria de Asistencia Técnica Gremial, se recibieron los proyectos y se encuentran en fase de evaluación de acuerdo con los términos de referencia.</v>
          </cell>
          <cell r="AF875">
            <v>42400.208333333299</v>
          </cell>
          <cell r="AG875">
            <v>42468.674217824097</v>
          </cell>
          <cell r="AH875" t="str">
            <v>Claudia Jimena Cuervo Cardona</v>
          </cell>
          <cell r="AI875" t="str">
            <v>claudia.cuervo@minagricultura.gov.co</v>
          </cell>
          <cell r="AJ875">
            <v>15</v>
          </cell>
          <cell r="AK875">
            <v>0</v>
          </cell>
          <cell r="AL875">
            <v>0</v>
          </cell>
        </row>
        <row r="876">
          <cell r="A876">
            <v>5039</v>
          </cell>
          <cell r="B876" t="str">
            <v>Todos por un Nuevo País</v>
          </cell>
          <cell r="C876" t="str">
            <v>Estrategias regionales</v>
          </cell>
          <cell r="D876" t="str">
            <v>Pacífico: desarrollo socioeconómico con equidad, integración y sostenibilidad ambiental</v>
          </cell>
          <cell r="E876" t="str">
            <v>Agropecuario</v>
          </cell>
          <cell r="F876" t="str">
            <v>MINAGRICULTURA</v>
          </cell>
          <cell r="G876" t="str">
            <v>Región Pacífico - Agricultura</v>
          </cell>
          <cell r="H876">
            <v>5039</v>
          </cell>
          <cell r="I876" t="str">
            <v>Hectáreas con titulación colectiva a comunidades negras del Cauca</v>
          </cell>
          <cell r="J876" t="str">
            <v>Producto</v>
          </cell>
          <cell r="K876" t="str">
            <v>Sectorial</v>
          </cell>
          <cell r="L876" t="str">
            <v>SI</v>
          </cell>
          <cell r="M876" t="str">
            <v>SI</v>
          </cell>
          <cell r="N876" t="str">
            <v>NO</v>
          </cell>
          <cell r="O876" t="str">
            <v>SI</v>
          </cell>
          <cell r="P876" t="str">
            <v>Hectáreas</v>
          </cell>
          <cell r="Q876" t="str">
            <v>Mensual</v>
          </cell>
          <cell r="R876" t="str">
            <v>Acumulado</v>
          </cell>
          <cell r="S876">
            <v>38746</v>
          </cell>
          <cell r="T876">
            <v>17500</v>
          </cell>
          <cell r="U876">
            <v>16500</v>
          </cell>
          <cell r="V876">
            <v>13500</v>
          </cell>
          <cell r="W876">
            <v>8500</v>
          </cell>
          <cell r="X876">
            <v>56000</v>
          </cell>
          <cell r="Y876">
            <v>0</v>
          </cell>
          <cell r="Z876">
            <v>0</v>
          </cell>
          <cell r="AA876">
            <v>0</v>
          </cell>
          <cell r="AB876">
            <v>0</v>
          </cell>
          <cell r="AC876">
            <v>0</v>
          </cell>
          <cell r="AD876">
            <v>0</v>
          </cell>
          <cell r="AE876">
            <v>0</v>
          </cell>
          <cell r="AF876">
            <v>0</v>
          </cell>
          <cell r="AG876">
            <v>0</v>
          </cell>
          <cell r="AH876" t="str">
            <v>Giovanni Alberto Rocha Mahecha</v>
          </cell>
          <cell r="AI876" t="str">
            <v>grocha@incoder.gov.co</v>
          </cell>
          <cell r="AJ876">
            <v>5</v>
          </cell>
          <cell r="AK876">
            <v>0</v>
          </cell>
          <cell r="AL876">
            <v>0</v>
          </cell>
        </row>
        <row r="877">
          <cell r="A877">
            <v>5040</v>
          </cell>
          <cell r="B877" t="str">
            <v>Todos por un Nuevo País</v>
          </cell>
          <cell r="C877" t="str">
            <v>Estrategias regionales</v>
          </cell>
          <cell r="D877" t="str">
            <v>Pacífico: desarrollo socioeconómico con equidad, integración y sostenibilidad ambiental</v>
          </cell>
          <cell r="E877" t="str">
            <v>Agropecuario</v>
          </cell>
          <cell r="F877" t="str">
            <v>MINAGRICULTURA</v>
          </cell>
          <cell r="G877" t="str">
            <v>Región Pacífico - Agricultura</v>
          </cell>
          <cell r="H877">
            <v>5040</v>
          </cell>
          <cell r="I877" t="str">
            <v>Hectáreas estratégicas para el desarrollo de sistemas productivos zonificadas a escala 1:25.000 - Pacífico</v>
          </cell>
          <cell r="J877" t="str">
            <v>Producto</v>
          </cell>
          <cell r="K877" t="str">
            <v>Sectorial</v>
          </cell>
          <cell r="L877" t="str">
            <v>SI</v>
          </cell>
          <cell r="M877" t="str">
            <v>SI</v>
          </cell>
          <cell r="N877" t="str">
            <v>NO</v>
          </cell>
          <cell r="O877" t="str">
            <v>SI</v>
          </cell>
          <cell r="P877" t="str">
            <v>Hectáreas</v>
          </cell>
          <cell r="Q877" t="str">
            <v>Anual</v>
          </cell>
          <cell r="R877" t="str">
            <v>Acumulado</v>
          </cell>
          <cell r="S877">
            <v>0</v>
          </cell>
          <cell r="T877">
            <v>0</v>
          </cell>
          <cell r="U877">
            <v>0</v>
          </cell>
          <cell r="V877">
            <v>0</v>
          </cell>
          <cell r="W877">
            <v>174141</v>
          </cell>
          <cell r="X877">
            <v>174141</v>
          </cell>
          <cell r="Y877">
            <v>0</v>
          </cell>
          <cell r="Z877">
            <v>0</v>
          </cell>
          <cell r="AA877">
            <v>0</v>
          </cell>
          <cell r="AB877">
            <v>0</v>
          </cell>
          <cell r="AC877">
            <v>0</v>
          </cell>
          <cell r="AD877">
            <v>0</v>
          </cell>
          <cell r="AE877" t="str">
            <v>Los estudios de evaluación de tierras para obtención del producto "Hectáreas estratégicas para el desarrollo de sistemas productivos zonificadas a escala 1:25.000" en el cuatrenio tienen la siguiente priorización de acuerdo con la disponibilidad de la inf</v>
          </cell>
          <cell r="AF877">
            <v>42490.208333333299</v>
          </cell>
          <cell r="AG877">
            <v>42501.447030752301</v>
          </cell>
          <cell r="AH877" t="str">
            <v>Daniel Aguilar</v>
          </cell>
          <cell r="AI877" t="str">
            <v>emiro.diaz@upra.gov.co</v>
          </cell>
          <cell r="AJ877">
            <v>30</v>
          </cell>
          <cell r="AK877">
            <v>0</v>
          </cell>
          <cell r="AL877">
            <v>0</v>
          </cell>
        </row>
        <row r="878">
          <cell r="A878">
            <v>5041</v>
          </cell>
          <cell r="B878" t="str">
            <v>Todos por un Nuevo País</v>
          </cell>
          <cell r="C878" t="str">
            <v>Estrategias regionales</v>
          </cell>
          <cell r="D878" t="str">
            <v>Pacífico: desarrollo socioeconómico con equidad, integración y sostenibilidad ambiental</v>
          </cell>
          <cell r="E878" t="str">
            <v>Agropecuario</v>
          </cell>
          <cell r="F878" t="str">
            <v>MINAGRICULTURA</v>
          </cell>
          <cell r="G878" t="str">
            <v>Región Pacífico - Agricultura</v>
          </cell>
          <cell r="H878">
            <v>5041</v>
          </cell>
          <cell r="I878" t="str">
            <v>Hectáreas con distritos de riego adecuacion de tierras - Pacífico</v>
          </cell>
          <cell r="J878" t="str">
            <v>Gestión</v>
          </cell>
          <cell r="K878" t="str">
            <v>Sectorial</v>
          </cell>
          <cell r="L878" t="str">
            <v>SI</v>
          </cell>
          <cell r="M878" t="str">
            <v>SI</v>
          </cell>
          <cell r="N878" t="str">
            <v>NO</v>
          </cell>
          <cell r="O878" t="str">
            <v>SI</v>
          </cell>
          <cell r="P878" t="str">
            <v>Hectáreas</v>
          </cell>
          <cell r="Q878" t="str">
            <v>Semestral</v>
          </cell>
          <cell r="R878" t="str">
            <v>Acumulado</v>
          </cell>
          <cell r="S878">
            <v>6895</v>
          </cell>
          <cell r="T878">
            <v>3093.75</v>
          </cell>
          <cell r="U878">
            <v>6188</v>
          </cell>
          <cell r="V878">
            <v>14438</v>
          </cell>
          <cell r="W878">
            <v>20625</v>
          </cell>
          <cell r="X878">
            <v>20625</v>
          </cell>
          <cell r="Y878">
            <v>0</v>
          </cell>
          <cell r="Z878">
            <v>0</v>
          </cell>
          <cell r="AA878">
            <v>0</v>
          </cell>
          <cell r="AB878">
            <v>0</v>
          </cell>
          <cell r="AC878">
            <v>0</v>
          </cell>
          <cell r="AD878">
            <v>0</v>
          </cell>
          <cell r="AE878">
            <v>0</v>
          </cell>
          <cell r="AF878">
            <v>0</v>
          </cell>
          <cell r="AG878">
            <v>0</v>
          </cell>
          <cell r="AH878" t="str">
            <v>Giovanni Alberto Rocha Mahecha</v>
          </cell>
          <cell r="AI878" t="str">
            <v>grocha@incoder.gov.co</v>
          </cell>
          <cell r="AJ878">
            <v>5</v>
          </cell>
          <cell r="AK878">
            <v>0</v>
          </cell>
          <cell r="AL878">
            <v>0</v>
          </cell>
        </row>
        <row r="879">
          <cell r="A879">
            <v>5042</v>
          </cell>
          <cell r="B879" t="str">
            <v>Todos por un Nuevo País</v>
          </cell>
          <cell r="C879" t="str">
            <v>Estrategias regionales</v>
          </cell>
          <cell r="D879" t="str">
            <v>Pacífico: desarrollo socioeconómico con equidad, integración y sostenibilidad ambiental</v>
          </cell>
          <cell r="E879" t="str">
            <v>Agropecuario</v>
          </cell>
          <cell r="F879" t="str">
            <v>MINAGRICULTURA</v>
          </cell>
          <cell r="G879" t="str">
            <v>Región Pacífico - Agricultura</v>
          </cell>
          <cell r="H879">
            <v>5042</v>
          </cell>
          <cell r="I879" t="str">
            <v>Centros logísticos entregados en la región del Pacífico</v>
          </cell>
          <cell r="J879" t="str">
            <v>Resultado</v>
          </cell>
          <cell r="K879" t="str">
            <v>Sectorial</v>
          </cell>
          <cell r="L879" t="str">
            <v>SI</v>
          </cell>
          <cell r="M879" t="str">
            <v>SI</v>
          </cell>
          <cell r="N879" t="str">
            <v>NO</v>
          </cell>
          <cell r="O879" t="str">
            <v>SI</v>
          </cell>
          <cell r="P879" t="str">
            <v>Pendiente</v>
          </cell>
          <cell r="Q879" t="str">
            <v>Trimestral</v>
          </cell>
          <cell r="R879" t="str">
            <v>Acumulado</v>
          </cell>
          <cell r="S879">
            <v>0</v>
          </cell>
          <cell r="T879">
            <v>0</v>
          </cell>
          <cell r="U879">
            <v>0</v>
          </cell>
          <cell r="V879">
            <v>0</v>
          </cell>
          <cell r="W879">
            <v>0</v>
          </cell>
          <cell r="X879">
            <v>2</v>
          </cell>
          <cell r="Y879">
            <v>0</v>
          </cell>
          <cell r="Z879">
            <v>0</v>
          </cell>
          <cell r="AA879">
            <v>0</v>
          </cell>
          <cell r="AB879">
            <v>0</v>
          </cell>
          <cell r="AC879">
            <v>0</v>
          </cell>
          <cell r="AD879">
            <v>0</v>
          </cell>
          <cell r="AE879">
            <v>0</v>
          </cell>
          <cell r="AF879">
            <v>0</v>
          </cell>
          <cell r="AG879">
            <v>0</v>
          </cell>
          <cell r="AH879" t="str">
            <v>Samuel Zambrano Canizales</v>
          </cell>
          <cell r="AI879" t="str">
            <v>samuel.zambrano@minagricultura.gov.co</v>
          </cell>
          <cell r="AJ879">
            <v>0</v>
          </cell>
          <cell r="AK879">
            <v>0</v>
          </cell>
          <cell r="AL879">
            <v>0</v>
          </cell>
        </row>
        <row r="880">
          <cell r="A880">
            <v>5043</v>
          </cell>
          <cell r="B880" t="str">
            <v>Todos por un Nuevo País</v>
          </cell>
          <cell r="C880" t="str">
            <v>Estrategias regionales</v>
          </cell>
          <cell r="D880" t="str">
            <v>Pacífico: desarrollo socioeconómico con equidad, integración y sostenibilidad ambiental</v>
          </cell>
          <cell r="E880" t="str">
            <v>Agropecuario</v>
          </cell>
          <cell r="F880" t="str">
            <v>MINAGRICULTURA</v>
          </cell>
          <cell r="G880" t="str">
            <v>Región Pacífico - Agricultura</v>
          </cell>
          <cell r="H880">
            <v>5043</v>
          </cell>
          <cell r="I880" t="str">
            <v>Pescadores formados en marinería, artes de pesca y mecánica y mantenimiento de embarcaciones - Pacífico</v>
          </cell>
          <cell r="J880" t="str">
            <v>Producto</v>
          </cell>
          <cell r="K880" t="str">
            <v>Sectorial</v>
          </cell>
          <cell r="L880" t="str">
            <v>SI</v>
          </cell>
          <cell r="M880" t="str">
            <v>SI</v>
          </cell>
          <cell r="N880" t="str">
            <v>NO</v>
          </cell>
          <cell r="O880" t="str">
            <v>SI</v>
          </cell>
          <cell r="P880" t="str">
            <v>Pescadores</v>
          </cell>
          <cell r="Q880" t="str">
            <v>Semestral</v>
          </cell>
          <cell r="R880" t="str">
            <v>Capacidad</v>
          </cell>
          <cell r="S880">
            <v>14000</v>
          </cell>
          <cell r="T880">
            <v>14600</v>
          </cell>
          <cell r="U880">
            <v>15600</v>
          </cell>
          <cell r="V880">
            <v>16600</v>
          </cell>
          <cell r="W880">
            <v>17600</v>
          </cell>
          <cell r="X880">
            <v>17600</v>
          </cell>
          <cell r="Y880">
            <v>0</v>
          </cell>
          <cell r="Z880">
            <v>0</v>
          </cell>
          <cell r="AA880">
            <v>0</v>
          </cell>
          <cell r="AB880">
            <v>0</v>
          </cell>
          <cell r="AC880">
            <v>0</v>
          </cell>
          <cell r="AD880">
            <v>0</v>
          </cell>
          <cell r="AE880">
            <v>0</v>
          </cell>
          <cell r="AF880">
            <v>0</v>
          </cell>
          <cell r="AG880">
            <v>0</v>
          </cell>
          <cell r="AH880" t="str">
            <v>Luis Humberto Guzman Vergara</v>
          </cell>
          <cell r="AI880" t="str">
            <v>luis.guzman@minagricultura.gov.co</v>
          </cell>
          <cell r="AJ880">
            <v>30</v>
          </cell>
          <cell r="AK880">
            <v>0</v>
          </cell>
          <cell r="AL880">
            <v>0</v>
          </cell>
        </row>
        <row r="881">
          <cell r="A881">
            <v>5044</v>
          </cell>
          <cell r="B881" t="str">
            <v>Todos por un Nuevo País</v>
          </cell>
          <cell r="C881" t="str">
            <v>Estrategias regionales</v>
          </cell>
          <cell r="D881" t="str">
            <v>Pacífico: desarrollo socioeconómico con equidad, integración y sostenibilidad ambiental</v>
          </cell>
          <cell r="E881" t="str">
            <v>Agropecuario</v>
          </cell>
          <cell r="F881" t="str">
            <v>MINAGRICULTURA</v>
          </cell>
          <cell r="G881" t="str">
            <v>Región Pacífico - Agricultura</v>
          </cell>
          <cell r="H881">
            <v>5044</v>
          </cell>
          <cell r="I881" t="str">
            <v>Centros de acopio acondicionados de pesca en los municipios de la costa Pacífica</v>
          </cell>
          <cell r="J881" t="str">
            <v>Producto</v>
          </cell>
          <cell r="K881" t="str">
            <v>Sectorial</v>
          </cell>
          <cell r="L881" t="str">
            <v>SI</v>
          </cell>
          <cell r="M881" t="str">
            <v>SI</v>
          </cell>
          <cell r="N881" t="str">
            <v>NO</v>
          </cell>
          <cell r="O881" t="str">
            <v>SI</v>
          </cell>
          <cell r="P881" t="str">
            <v>Centros de acopio</v>
          </cell>
          <cell r="Q881" t="str">
            <v>Anual</v>
          </cell>
          <cell r="R881" t="str">
            <v>Acumulado</v>
          </cell>
          <cell r="S881">
            <v>2</v>
          </cell>
          <cell r="T881">
            <v>2</v>
          </cell>
          <cell r="U881">
            <v>2</v>
          </cell>
          <cell r="V881">
            <v>3</v>
          </cell>
          <cell r="W881">
            <v>3</v>
          </cell>
          <cell r="X881">
            <v>10</v>
          </cell>
          <cell r="Y881">
            <v>0</v>
          </cell>
          <cell r="Z881">
            <v>0</v>
          </cell>
          <cell r="AA881">
            <v>0</v>
          </cell>
          <cell r="AB881">
            <v>0</v>
          </cell>
          <cell r="AC881">
            <v>0</v>
          </cell>
          <cell r="AD881">
            <v>0</v>
          </cell>
          <cell r="AE881">
            <v>0</v>
          </cell>
          <cell r="AF881">
            <v>0</v>
          </cell>
          <cell r="AG881">
            <v>0</v>
          </cell>
          <cell r="AH881" t="str">
            <v>Erick Sergie Firtion Esquiaqui</v>
          </cell>
          <cell r="AI881" t="str">
            <v>erick.firtion@aunap.gov.co</v>
          </cell>
          <cell r="AJ881">
            <v>30</v>
          </cell>
          <cell r="AK881">
            <v>0</v>
          </cell>
          <cell r="AL881">
            <v>0</v>
          </cell>
        </row>
        <row r="882">
          <cell r="A882">
            <v>5085</v>
          </cell>
          <cell r="B882" t="str">
            <v>Todos por un Nuevo País</v>
          </cell>
          <cell r="C882" t="str">
            <v>Estrategias regionales</v>
          </cell>
          <cell r="D882" t="str">
            <v>Pacífico: desarrollo socioeconómico con equidad, integración y sostenibilidad ambiental</v>
          </cell>
          <cell r="E882" t="str">
            <v>Ambiente</v>
          </cell>
          <cell r="F882" t="str">
            <v>MinAmbiente</v>
          </cell>
          <cell r="G882" t="str">
            <v>Región Pacífico - Ambiente</v>
          </cell>
          <cell r="H882">
            <v>5085</v>
          </cell>
          <cell r="I882" t="str">
            <v>Planes de Ordenación y Manejo Integrado de las Unidades Ambientales Costeras POMIUAC, formulados</v>
          </cell>
          <cell r="J882" t="str">
            <v>Producto</v>
          </cell>
          <cell r="K882" t="str">
            <v>Sectorial</v>
          </cell>
          <cell r="L882" t="str">
            <v>SI</v>
          </cell>
          <cell r="M882" t="str">
            <v>SI</v>
          </cell>
          <cell r="N882" t="str">
            <v>NO</v>
          </cell>
          <cell r="O882" t="str">
            <v>SI</v>
          </cell>
          <cell r="P882" t="str">
            <v>planes</v>
          </cell>
          <cell r="Q882" t="str">
            <v>Semestral</v>
          </cell>
          <cell r="R882" t="str">
            <v>Acumulado</v>
          </cell>
          <cell r="S882">
            <v>0</v>
          </cell>
          <cell r="T882">
            <v>0</v>
          </cell>
          <cell r="U882">
            <v>0</v>
          </cell>
          <cell r="V882">
            <v>0</v>
          </cell>
          <cell r="W882">
            <v>4</v>
          </cell>
          <cell r="X882">
            <v>4</v>
          </cell>
          <cell r="Y882">
            <v>0</v>
          </cell>
          <cell r="Z882">
            <v>0</v>
          </cell>
          <cell r="AA882">
            <v>0</v>
          </cell>
          <cell r="AB882">
            <v>0</v>
          </cell>
          <cell r="AC882">
            <v>0</v>
          </cell>
          <cell r="AD882">
            <v>0</v>
          </cell>
          <cell r="AE882" t="str">
            <v>En el marco de la transferencia a INVEMAR a través de la resolución 478 de 2016, se realizaron reuniones para socializar y presentar Plan de Trabajo UAC LLanura Aluvial del Sur - LLAS, se recibe plan de acción por parte del INVEMAR el dia 29 de abril para</v>
          </cell>
          <cell r="AF882">
            <v>42490.208333333299</v>
          </cell>
          <cell r="AG882">
            <v>42496.786657094897</v>
          </cell>
          <cell r="AH882" t="str">
            <v>Andrea  Ramírez</v>
          </cell>
          <cell r="AI882" t="str">
            <v>ARamirez@minambiente.gov.co</v>
          </cell>
          <cell r="AJ882">
            <v>30</v>
          </cell>
          <cell r="AK882">
            <v>0</v>
          </cell>
          <cell r="AL882">
            <v>0</v>
          </cell>
        </row>
        <row r="883">
          <cell r="A883">
            <v>5086</v>
          </cell>
          <cell r="B883" t="str">
            <v>Todos por un Nuevo País</v>
          </cell>
          <cell r="C883" t="str">
            <v>Estrategias regionales</v>
          </cell>
          <cell r="D883" t="str">
            <v>Pacífico: desarrollo socioeconómico con equidad, integración y sostenibilidad ambiental</v>
          </cell>
          <cell r="E883" t="str">
            <v>Ambiente</v>
          </cell>
          <cell r="F883" t="str">
            <v>MinAmbiente</v>
          </cell>
          <cell r="G883" t="str">
            <v>Región Pacífico - Ambiente</v>
          </cell>
          <cell r="H883">
            <v>5086</v>
          </cell>
          <cell r="I883" t="str">
            <v>Fases del programa de eficiencia en el uso de los recursos naturales para sectores competitivos de la región implementados</v>
          </cell>
          <cell r="J883" t="str">
            <v>Gestión</v>
          </cell>
          <cell r="K883" t="str">
            <v>Sectorial</v>
          </cell>
          <cell r="L883" t="str">
            <v>SI</v>
          </cell>
          <cell r="M883" t="str">
            <v>SI</v>
          </cell>
          <cell r="N883" t="str">
            <v>NO</v>
          </cell>
          <cell r="O883" t="str">
            <v>SI</v>
          </cell>
          <cell r="P883" t="str">
            <v>Fases</v>
          </cell>
          <cell r="Q883" t="str">
            <v>Trimestral</v>
          </cell>
          <cell r="R883" t="str">
            <v>Stock</v>
          </cell>
          <cell r="S883">
            <v>0</v>
          </cell>
          <cell r="T883">
            <v>0</v>
          </cell>
          <cell r="U883">
            <v>1</v>
          </cell>
          <cell r="V883">
            <v>2</v>
          </cell>
          <cell r="W883">
            <v>3</v>
          </cell>
          <cell r="X883">
            <v>3</v>
          </cell>
          <cell r="Y883">
            <v>0</v>
          </cell>
          <cell r="Z883">
            <v>0</v>
          </cell>
          <cell r="AA883">
            <v>0</v>
          </cell>
          <cell r="AB883">
            <v>0</v>
          </cell>
          <cell r="AC883">
            <v>0</v>
          </cell>
          <cell r="AD883">
            <v>0</v>
          </cell>
          <cell r="AE883">
            <v>0</v>
          </cell>
          <cell r="AF883">
            <v>0</v>
          </cell>
          <cell r="AG883">
            <v>0</v>
          </cell>
          <cell r="AH883" t="str">
            <v>Francisco José Gómez Montes</v>
          </cell>
          <cell r="AI883" t="str">
            <v>fjgomez@minambiente.gov.co</v>
          </cell>
          <cell r="AJ883">
            <v>30</v>
          </cell>
          <cell r="AK883">
            <v>0</v>
          </cell>
          <cell r="AL883">
            <v>0</v>
          </cell>
        </row>
        <row r="884">
          <cell r="A884">
            <v>5087</v>
          </cell>
          <cell r="B884" t="str">
            <v>Todos por un Nuevo País</v>
          </cell>
          <cell r="C884" t="str">
            <v>Estrategias regionales</v>
          </cell>
          <cell r="D884" t="str">
            <v>Pacífico: desarrollo socioeconómico con equidad, integración y sostenibilidad ambiental</v>
          </cell>
          <cell r="E884" t="str">
            <v>Ambiente</v>
          </cell>
          <cell r="F884" t="str">
            <v>MinAmbiente</v>
          </cell>
          <cell r="G884" t="str">
            <v>Región Pacífico - Ambiente</v>
          </cell>
          <cell r="H884">
            <v>5087</v>
          </cell>
          <cell r="I884" t="str">
            <v>Hectáreas con restauración ecológica en áreas afectadas por actividades de productivas de alto impacto.</v>
          </cell>
          <cell r="J884" t="str">
            <v>Producto</v>
          </cell>
          <cell r="K884" t="str">
            <v>Sectorial</v>
          </cell>
          <cell r="L884" t="str">
            <v>SI</v>
          </cell>
          <cell r="M884" t="str">
            <v>SI</v>
          </cell>
          <cell r="N884" t="str">
            <v>NO</v>
          </cell>
          <cell r="O884" t="str">
            <v>SI</v>
          </cell>
          <cell r="P884" t="str">
            <v>Hectáreas</v>
          </cell>
          <cell r="Q884" t="str">
            <v>Semestral</v>
          </cell>
          <cell r="R884" t="str">
            <v>Capacidad</v>
          </cell>
          <cell r="S884">
            <v>0</v>
          </cell>
          <cell r="T884">
            <v>0</v>
          </cell>
          <cell r="U884">
            <v>500</v>
          </cell>
          <cell r="V884">
            <v>1000</v>
          </cell>
          <cell r="W884">
            <v>1500</v>
          </cell>
          <cell r="X884">
            <v>1500</v>
          </cell>
          <cell r="Y884">
            <v>0</v>
          </cell>
          <cell r="Z884">
            <v>0</v>
          </cell>
          <cell r="AA884">
            <v>0</v>
          </cell>
          <cell r="AB884">
            <v>0</v>
          </cell>
          <cell r="AC884">
            <v>0</v>
          </cell>
          <cell r="AD884">
            <v>0</v>
          </cell>
          <cell r="AE884" t="str">
            <v>A la fecha no se cuenta con reporte de las Autoridades Ambientales que den cuenta del avance de hectáreas en proceso de restauración.</v>
          </cell>
          <cell r="AF884">
            <v>42490.208333333299</v>
          </cell>
          <cell r="AG884">
            <v>42496.771284027804</v>
          </cell>
          <cell r="AH884" t="str">
            <v>María Claudia García Dávila</v>
          </cell>
          <cell r="AI884" t="str">
            <v>Mcgarcia@minambiente.gov.co</v>
          </cell>
          <cell r="AJ884">
            <v>30</v>
          </cell>
          <cell r="AK884">
            <v>0</v>
          </cell>
          <cell r="AL884">
            <v>0</v>
          </cell>
        </row>
        <row r="885">
          <cell r="A885">
            <v>5097</v>
          </cell>
          <cell r="B885" t="str">
            <v>Todos por un Nuevo País</v>
          </cell>
          <cell r="C885" t="str">
            <v>Estrategias regionales</v>
          </cell>
          <cell r="D885" t="str">
            <v>Pacífico: desarrollo socioeconómico con equidad, integración y sostenibilidad ambiental</v>
          </cell>
          <cell r="E885" t="str">
            <v>Ambiente</v>
          </cell>
          <cell r="F885" t="str">
            <v>MinAmbiente</v>
          </cell>
          <cell r="G885" t="str">
            <v>Región Pacífico - Ambiente</v>
          </cell>
          <cell r="H885">
            <v>5097</v>
          </cell>
          <cell r="I885" t="str">
            <v>Hectáreas que cuentan con planes de ordenación y manejo de cuenca elaborados y/o ajustados. (Pacífico)</v>
          </cell>
          <cell r="J885" t="str">
            <v>Gestión</v>
          </cell>
          <cell r="K885" t="str">
            <v>Sectorial</v>
          </cell>
          <cell r="L885" t="str">
            <v>SI</v>
          </cell>
          <cell r="M885" t="str">
            <v>SI</v>
          </cell>
          <cell r="N885" t="str">
            <v>NO</v>
          </cell>
          <cell r="O885" t="str">
            <v>SI</v>
          </cell>
          <cell r="P885" t="str">
            <v>Hectáreas</v>
          </cell>
          <cell r="Q885" t="str">
            <v>Semestral</v>
          </cell>
          <cell r="R885" t="str">
            <v>Capacidad</v>
          </cell>
          <cell r="S885">
            <v>0</v>
          </cell>
          <cell r="T885">
            <v>0</v>
          </cell>
          <cell r="U885">
            <v>40535</v>
          </cell>
          <cell r="V885">
            <v>40535</v>
          </cell>
          <cell r="W885">
            <v>40535</v>
          </cell>
          <cell r="X885">
            <v>40535</v>
          </cell>
          <cell r="Y885">
            <v>0</v>
          </cell>
          <cell r="Z885">
            <v>0</v>
          </cell>
          <cell r="AA885">
            <v>0</v>
          </cell>
          <cell r="AB885">
            <v>0</v>
          </cell>
          <cell r="AC885">
            <v>0</v>
          </cell>
          <cell r="AD885">
            <v>0</v>
          </cell>
          <cell r="AE885" t="str">
            <v>• Se han declarado en ordenación las 2 cuencas objeto de elaboración y/o ajuste de POMCAS de 2 programadas en la región. • Se han contratado las 2 Consultorías para abordar los Procesos de elaboración y/o ajuste de POMCAS • Las dos consultorías terminaron</v>
          </cell>
          <cell r="AF885">
            <v>42429.208333333299</v>
          </cell>
          <cell r="AG885">
            <v>42506.798782719903</v>
          </cell>
          <cell r="AH885" t="str">
            <v>Ricardo Arnold Baduin Ricardo</v>
          </cell>
          <cell r="AI885" t="str">
            <v>RBaduin@minambiente.gov.co</v>
          </cell>
          <cell r="AJ885">
            <v>30</v>
          </cell>
          <cell r="AK885">
            <v>0</v>
          </cell>
          <cell r="AL885">
            <v>0</v>
          </cell>
        </row>
        <row r="886">
          <cell r="A886">
            <v>5083</v>
          </cell>
          <cell r="B886" t="str">
            <v>Todos por un Nuevo País</v>
          </cell>
          <cell r="C886" t="str">
            <v>Estrategias regionales</v>
          </cell>
          <cell r="D886" t="str">
            <v>Pacífico: desarrollo socioeconómico con equidad, integración y sostenibilidad ambiental</v>
          </cell>
          <cell r="E886" t="str">
            <v>Ambiente</v>
          </cell>
          <cell r="F886" t="str">
            <v>Parques Nacionales</v>
          </cell>
          <cell r="G886" t="str">
            <v>Región Pacífico - Ambiente</v>
          </cell>
          <cell r="H886">
            <v>5083</v>
          </cell>
          <cell r="I886" t="str">
            <v>Hectáreas de áreas protegidas  de la Región Pacífico  incorporadas en el SINAP</v>
          </cell>
          <cell r="J886" t="str">
            <v>Gestión</v>
          </cell>
          <cell r="K886" t="str">
            <v>Sectorial</v>
          </cell>
          <cell r="L886" t="str">
            <v>SI</v>
          </cell>
          <cell r="M886" t="str">
            <v>SI</v>
          </cell>
          <cell r="N886" t="str">
            <v>NO</v>
          </cell>
          <cell r="O886" t="str">
            <v>SI</v>
          </cell>
          <cell r="P886" t="str">
            <v>Hectáreas</v>
          </cell>
          <cell r="Q886" t="str">
            <v>Trimestral</v>
          </cell>
          <cell r="R886" t="str">
            <v>Capacidad</v>
          </cell>
          <cell r="S886">
            <v>114890</v>
          </cell>
          <cell r="T886">
            <v>114890.549</v>
          </cell>
          <cell r="U886">
            <v>120773.329</v>
          </cell>
          <cell r="V886">
            <v>153521.99400000001</v>
          </cell>
          <cell r="W886">
            <v>259004.033</v>
          </cell>
          <cell r="X886">
            <v>259004</v>
          </cell>
          <cell r="Y886">
            <v>132546.95000000001</v>
          </cell>
          <cell r="Z886">
            <v>100</v>
          </cell>
          <cell r="AA886">
            <v>132546.95000000001</v>
          </cell>
          <cell r="AB886">
            <v>12.25</v>
          </cell>
          <cell r="AC886">
            <v>42460.208333333299</v>
          </cell>
          <cell r="AD886">
            <v>42468.733354432901</v>
          </cell>
          <cell r="AE886" t="str">
            <v>Cortolima para Predios Meridiano Cuenta con Concepto técnico de soporte, concepto favorable del IAvH, todas las certificaciones de las diferentes entidades y acto administrativo para ser aprobado por el consejo directivo. La corporación CVC en cuanto a la</v>
          </cell>
          <cell r="AF886">
            <v>42490.208333333299</v>
          </cell>
          <cell r="AG886">
            <v>42496.772045451398</v>
          </cell>
          <cell r="AH886" t="str">
            <v>Julia Miranda Londoño</v>
          </cell>
          <cell r="AI886" t="str">
            <v>julia.miranda@parquesnacionales.gov.co</v>
          </cell>
          <cell r="AJ886">
            <v>30</v>
          </cell>
          <cell r="AK886">
            <v>42551.208333333299</v>
          </cell>
          <cell r="AL886">
            <v>-73</v>
          </cell>
        </row>
        <row r="887">
          <cell r="A887">
            <v>5106</v>
          </cell>
          <cell r="B887" t="str">
            <v>Todos por un Nuevo País</v>
          </cell>
          <cell r="C887" t="str">
            <v>Estrategias regionales</v>
          </cell>
          <cell r="D887" t="str">
            <v>Pacífico: desarrollo socioeconómico con equidad, integración y sostenibilidad ambiental</v>
          </cell>
          <cell r="E887" t="str">
            <v>Comercio</v>
          </cell>
          <cell r="F887" t="str">
            <v>MINCOMERCIO</v>
          </cell>
          <cell r="G887" t="str">
            <v>Región Pacífico - Comercio</v>
          </cell>
          <cell r="H887">
            <v>5106</v>
          </cell>
          <cell r="I887" t="str">
            <v>Procesos de innovación implementados en los sectores priorizados con Rutas Competitivas - Región Pacífico</v>
          </cell>
          <cell r="J887" t="str">
            <v>Producto</v>
          </cell>
          <cell r="K887" t="str">
            <v>Sectorial</v>
          </cell>
          <cell r="L887" t="str">
            <v>SI</v>
          </cell>
          <cell r="M887" t="str">
            <v>NO</v>
          </cell>
          <cell r="N887" t="str">
            <v>NO</v>
          </cell>
          <cell r="O887" t="str">
            <v>SI</v>
          </cell>
          <cell r="P887" t="str">
            <v>Procesos</v>
          </cell>
          <cell r="Q887" t="str">
            <v>Trimestral</v>
          </cell>
          <cell r="R887" t="str">
            <v>Acumulado</v>
          </cell>
          <cell r="S887">
            <v>0</v>
          </cell>
          <cell r="T887">
            <v>1</v>
          </cell>
          <cell r="U887">
            <v>1</v>
          </cell>
          <cell r="V887">
            <v>1</v>
          </cell>
          <cell r="W887">
            <v>1</v>
          </cell>
          <cell r="X887">
            <v>4</v>
          </cell>
          <cell r="Y887">
            <v>2</v>
          </cell>
          <cell r="Z887">
            <v>100</v>
          </cell>
          <cell r="AA887">
            <v>4</v>
          </cell>
          <cell r="AB887">
            <v>100</v>
          </cell>
          <cell r="AC887">
            <v>42460.208333333299</v>
          </cell>
          <cell r="AD887">
            <v>42468.433722569403</v>
          </cell>
          <cell r="AE887" t="str">
            <v>Logro: Los proyectos aprobados en la convocatoria reto clúster relacionados con "Impulso a la competitividad del Clúster de Excelencia Clínica a través de la gestión del conocimiento y la innovación" y "Plataforma de desarrollo de producto y acceso a nuev</v>
          </cell>
          <cell r="AF887">
            <v>42490.208333333299</v>
          </cell>
          <cell r="AG887">
            <v>42496.765581365697</v>
          </cell>
          <cell r="AH887" t="str">
            <v>Daniel Arango</v>
          </cell>
          <cell r="AI887" t="str">
            <v>darango@mincit.gov.co</v>
          </cell>
          <cell r="AJ887">
            <v>90</v>
          </cell>
          <cell r="AK887">
            <v>42551.208333333299</v>
          </cell>
          <cell r="AL887">
            <v>-133</v>
          </cell>
        </row>
        <row r="888">
          <cell r="A888">
            <v>5107</v>
          </cell>
          <cell r="B888" t="str">
            <v>Todos por un Nuevo País</v>
          </cell>
          <cell r="C888" t="str">
            <v>Estrategias regionales</v>
          </cell>
          <cell r="D888" t="str">
            <v>Pacífico: desarrollo socioeconómico con equidad, integración y sostenibilidad ambiental</v>
          </cell>
          <cell r="E888" t="str">
            <v>Comercio</v>
          </cell>
          <cell r="F888" t="str">
            <v>MINCOMERCIO</v>
          </cell>
          <cell r="G888" t="str">
            <v>Región Pacífico - Comercio</v>
          </cell>
          <cell r="H888">
            <v>5107</v>
          </cell>
          <cell r="I888" t="str">
            <v>Rutas competitivas acompañadas en su implementación - Región Pacífico</v>
          </cell>
          <cell r="J888" t="str">
            <v>Producto</v>
          </cell>
          <cell r="K888" t="str">
            <v>Sectorial</v>
          </cell>
          <cell r="L888" t="str">
            <v>SI</v>
          </cell>
          <cell r="M888" t="str">
            <v>NO</v>
          </cell>
          <cell r="N888" t="str">
            <v>NO</v>
          </cell>
          <cell r="O888" t="str">
            <v>SI</v>
          </cell>
          <cell r="P888" t="str">
            <v>Rutas</v>
          </cell>
          <cell r="Q888" t="str">
            <v>Trimestral</v>
          </cell>
          <cell r="R888" t="str">
            <v>Acumulado</v>
          </cell>
          <cell r="S888">
            <v>2</v>
          </cell>
          <cell r="T888">
            <v>1</v>
          </cell>
          <cell r="U888">
            <v>1</v>
          </cell>
          <cell r="V888">
            <v>2</v>
          </cell>
          <cell r="W888">
            <v>2</v>
          </cell>
          <cell r="X888">
            <v>6</v>
          </cell>
          <cell r="Y888">
            <v>0</v>
          </cell>
          <cell r="Z888">
            <v>0</v>
          </cell>
          <cell r="AA888">
            <v>0</v>
          </cell>
          <cell r="AB888">
            <v>0</v>
          </cell>
          <cell r="AC888">
            <v>0</v>
          </cell>
          <cell r="AD888">
            <v>0</v>
          </cell>
          <cell r="AE888" t="str">
            <v>Logro: Se seleccionó y contrató a la consultoría a través de la red clúster Colombia, para liderar la elaboración y puesta en marcha del sistema de seguimiento, medición y evaluación de iniciativas clúster en el país. Actividades próximas a desarrollar: s</v>
          </cell>
          <cell r="AF888">
            <v>42490.208333333299</v>
          </cell>
          <cell r="AG888">
            <v>42496.701422418999</v>
          </cell>
          <cell r="AH888" t="str">
            <v>Daniel Arango</v>
          </cell>
          <cell r="AI888" t="str">
            <v>darango@mincit.gov.co</v>
          </cell>
          <cell r="AJ888">
            <v>90</v>
          </cell>
          <cell r="AK888">
            <v>0</v>
          </cell>
          <cell r="AL888">
            <v>0</v>
          </cell>
        </row>
        <row r="889">
          <cell r="A889">
            <v>5011</v>
          </cell>
          <cell r="B889" t="str">
            <v>Todos por un Nuevo País</v>
          </cell>
          <cell r="C889" t="str">
            <v>Estrategias regionales</v>
          </cell>
          <cell r="D889" t="str">
            <v>Pacífico: desarrollo socioeconómico con equidad, integración y sostenibilidad ambiental</v>
          </cell>
          <cell r="E889" t="str">
            <v>Educación</v>
          </cell>
          <cell r="F889" t="str">
            <v>MINEDUCACION</v>
          </cell>
          <cell r="G889" t="str">
            <v>Región Pacífico - Educación</v>
          </cell>
          <cell r="H889">
            <v>5011</v>
          </cell>
          <cell r="I889" t="str">
            <v>Tasa de cobertura bruta en educación media  - Pacífico</v>
          </cell>
          <cell r="J889" t="str">
            <v>Resultado</v>
          </cell>
          <cell r="K889" t="str">
            <v>Sectorial</v>
          </cell>
          <cell r="L889" t="str">
            <v>SI</v>
          </cell>
          <cell r="M889" t="str">
            <v>SI</v>
          </cell>
          <cell r="N889" t="str">
            <v>NO</v>
          </cell>
          <cell r="O889" t="str">
            <v>SI</v>
          </cell>
          <cell r="P889" t="str">
            <v>Tasa</v>
          </cell>
          <cell r="Q889" t="str">
            <v>Anual</v>
          </cell>
          <cell r="R889" t="str">
            <v>Flujo</v>
          </cell>
          <cell r="S889">
            <v>75.72</v>
          </cell>
          <cell r="T889">
            <v>75.7</v>
          </cell>
          <cell r="U889">
            <v>75.72</v>
          </cell>
          <cell r="V889">
            <v>76.81</v>
          </cell>
          <cell r="W889">
            <v>78.319999999999993</v>
          </cell>
          <cell r="X889">
            <v>78.319999999999993</v>
          </cell>
          <cell r="Y889">
            <v>0</v>
          </cell>
          <cell r="Z889">
            <v>0</v>
          </cell>
          <cell r="AA889">
            <v>0</v>
          </cell>
          <cell r="AB889">
            <v>0</v>
          </cell>
          <cell r="AC889">
            <v>0</v>
          </cell>
          <cell r="AD889">
            <v>0</v>
          </cell>
          <cell r="AE889" t="str">
            <v>Mediante encuentro regional se fortaleció a los equipos de las secretarías de educación de las ETC de la región Pacífica, en la implementación de estrategias y acciones de acceso y permanencia escolar, trabajando con ellos orientaciones estrategicas de la</v>
          </cell>
          <cell r="AF889">
            <v>42490.208333333299</v>
          </cell>
          <cell r="AG889">
            <v>42495.636331678201</v>
          </cell>
          <cell r="AH889" t="str">
            <v>Hector Julio Flechas</v>
          </cell>
          <cell r="AI889" t="str">
            <v>HFlechas@mineducacion.gov.co</v>
          </cell>
          <cell r="AJ889">
            <v>150</v>
          </cell>
          <cell r="AK889">
            <v>0</v>
          </cell>
          <cell r="AL889">
            <v>0</v>
          </cell>
        </row>
        <row r="890">
          <cell r="A890">
            <v>5012</v>
          </cell>
          <cell r="B890" t="str">
            <v>Todos por un Nuevo País</v>
          </cell>
          <cell r="C890" t="str">
            <v>Estrategias regionales</v>
          </cell>
          <cell r="D890" t="str">
            <v>Pacífico: desarrollo socioeconómico con equidad, integración y sostenibilidad ambiental</v>
          </cell>
          <cell r="E890" t="str">
            <v>Educación</v>
          </cell>
          <cell r="F890" t="str">
            <v>MINEDUCACION</v>
          </cell>
          <cell r="G890" t="str">
            <v>Región Pacífico - Educación</v>
          </cell>
          <cell r="H890">
            <v>5012</v>
          </cell>
          <cell r="I890" t="str">
            <v>Estudiantes matriculados en programas de educación flexible en la región - Pacífico</v>
          </cell>
          <cell r="J890" t="str">
            <v>Producto</v>
          </cell>
          <cell r="K890" t="str">
            <v>Sectorial</v>
          </cell>
          <cell r="L890" t="str">
            <v>SI</v>
          </cell>
          <cell r="M890" t="str">
            <v>SI</v>
          </cell>
          <cell r="N890" t="str">
            <v>NO</v>
          </cell>
          <cell r="O890" t="str">
            <v>SI</v>
          </cell>
          <cell r="P890" t="str">
            <v>Estudiantes</v>
          </cell>
          <cell r="Q890" t="str">
            <v>Anual</v>
          </cell>
          <cell r="R890" t="str">
            <v>Capacidad</v>
          </cell>
          <cell r="S890">
            <v>362740</v>
          </cell>
          <cell r="T890">
            <v>363740</v>
          </cell>
          <cell r="U890">
            <v>364740</v>
          </cell>
          <cell r="V890">
            <v>365740</v>
          </cell>
          <cell r="W890">
            <v>366740</v>
          </cell>
          <cell r="X890">
            <v>366740</v>
          </cell>
          <cell r="Y890">
            <v>0</v>
          </cell>
          <cell r="Z890">
            <v>0</v>
          </cell>
          <cell r="AA890">
            <v>0</v>
          </cell>
          <cell r="AB890">
            <v>0</v>
          </cell>
          <cell r="AC890">
            <v>0</v>
          </cell>
          <cell r="AD890">
            <v>0</v>
          </cell>
          <cell r="AE890" t="str">
            <v>En el mes de abril se suscribió el convenio 843 de 2016 con la Corporación Observatorio para la Paz para la atención de estudiantes en el ciclo IV con el modelo Bachillerato Pacicultor.</v>
          </cell>
          <cell r="AF890">
            <v>42490.208333333299</v>
          </cell>
          <cell r="AG890">
            <v>42495.631965706001</v>
          </cell>
          <cell r="AH890" t="str">
            <v>Hector Julio Flechas</v>
          </cell>
          <cell r="AI890" t="str">
            <v>HFlechas@mineducacion.gov.co</v>
          </cell>
          <cell r="AJ890">
            <v>150</v>
          </cell>
          <cell r="AK890">
            <v>0</v>
          </cell>
          <cell r="AL890">
            <v>0</v>
          </cell>
        </row>
        <row r="891">
          <cell r="A891">
            <v>5013</v>
          </cell>
          <cell r="B891" t="str">
            <v>Todos por un Nuevo País</v>
          </cell>
          <cell r="C891" t="str">
            <v>Estrategias regionales</v>
          </cell>
          <cell r="D891" t="str">
            <v>Pacífico: desarrollo socioeconómico con equidad, integración y sostenibilidad ambiental</v>
          </cell>
          <cell r="E891" t="str">
            <v>Educación</v>
          </cell>
          <cell r="F891" t="str">
            <v>MINEDUCACION</v>
          </cell>
          <cell r="G891" t="str">
            <v>Región Pacífico - Educación</v>
          </cell>
          <cell r="H891">
            <v>5013</v>
          </cell>
          <cell r="I891" t="str">
            <v>Sedes educativas rurales con Modelos Educativos Flexibles - Pacífico</v>
          </cell>
          <cell r="J891" t="str">
            <v>Producto</v>
          </cell>
          <cell r="K891" t="str">
            <v>Sectorial</v>
          </cell>
          <cell r="L891" t="str">
            <v>SI</v>
          </cell>
          <cell r="M891" t="str">
            <v>SI</v>
          </cell>
          <cell r="N891" t="str">
            <v>NO</v>
          </cell>
          <cell r="O891" t="str">
            <v>SI</v>
          </cell>
          <cell r="P891" t="str">
            <v>Sedes educativas</v>
          </cell>
          <cell r="Q891" t="str">
            <v>Anual</v>
          </cell>
          <cell r="R891" t="str">
            <v>Capacidad</v>
          </cell>
          <cell r="S891">
            <v>5515</v>
          </cell>
          <cell r="T891">
            <v>5615</v>
          </cell>
          <cell r="U891">
            <v>5715</v>
          </cell>
          <cell r="V891">
            <v>5815</v>
          </cell>
          <cell r="W891">
            <v>5915</v>
          </cell>
          <cell r="X891">
            <v>5915</v>
          </cell>
          <cell r="Y891">
            <v>0</v>
          </cell>
          <cell r="Z891">
            <v>0</v>
          </cell>
          <cell r="AA891">
            <v>0</v>
          </cell>
          <cell r="AB891">
            <v>0</v>
          </cell>
          <cell r="AC891">
            <v>0</v>
          </cell>
          <cell r="AD891">
            <v>0</v>
          </cell>
          <cell r="AE891" t="str">
            <v>En el mes de abril se suscribió el convenio 818 de 2016 con la Fundación Escuela Nueva - Volvamos a la Gente, para la formación de docentes, directivos docentes y funcionarios de las secretarías de educación certificadas focalizadas.</v>
          </cell>
          <cell r="AF891">
            <v>42490.208333333299</v>
          </cell>
          <cell r="AG891">
            <v>42495.622197685203</v>
          </cell>
          <cell r="AH891" t="str">
            <v>Hector Julio Flechas</v>
          </cell>
          <cell r="AI891" t="str">
            <v>HFlechas@mineducacion.gov.co</v>
          </cell>
          <cell r="AJ891">
            <v>150</v>
          </cell>
          <cell r="AK891">
            <v>0</v>
          </cell>
          <cell r="AL891">
            <v>0</v>
          </cell>
        </row>
        <row r="892">
          <cell r="A892">
            <v>5068</v>
          </cell>
          <cell r="B892" t="str">
            <v>Todos por un Nuevo País</v>
          </cell>
          <cell r="C892" t="str">
            <v>Estrategias regionales</v>
          </cell>
          <cell r="D892" t="str">
            <v>Pacífico: desarrollo socioeconómico con equidad, integración y sostenibilidad ambiental</v>
          </cell>
          <cell r="E892" t="str">
            <v>Minas y Energía</v>
          </cell>
          <cell r="F892" t="str">
            <v>MINMINAS</v>
          </cell>
          <cell r="G892" t="str">
            <v>Región Pacífico - Minas y Energía</v>
          </cell>
          <cell r="H892">
            <v>5068</v>
          </cell>
          <cell r="I892" t="str">
            <v>Fases del proyecto de incremento de confiabilidad para el abastecimiento de gas natural.</v>
          </cell>
          <cell r="J892" t="str">
            <v>Producto</v>
          </cell>
          <cell r="K892" t="str">
            <v>Sectorial</v>
          </cell>
          <cell r="L892" t="str">
            <v>SI</v>
          </cell>
          <cell r="M892" t="str">
            <v>NO</v>
          </cell>
          <cell r="N892" t="str">
            <v>NO</v>
          </cell>
          <cell r="O892" t="str">
            <v>SI</v>
          </cell>
          <cell r="P892" t="str">
            <v>Proyectos adjudicados</v>
          </cell>
          <cell r="Q892" t="str">
            <v>Anual</v>
          </cell>
          <cell r="R892" t="str">
            <v>Stock</v>
          </cell>
          <cell r="S892">
            <v>0</v>
          </cell>
          <cell r="T892">
            <v>0</v>
          </cell>
          <cell r="U892">
            <v>0</v>
          </cell>
          <cell r="V892">
            <v>0</v>
          </cell>
          <cell r="W892">
            <v>0</v>
          </cell>
          <cell r="X892">
            <v>3</v>
          </cell>
          <cell r="Y892">
            <v>0</v>
          </cell>
          <cell r="Z892">
            <v>0</v>
          </cell>
          <cell r="AA892">
            <v>0</v>
          </cell>
          <cell r="AB892">
            <v>0</v>
          </cell>
          <cell r="AC892">
            <v>0</v>
          </cell>
          <cell r="AD892">
            <v>0</v>
          </cell>
          <cell r="AE892">
            <v>0</v>
          </cell>
          <cell r="AF892">
            <v>0</v>
          </cell>
          <cell r="AG892">
            <v>0</v>
          </cell>
          <cell r="AH892" t="str">
            <v>Omar Serrano</v>
          </cell>
          <cell r="AI892" t="str">
            <v>ooserrano@minminas.gov.co</v>
          </cell>
          <cell r="AJ892">
            <v>0</v>
          </cell>
          <cell r="AK892">
            <v>0</v>
          </cell>
          <cell r="AL892">
            <v>0</v>
          </cell>
        </row>
        <row r="893">
          <cell r="A893">
            <v>5069</v>
          </cell>
          <cell r="B893" t="str">
            <v>Todos por un Nuevo País</v>
          </cell>
          <cell r="C893" t="str">
            <v>Estrategias regionales</v>
          </cell>
          <cell r="D893" t="str">
            <v>Pacífico: desarrollo socioeconómico con equidad, integración y sostenibilidad ambiental</v>
          </cell>
          <cell r="E893" t="str">
            <v>Minas y Energía</v>
          </cell>
          <cell r="F893" t="str">
            <v>MINMINAS</v>
          </cell>
          <cell r="G893" t="str">
            <v>Región Pacífico - Minas y Energía</v>
          </cell>
          <cell r="H893">
            <v>5069</v>
          </cell>
          <cell r="I893" t="str">
            <v>Unidades de producción minera formalizadas en el grado básico</v>
          </cell>
          <cell r="J893" t="str">
            <v>Producto</v>
          </cell>
          <cell r="K893" t="str">
            <v>Sectorial</v>
          </cell>
          <cell r="L893" t="str">
            <v>SI</v>
          </cell>
          <cell r="M893" t="str">
            <v>SI</v>
          </cell>
          <cell r="N893" t="str">
            <v>NO</v>
          </cell>
          <cell r="O893" t="str">
            <v>SI</v>
          </cell>
          <cell r="P893" t="str">
            <v>Unidad de Producción Minera</v>
          </cell>
          <cell r="Q893" t="str">
            <v>Trimestral</v>
          </cell>
          <cell r="R893" t="str">
            <v>Acumulado</v>
          </cell>
          <cell r="S893">
            <v>0</v>
          </cell>
          <cell r="T893">
            <v>50</v>
          </cell>
          <cell r="U893">
            <v>50</v>
          </cell>
          <cell r="V893">
            <v>50</v>
          </cell>
          <cell r="W893">
            <v>50</v>
          </cell>
          <cell r="X893">
            <v>200</v>
          </cell>
          <cell r="Y893">
            <v>0</v>
          </cell>
          <cell r="Z893">
            <v>0</v>
          </cell>
          <cell r="AA893">
            <v>8</v>
          </cell>
          <cell r="AB893">
            <v>4</v>
          </cell>
          <cell r="AC893">
            <v>42460.208333333299</v>
          </cell>
          <cell r="AD893">
            <v>42471.686458449098</v>
          </cell>
          <cell r="AE893" t="str">
            <v>Se han venido desarrollando las gestiones relacionadas con los procesos contractuales para el desarrollo de los proyectos en región, a través de los cuales se brindará la asistencia técnica para llevar a las UPM a un grado básico de formalización, a la fe</v>
          </cell>
          <cell r="AF893">
            <v>42490.208333333299</v>
          </cell>
          <cell r="AG893">
            <v>42506.8766245023</v>
          </cell>
          <cell r="AH893" t="str">
            <v>Monica María Grand Marin</v>
          </cell>
          <cell r="AI893" t="str">
            <v>mmgrand@minminas.gov.co</v>
          </cell>
          <cell r="AJ893">
            <v>0</v>
          </cell>
          <cell r="AK893">
            <v>42551.208333333299</v>
          </cell>
          <cell r="AL893">
            <v>0</v>
          </cell>
        </row>
        <row r="894">
          <cell r="A894">
            <v>5070</v>
          </cell>
          <cell r="B894" t="str">
            <v>Todos por un Nuevo País</v>
          </cell>
          <cell r="C894" t="str">
            <v>Estrategias regionales</v>
          </cell>
          <cell r="D894" t="str">
            <v>Pacífico: desarrollo socioeconómico con equidad, integración y sostenibilidad ambiental</v>
          </cell>
          <cell r="E894" t="str">
            <v>Minas y Energía</v>
          </cell>
          <cell r="F894" t="str">
            <v>MINMINAS</v>
          </cell>
          <cell r="G894" t="str">
            <v>Región Pacífico - Minas y Energía</v>
          </cell>
          <cell r="H894">
            <v>5070</v>
          </cell>
          <cell r="I894" t="str">
            <v>Unidades de producción minera bajo el amparo de un título asistidas en lo técnico-minero, ambiental o empresarial</v>
          </cell>
          <cell r="J894" t="str">
            <v>Producto</v>
          </cell>
          <cell r="K894" t="str">
            <v>Sectorial</v>
          </cell>
          <cell r="L894" t="str">
            <v>SI</v>
          </cell>
          <cell r="M894" t="str">
            <v>SI</v>
          </cell>
          <cell r="N894" t="str">
            <v>NO</v>
          </cell>
          <cell r="O894" t="str">
            <v>SI</v>
          </cell>
          <cell r="P894" t="str">
            <v>Unidad de Producción Minera</v>
          </cell>
          <cell r="Q894" t="str">
            <v>Semestral</v>
          </cell>
          <cell r="R894" t="str">
            <v>Acumulado</v>
          </cell>
          <cell r="S894">
            <v>0</v>
          </cell>
          <cell r="T894">
            <v>50</v>
          </cell>
          <cell r="U894">
            <v>50</v>
          </cell>
          <cell r="V894">
            <v>50</v>
          </cell>
          <cell r="W894">
            <v>50</v>
          </cell>
          <cell r="X894">
            <v>200</v>
          </cell>
          <cell r="Y894">
            <v>0</v>
          </cell>
          <cell r="Z894">
            <v>0</v>
          </cell>
          <cell r="AA894">
            <v>0</v>
          </cell>
          <cell r="AB894">
            <v>0</v>
          </cell>
          <cell r="AC894">
            <v>0</v>
          </cell>
          <cell r="AD894">
            <v>0</v>
          </cell>
          <cell r="AE894" t="str">
            <v>Se han venido desarrollando las gestiones relacionadas con los procesos contractuales para el desarrollo de los proyectos en región, a través de los cuales se brindará la asistencia técnica, a la fecha se tiene firmado convenio Cauca y Nariño</v>
          </cell>
          <cell r="AF894">
            <v>42490.208333333299</v>
          </cell>
          <cell r="AG894">
            <v>42506.875458564798</v>
          </cell>
          <cell r="AH894" t="str">
            <v>Monica María Grand Marin</v>
          </cell>
          <cell r="AI894" t="str">
            <v>mmgrand@minminas.gov.co</v>
          </cell>
          <cell r="AJ894">
            <v>0</v>
          </cell>
          <cell r="AK894">
            <v>0</v>
          </cell>
          <cell r="AL894">
            <v>0</v>
          </cell>
        </row>
        <row r="895">
          <cell r="A895">
            <v>4502</v>
          </cell>
          <cell r="B895" t="str">
            <v>Todos por un Nuevo País</v>
          </cell>
          <cell r="C895" t="str">
            <v>Estrategias regionales</v>
          </cell>
          <cell r="D895" t="str">
            <v>Pacífico: desarrollo socioeconómico con equidad, integración y sostenibilidad ambiental</v>
          </cell>
          <cell r="E895" t="str">
            <v>Planeación Nacional</v>
          </cell>
          <cell r="F895" t="str">
            <v>DNP</v>
          </cell>
          <cell r="G895" t="str">
            <v>Región Pacífico - Planeación</v>
          </cell>
          <cell r="H895">
            <v>4502</v>
          </cell>
          <cell r="I895" t="str">
            <v>Indice de Pobreza Multidimensional Region Pacífico</v>
          </cell>
          <cell r="J895" t="str">
            <v>Gestión</v>
          </cell>
          <cell r="K895" t="str">
            <v>Sectorial</v>
          </cell>
          <cell r="L895" t="str">
            <v>SI</v>
          </cell>
          <cell r="M895" t="str">
            <v>NO</v>
          </cell>
          <cell r="N895" t="str">
            <v>NO</v>
          </cell>
          <cell r="O895" t="str">
            <v>SI</v>
          </cell>
          <cell r="P895" t="str">
            <v>Tasa</v>
          </cell>
          <cell r="Q895" t="str">
            <v>Anual</v>
          </cell>
          <cell r="R895" t="str">
            <v>Reducción</v>
          </cell>
          <cell r="S895">
            <v>24</v>
          </cell>
          <cell r="T895">
            <v>22.382999999999999</v>
          </cell>
          <cell r="U895">
            <v>20.928000000000001</v>
          </cell>
          <cell r="V895">
            <v>19.568000000000001</v>
          </cell>
          <cell r="W895">
            <v>18.3</v>
          </cell>
          <cell r="X895">
            <v>18.3</v>
          </cell>
          <cell r="Y895">
            <v>0</v>
          </cell>
          <cell r="Z895">
            <v>0</v>
          </cell>
          <cell r="AA895">
            <v>0</v>
          </cell>
          <cell r="AB895">
            <v>0</v>
          </cell>
          <cell r="AC895">
            <v>0</v>
          </cell>
          <cell r="AD895">
            <v>0</v>
          </cell>
          <cell r="AE895">
            <v>0</v>
          </cell>
          <cell r="AF895">
            <v>0</v>
          </cell>
          <cell r="AG895">
            <v>0</v>
          </cell>
          <cell r="AH895" t="str">
            <v>Paula Marcela Escobar</v>
          </cell>
          <cell r="AI895" t="str">
            <v>pescobar@dnp.gov.co</v>
          </cell>
          <cell r="AJ895">
            <v>90</v>
          </cell>
          <cell r="AK895">
            <v>0</v>
          </cell>
          <cell r="AL895">
            <v>0</v>
          </cell>
        </row>
        <row r="896">
          <cell r="A896">
            <v>4515</v>
          </cell>
          <cell r="B896" t="str">
            <v>Todos por un Nuevo País</v>
          </cell>
          <cell r="C896" t="str">
            <v>Estrategias regionales</v>
          </cell>
          <cell r="D896" t="str">
            <v>Pacífico: desarrollo socioeconómico con equidad, integración y sostenibilidad ambiental</v>
          </cell>
          <cell r="E896" t="str">
            <v>Planeación Nacional</v>
          </cell>
          <cell r="F896" t="str">
            <v>DNP</v>
          </cell>
          <cell r="G896" t="str">
            <v>Región Pacífico - Planeación</v>
          </cell>
          <cell r="H896">
            <v>4515</v>
          </cell>
          <cell r="I896" t="str">
            <v>Municipios con bajo desempeño integral - Región Pacífico</v>
          </cell>
          <cell r="J896" t="str">
            <v>Gestión</v>
          </cell>
          <cell r="K896" t="str">
            <v>Sectorial</v>
          </cell>
          <cell r="L896" t="str">
            <v>SI</v>
          </cell>
          <cell r="M896" t="str">
            <v>SI</v>
          </cell>
          <cell r="N896" t="str">
            <v>NO</v>
          </cell>
          <cell r="O896" t="str">
            <v>SI</v>
          </cell>
          <cell r="P896" t="str">
            <v>Municipios</v>
          </cell>
          <cell r="Q896" t="str">
            <v>Anual</v>
          </cell>
          <cell r="R896" t="str">
            <v>Reducción</v>
          </cell>
          <cell r="S896">
            <v>27</v>
          </cell>
          <cell r="T896">
            <v>25</v>
          </cell>
          <cell r="U896">
            <v>23</v>
          </cell>
          <cell r="V896">
            <v>22</v>
          </cell>
          <cell r="W896">
            <v>21</v>
          </cell>
          <cell r="X896">
            <v>21</v>
          </cell>
          <cell r="Y896">
            <v>0</v>
          </cell>
          <cell r="Z896">
            <v>0</v>
          </cell>
          <cell r="AA896">
            <v>0</v>
          </cell>
          <cell r="AB896">
            <v>0</v>
          </cell>
          <cell r="AC896">
            <v>0</v>
          </cell>
          <cell r="AD896">
            <v>0</v>
          </cell>
          <cell r="AE896" t="str">
            <v>Se ajustaron los aplicativos SIEE y SICEP Gestión Web para el reporte de la información que inicia en el mes de mayo. Se emitió la Circular 11-4 de 2016 donde se entregan las Orientaciones, procedimientos e instrumentos para el reporte de la información r</v>
          </cell>
          <cell r="AF896">
            <v>42490.208333333299</v>
          </cell>
          <cell r="AG896">
            <v>42502.436309641198</v>
          </cell>
          <cell r="AH896" t="str">
            <v>Ivan Osejo Villamil</v>
          </cell>
          <cell r="AI896" t="str">
            <v>iosejo@dnp.gov.co</v>
          </cell>
          <cell r="AJ896">
            <v>240</v>
          </cell>
          <cell r="AK896">
            <v>0</v>
          </cell>
          <cell r="AL896">
            <v>0</v>
          </cell>
        </row>
        <row r="897">
          <cell r="A897">
            <v>4516</v>
          </cell>
          <cell r="B897" t="str">
            <v>Todos por un Nuevo País</v>
          </cell>
          <cell r="C897" t="str">
            <v>Estrategias regionales</v>
          </cell>
          <cell r="D897" t="str">
            <v>Pacífico: desarrollo socioeconómico con equidad, integración y sostenibilidad ambiental</v>
          </cell>
          <cell r="E897" t="str">
            <v>Planeación Nacional</v>
          </cell>
          <cell r="F897" t="str">
            <v>DNP</v>
          </cell>
          <cell r="G897" t="str">
            <v>Región Pacífico - Planeación</v>
          </cell>
          <cell r="H897">
            <v>4516</v>
          </cell>
          <cell r="I897" t="str">
            <v>Indicador de Convergencia Regional ICIR - Región Pacífico</v>
          </cell>
          <cell r="J897" t="str">
            <v>Gestión</v>
          </cell>
          <cell r="K897" t="str">
            <v>Sectorial</v>
          </cell>
          <cell r="L897" t="str">
            <v>SI</v>
          </cell>
          <cell r="M897" t="str">
            <v>NO</v>
          </cell>
          <cell r="N897" t="str">
            <v>NO</v>
          </cell>
          <cell r="O897" t="str">
            <v>SI</v>
          </cell>
          <cell r="P897" t="str">
            <v>Porcentaje</v>
          </cell>
          <cell r="Q897" t="str">
            <v>Anual</v>
          </cell>
          <cell r="R897" t="str">
            <v>Reducción</v>
          </cell>
          <cell r="S897">
            <v>43.9</v>
          </cell>
          <cell r="T897">
            <v>40.799999999999997</v>
          </cell>
          <cell r="U897">
            <v>37.799999999999997</v>
          </cell>
          <cell r="V897">
            <v>33.200000000000003</v>
          </cell>
          <cell r="W897">
            <v>28.6</v>
          </cell>
          <cell r="X897">
            <v>28.6</v>
          </cell>
          <cell r="Y897">
            <v>0</v>
          </cell>
          <cell r="Z897">
            <v>0</v>
          </cell>
          <cell r="AA897">
            <v>0</v>
          </cell>
          <cell r="AB897">
            <v>0</v>
          </cell>
          <cell r="AC897">
            <v>0</v>
          </cell>
          <cell r="AD897">
            <v>0</v>
          </cell>
          <cell r="AE897" t="str">
            <v>Se hicieron los cálculos preliminares con las variables seleccionadas del listado opcional, en total quedaron 11 variables en 7 sectores.</v>
          </cell>
          <cell r="AF897">
            <v>42490.208333333299</v>
          </cell>
          <cell r="AG897">
            <v>42501.432606365699</v>
          </cell>
          <cell r="AH897" t="str">
            <v>Ivan Osejo Villamil</v>
          </cell>
          <cell r="AI897" t="str">
            <v>iosejo@dnp.gov.co</v>
          </cell>
          <cell r="AJ897">
            <v>365</v>
          </cell>
          <cell r="AK897">
            <v>0</v>
          </cell>
          <cell r="AL897">
            <v>0</v>
          </cell>
        </row>
        <row r="898">
          <cell r="A898">
            <v>4987</v>
          </cell>
          <cell r="B898" t="str">
            <v>Todos por un Nuevo País</v>
          </cell>
          <cell r="C898" t="str">
            <v>Estrategias regionales</v>
          </cell>
          <cell r="D898" t="str">
            <v>Pacífico: desarrollo socioeconómico con equidad, integración y sostenibilidad ambiental</v>
          </cell>
          <cell r="E898" t="str">
            <v>Salud y Protección</v>
          </cell>
          <cell r="F898" t="str">
            <v>Ministerio de Salud</v>
          </cell>
          <cell r="G898" t="str">
            <v>Región Pacífico - Salud</v>
          </cell>
          <cell r="H898">
            <v>4987</v>
          </cell>
          <cell r="I898" t="str">
            <v>Tasa de mortalidad infantil por 1.000 nacidos vivos (ajustada) - Pacífico</v>
          </cell>
          <cell r="J898" t="str">
            <v>Resultado</v>
          </cell>
          <cell r="K898" t="str">
            <v>Sectorial</v>
          </cell>
          <cell r="L898" t="str">
            <v>SI</v>
          </cell>
          <cell r="M898" t="str">
            <v>SI</v>
          </cell>
          <cell r="N898" t="str">
            <v>NO</v>
          </cell>
          <cell r="O898" t="str">
            <v>SI</v>
          </cell>
          <cell r="P898" t="str">
            <v>tasa</v>
          </cell>
          <cell r="Q898" t="str">
            <v>Anual</v>
          </cell>
          <cell r="R898" t="str">
            <v>Reducción</v>
          </cell>
          <cell r="S898">
            <v>24.79</v>
          </cell>
          <cell r="T898">
            <v>21.49</v>
          </cell>
          <cell r="U898">
            <v>20.39</v>
          </cell>
          <cell r="V898">
            <v>19.29</v>
          </cell>
          <cell r="W898">
            <v>18.5</v>
          </cell>
          <cell r="X898">
            <v>18.5</v>
          </cell>
          <cell r="Y898">
            <v>0</v>
          </cell>
          <cell r="Z898">
            <v>0</v>
          </cell>
          <cell r="AA898">
            <v>0</v>
          </cell>
          <cell r="AB898">
            <v>0</v>
          </cell>
          <cell r="AC898">
            <v>0</v>
          </cell>
          <cell r="AD898">
            <v>0</v>
          </cell>
          <cell r="AE898" t="str">
            <v>Durante el mes de abril en el Distrito de Buenaventura se realizó la socialización de la segunda fase de despliegue territorial para la implementación de la atención integral a la primera infancia, así como la identificación de necesidades de asistencia t</v>
          </cell>
          <cell r="AF898">
            <v>42490.208333333299</v>
          </cell>
          <cell r="AG898">
            <v>42500.322177118098</v>
          </cell>
          <cell r="AH898" t="str">
            <v>Lía Marcela Güiza Castillo</v>
          </cell>
          <cell r="AI898" t="str">
            <v>lguiza@minsalud.gov.co</v>
          </cell>
          <cell r="AJ898">
            <v>540</v>
          </cell>
          <cell r="AK898">
            <v>0</v>
          </cell>
          <cell r="AL898">
            <v>0</v>
          </cell>
        </row>
        <row r="899">
          <cell r="A899">
            <v>4988</v>
          </cell>
          <cell r="B899" t="str">
            <v>Todos por un Nuevo País</v>
          </cell>
          <cell r="C899" t="str">
            <v>Estrategias regionales</v>
          </cell>
          <cell r="D899" t="str">
            <v>Pacífico: desarrollo socioeconómico con equidad, integración y sostenibilidad ambiental</v>
          </cell>
          <cell r="E899" t="str">
            <v>Salud y Protección</v>
          </cell>
          <cell r="F899" t="str">
            <v>Ministerio de Salud</v>
          </cell>
          <cell r="G899" t="str">
            <v>Región Pacífico - Salud</v>
          </cell>
          <cell r="H899">
            <v>4988</v>
          </cell>
          <cell r="I899" t="str">
            <v>Cobertura de vacunación con tercera dosis de DPT en niños menores de un año - Pacífico</v>
          </cell>
          <cell r="J899" t="str">
            <v>Producto</v>
          </cell>
          <cell r="K899" t="str">
            <v>Sectorial</v>
          </cell>
          <cell r="L899" t="str">
            <v>SI</v>
          </cell>
          <cell r="M899" t="str">
            <v>SI</v>
          </cell>
          <cell r="N899" t="str">
            <v>NO</v>
          </cell>
          <cell r="O899" t="str">
            <v>SI</v>
          </cell>
          <cell r="P899" t="str">
            <v>porcentaje</v>
          </cell>
          <cell r="Q899" t="str">
            <v>Mensual</v>
          </cell>
          <cell r="R899" t="str">
            <v>Flujo</v>
          </cell>
          <cell r="S899">
            <v>90</v>
          </cell>
          <cell r="T899">
            <v>95</v>
          </cell>
          <cell r="U899">
            <v>95</v>
          </cell>
          <cell r="V899">
            <v>95</v>
          </cell>
          <cell r="W899">
            <v>95</v>
          </cell>
          <cell r="X899">
            <v>95</v>
          </cell>
          <cell r="Y899">
            <v>22.7</v>
          </cell>
          <cell r="Z899">
            <v>23.895</v>
          </cell>
          <cell r="AA899">
            <v>91.1</v>
          </cell>
          <cell r="AB899">
            <v>95.894999999999996</v>
          </cell>
          <cell r="AC899">
            <v>42460.208333333299</v>
          </cell>
          <cell r="AD899">
            <v>42501.643070636601</v>
          </cell>
          <cell r="AE899" t="str">
            <v>La vacuna de DPT esta incluida en la pentavalente (difteria, tos ferina, tétanos, Haemophilus influenzae tipo b y hepatitis B). La cobertura para la región Pacífica, tiene con terceras dosis de Pentavalente el 22,7%, corresponde a 27.070 niños y niñas men</v>
          </cell>
          <cell r="AF899">
            <v>42460.208333333299</v>
          </cell>
          <cell r="AG899">
            <v>42501.643070486098</v>
          </cell>
          <cell r="AH899" t="str">
            <v>Diego Alejandro  García Londoño</v>
          </cell>
          <cell r="AI899" t="str">
            <v>dgarcial@minsalud.gov.co</v>
          </cell>
          <cell r="AJ899">
            <v>30</v>
          </cell>
          <cell r="AK899">
            <v>42490.208333333299</v>
          </cell>
          <cell r="AL899">
            <v>-13</v>
          </cell>
        </row>
        <row r="900">
          <cell r="A900">
            <v>4989</v>
          </cell>
          <cell r="B900" t="str">
            <v>Todos por un Nuevo País</v>
          </cell>
          <cell r="C900" t="str">
            <v>Estrategias regionales</v>
          </cell>
          <cell r="D900" t="str">
            <v>Pacífico: desarrollo socioeconómico con equidad, integración y sostenibilidad ambiental</v>
          </cell>
          <cell r="E900" t="str">
            <v>Salud y Protección</v>
          </cell>
          <cell r="F900" t="str">
            <v>Ministerio de Salud</v>
          </cell>
          <cell r="G900" t="str">
            <v>Región Pacífico - Salud</v>
          </cell>
          <cell r="H900">
            <v>4989</v>
          </cell>
          <cell r="I900" t="str">
            <v>Departamentos que implementan el nuevo sistema de información nominal  del PAI</v>
          </cell>
          <cell r="J900" t="str">
            <v>Producto</v>
          </cell>
          <cell r="K900" t="str">
            <v>Sectorial</v>
          </cell>
          <cell r="L900" t="str">
            <v>SI</v>
          </cell>
          <cell r="M900" t="str">
            <v>SI</v>
          </cell>
          <cell r="N900" t="str">
            <v>NO</v>
          </cell>
          <cell r="O900" t="str">
            <v>SI</v>
          </cell>
          <cell r="P900" t="str">
            <v>Número de departamentos</v>
          </cell>
          <cell r="Q900" t="str">
            <v>Semestral</v>
          </cell>
          <cell r="R900" t="str">
            <v>Acumulado</v>
          </cell>
          <cell r="S900">
            <v>0</v>
          </cell>
          <cell r="T900">
            <v>1</v>
          </cell>
          <cell r="U900">
            <v>1</v>
          </cell>
          <cell r="V900">
            <v>1</v>
          </cell>
          <cell r="W900">
            <v>1</v>
          </cell>
          <cell r="X900">
            <v>4</v>
          </cell>
          <cell r="Y900">
            <v>0</v>
          </cell>
          <cell r="Z900">
            <v>0</v>
          </cell>
          <cell r="AA900">
            <v>0</v>
          </cell>
          <cell r="AB900">
            <v>0</v>
          </cell>
          <cell r="AC900">
            <v>0</v>
          </cell>
          <cell r="AD900">
            <v>0</v>
          </cell>
          <cell r="AE900" t="str">
            <v>Para este mes de marzo la Región Pacifica implemento 403 IPS así: Cauca con 74, Choco con 10, Nariño con 117, Valle del Cauca con 193 y Buenaventura 9.</v>
          </cell>
          <cell r="AF900">
            <v>42460.208333333299</v>
          </cell>
          <cell r="AG900">
            <v>42501.643878205999</v>
          </cell>
          <cell r="AH900" t="str">
            <v>Diego Alejandro  García Londoño</v>
          </cell>
          <cell r="AI900" t="str">
            <v>dgarcial@minsalud.gov.co</v>
          </cell>
          <cell r="AJ900">
            <v>0</v>
          </cell>
          <cell r="AK900">
            <v>0</v>
          </cell>
          <cell r="AL900">
            <v>0</v>
          </cell>
        </row>
        <row r="901">
          <cell r="A901">
            <v>5020</v>
          </cell>
          <cell r="B901" t="str">
            <v>Todos por un Nuevo País</v>
          </cell>
          <cell r="C901" t="str">
            <v>Estrategias regionales</v>
          </cell>
          <cell r="D901" t="str">
            <v>Pacífico: desarrollo socioeconómico con equidad, integración y sostenibilidad ambiental</v>
          </cell>
          <cell r="E901" t="str">
            <v>TIC</v>
          </cell>
          <cell r="F901" t="str">
            <v>MINTIC</v>
          </cell>
          <cell r="G901" t="str">
            <v>Región Pacífico - TIC</v>
          </cell>
          <cell r="H901">
            <v>5020</v>
          </cell>
          <cell r="I901" t="str">
            <v>Municipios y Áreas No Municipalizadas conectados a la red de alta velocidad en el Pacífico</v>
          </cell>
          <cell r="J901" t="str">
            <v>Resultado</v>
          </cell>
          <cell r="K901" t="str">
            <v>Sectorial</v>
          </cell>
          <cell r="L901" t="str">
            <v>SI</v>
          </cell>
          <cell r="M901" t="str">
            <v>SI</v>
          </cell>
          <cell r="N901" t="str">
            <v>NO</v>
          </cell>
          <cell r="O901" t="str">
            <v>SI</v>
          </cell>
          <cell r="P901" t="str">
            <v>Municipios y áreas no municipalizadas</v>
          </cell>
          <cell r="Q901" t="str">
            <v>Semestral</v>
          </cell>
          <cell r="R901" t="str">
            <v>Acumulado</v>
          </cell>
          <cell r="S901">
            <v>0</v>
          </cell>
          <cell r="T901">
            <v>11</v>
          </cell>
          <cell r="U901">
            <v>0</v>
          </cell>
          <cell r="V901">
            <v>0</v>
          </cell>
          <cell r="W901">
            <v>0</v>
          </cell>
          <cell r="X901">
            <v>11</v>
          </cell>
          <cell r="Y901">
            <v>0</v>
          </cell>
          <cell r="Z901">
            <v>0</v>
          </cell>
          <cell r="AA901">
            <v>0</v>
          </cell>
          <cell r="AB901">
            <v>0</v>
          </cell>
          <cell r="AC901">
            <v>0</v>
          </cell>
          <cell r="AD901">
            <v>0</v>
          </cell>
          <cell r="AE901" t="str">
            <v>El Proyecto Nacional de Conectividad de Alta Velocidad se encuentra en fase de instalación. Dentro de la fase de instalación se deben cumplir 3 Pasos: 1. Trámites y/o Permisos que apliquen 2. Instalación de infraestructura. 3. Entrega a la Interventoría p</v>
          </cell>
          <cell r="AF901">
            <v>42490.208333333299</v>
          </cell>
          <cell r="AG901">
            <v>42500.780213773098</v>
          </cell>
          <cell r="AH901" t="str">
            <v>Luis Fernando Lozano Mier</v>
          </cell>
          <cell r="AI901" t="str">
            <v>lflozano@mintic.gov.co</v>
          </cell>
          <cell r="AJ901">
            <v>30</v>
          </cell>
          <cell r="AK901">
            <v>0</v>
          </cell>
          <cell r="AL901">
            <v>0</v>
          </cell>
        </row>
        <row r="902">
          <cell r="A902">
            <v>5114</v>
          </cell>
          <cell r="B902" t="str">
            <v>Todos por un Nuevo País</v>
          </cell>
          <cell r="C902" t="str">
            <v>Estrategias regionales</v>
          </cell>
          <cell r="D902" t="str">
            <v>Pacífico: desarrollo socioeconómico con equidad, integración y sostenibilidad ambiental</v>
          </cell>
          <cell r="E902" t="str">
            <v>Trabajo</v>
          </cell>
          <cell r="F902" t="str">
            <v>SENA</v>
          </cell>
          <cell r="G902" t="str">
            <v>Región Pacífico - Trabajo</v>
          </cell>
          <cell r="H902">
            <v>5114</v>
          </cell>
          <cell r="I902" t="str">
            <v>Cupos en formación integral del SENA para la región Pacífico</v>
          </cell>
          <cell r="J902" t="str">
            <v>Gestión</v>
          </cell>
          <cell r="K902" t="str">
            <v>Sectorial</v>
          </cell>
          <cell r="L902" t="str">
            <v>SI</v>
          </cell>
          <cell r="M902" t="str">
            <v>NO</v>
          </cell>
          <cell r="N902" t="str">
            <v>NO</v>
          </cell>
          <cell r="O902" t="str">
            <v>SI</v>
          </cell>
          <cell r="P902" t="str">
            <v>Cupos</v>
          </cell>
          <cell r="Q902" t="str">
            <v>Mensual</v>
          </cell>
          <cell r="R902" t="str">
            <v>Flujo</v>
          </cell>
          <cell r="S902">
            <v>1001378</v>
          </cell>
          <cell r="T902">
            <v>908760</v>
          </cell>
          <cell r="U902">
            <v>910840</v>
          </cell>
          <cell r="V902">
            <v>912920</v>
          </cell>
          <cell r="W902">
            <v>915000</v>
          </cell>
          <cell r="X902">
            <v>915000</v>
          </cell>
          <cell r="Y902">
            <v>348120</v>
          </cell>
          <cell r="Z902">
            <v>38.22</v>
          </cell>
          <cell r="AA902">
            <v>990263</v>
          </cell>
          <cell r="AB902">
            <v>100</v>
          </cell>
          <cell r="AC902">
            <v>42490.208333333299</v>
          </cell>
          <cell r="AD902">
            <v>42496.677988773103</v>
          </cell>
          <cell r="AE902" t="str">
            <v>Este indicador presenta un crecimiento del 6% con respecto al mismo periodo de 2015, lo cual es bueno. La tendencia para este año es buena ya que presenta un crecimiento de marzo a abril de 2016 del 38%, que es similar al desempeño del indicador a nivel n</v>
          </cell>
          <cell r="AF902">
            <v>42490.208333333299</v>
          </cell>
          <cell r="AG902">
            <v>42496.677988622701</v>
          </cell>
          <cell r="AH902" t="str">
            <v>Pedro José Murcia</v>
          </cell>
          <cell r="AI902" t="str">
            <v>pmurcia@sena.edu.co</v>
          </cell>
          <cell r="AJ902">
            <v>0</v>
          </cell>
          <cell r="AK902">
            <v>42520.208333333299</v>
          </cell>
          <cell r="AL902">
            <v>-13</v>
          </cell>
        </row>
        <row r="903">
          <cell r="A903">
            <v>5182</v>
          </cell>
          <cell r="B903" t="str">
            <v>Todos por un Nuevo País</v>
          </cell>
          <cell r="C903" t="str">
            <v>Estrategias regionales</v>
          </cell>
          <cell r="D903" t="str">
            <v>Pacífico: desarrollo socioeconómico con equidad, integración y sostenibilidad ambiental</v>
          </cell>
          <cell r="E903" t="str">
            <v>Transporte</v>
          </cell>
          <cell r="F903" t="str">
            <v>AEROCIVIL</v>
          </cell>
          <cell r="G903" t="str">
            <v>Región Pacífico - Transporte</v>
          </cell>
          <cell r="H903">
            <v>5182</v>
          </cell>
          <cell r="I903" t="str">
            <v>Aeropuertos para la prosperidad intervenidos en la Región Pacífico</v>
          </cell>
          <cell r="J903" t="str">
            <v>Producto</v>
          </cell>
          <cell r="K903" t="str">
            <v>Sectorial</v>
          </cell>
          <cell r="L903" t="str">
            <v>SI</v>
          </cell>
          <cell r="M903" t="str">
            <v>SI</v>
          </cell>
          <cell r="N903" t="str">
            <v>NO</v>
          </cell>
          <cell r="O903" t="str">
            <v>SI</v>
          </cell>
          <cell r="P903" t="str">
            <v>Número</v>
          </cell>
          <cell r="Q903" t="str">
            <v>Trimestral</v>
          </cell>
          <cell r="R903" t="str">
            <v>Acumulado</v>
          </cell>
          <cell r="S903">
            <v>9</v>
          </cell>
          <cell r="T903">
            <v>2</v>
          </cell>
          <cell r="U903">
            <v>2</v>
          </cell>
          <cell r="V903">
            <v>1</v>
          </cell>
          <cell r="W903">
            <v>2</v>
          </cell>
          <cell r="X903">
            <v>7</v>
          </cell>
          <cell r="Y903">
            <v>1</v>
          </cell>
          <cell r="Z903">
            <v>50</v>
          </cell>
          <cell r="AA903">
            <v>1</v>
          </cell>
          <cell r="AB903">
            <v>14.286</v>
          </cell>
          <cell r="AC903">
            <v>42460.208333333299</v>
          </cell>
          <cell r="AD903">
            <v>42500.427307210703</v>
          </cell>
          <cell r="AE903" t="str">
            <v>De lo pendiente en la vigencia 2015: SE TERMINO: (Capurganá: REALIZAR EL ESTUDIO, DISEÑO Y MANTENIMIENTO DE PISTA, CALLES DE RODAJE Y PLATAFORMA), esto suma un total acumulado de 1 Aeropuerto intervenido de vigencia 2015. En ejecución Bahia Solano REALIZA</v>
          </cell>
          <cell r="AF903">
            <v>42460.208333333299</v>
          </cell>
          <cell r="AG903">
            <v>42500.4273056366</v>
          </cell>
          <cell r="AH903" t="str">
            <v>Jairo Suárez</v>
          </cell>
          <cell r="AI903" t="str">
            <v>jairo.suarez@aerocivil.gov.co</v>
          </cell>
          <cell r="AJ903">
            <v>0</v>
          </cell>
          <cell r="AK903">
            <v>42551.208333333299</v>
          </cell>
          <cell r="AL903">
            <v>0</v>
          </cell>
        </row>
        <row r="904">
          <cell r="A904">
            <v>5188</v>
          </cell>
          <cell r="B904" t="str">
            <v>Todos por un Nuevo País</v>
          </cell>
          <cell r="C904" t="str">
            <v>Estrategias regionales</v>
          </cell>
          <cell r="D904" t="str">
            <v>Pacífico: desarrollo socioeconómico con equidad, integración y sostenibilidad ambiental</v>
          </cell>
          <cell r="E904" t="str">
            <v>Transporte</v>
          </cell>
          <cell r="F904" t="str">
            <v>MINTRANSPORTE</v>
          </cell>
          <cell r="G904" t="str">
            <v>Región Pacífico - Transporte</v>
          </cell>
          <cell r="H904">
            <v>5188</v>
          </cell>
          <cell r="I904" t="str">
            <v>Porcentaje de red vial nacional primaria en buen estado en la Región Pacífico</v>
          </cell>
          <cell r="J904" t="str">
            <v>Producto</v>
          </cell>
          <cell r="K904" t="str">
            <v>Sectorial</v>
          </cell>
          <cell r="L904" t="str">
            <v>SI</v>
          </cell>
          <cell r="M904" t="str">
            <v>NO</v>
          </cell>
          <cell r="N904" t="str">
            <v>NO</v>
          </cell>
          <cell r="O904" t="str">
            <v>SI</v>
          </cell>
          <cell r="P904" t="str">
            <v>Porcentaje</v>
          </cell>
          <cell r="Q904" t="str">
            <v>Trimestral</v>
          </cell>
          <cell r="R904" t="str">
            <v>Capacidad</v>
          </cell>
          <cell r="S904">
            <v>44</v>
          </cell>
          <cell r="T904">
            <v>45</v>
          </cell>
          <cell r="U904">
            <v>48</v>
          </cell>
          <cell r="V904">
            <v>48</v>
          </cell>
          <cell r="W904">
            <v>50</v>
          </cell>
          <cell r="X904">
            <v>50</v>
          </cell>
          <cell r="Y904">
            <v>46.03</v>
          </cell>
          <cell r="Z904">
            <v>50.75</v>
          </cell>
          <cell r="AA904">
            <v>46.03</v>
          </cell>
          <cell r="AB904">
            <v>33.83</v>
          </cell>
          <cell r="AC904">
            <v>42460.208333333299</v>
          </cell>
          <cell r="AD904">
            <v>42496.6240960301</v>
          </cell>
          <cell r="AE904" t="str">
            <v xml:space="preserve">46,03 % de la Red Vial primaria en la Región Pacífico se encuentra en Buen estado. </v>
          </cell>
          <cell r="AF904">
            <v>42460.208333333299</v>
          </cell>
          <cell r="AG904">
            <v>42496.624095868101</v>
          </cell>
          <cell r="AH904" t="str">
            <v>Carlos Alberto Sarabia Mancini</v>
          </cell>
          <cell r="AI904" t="str">
            <v>csarabia@mintransporte.gov.co</v>
          </cell>
          <cell r="AJ904">
            <v>30</v>
          </cell>
          <cell r="AK904">
            <v>42551.208333333299</v>
          </cell>
          <cell r="AL904">
            <v>-73</v>
          </cell>
        </row>
        <row r="905">
          <cell r="A905">
            <v>5195</v>
          </cell>
          <cell r="B905" t="str">
            <v>Todos por un Nuevo País</v>
          </cell>
          <cell r="C905" t="str">
            <v>Estrategias regionales</v>
          </cell>
          <cell r="D905" t="str">
            <v>Pacífico: desarrollo socioeconómico con equidad, integración y sostenibilidad ambiental</v>
          </cell>
          <cell r="E905" t="str">
            <v>Transporte</v>
          </cell>
          <cell r="F905" t="str">
            <v>MINTRANSPORTE</v>
          </cell>
          <cell r="G905" t="str">
            <v>Región Pacífico - Transporte</v>
          </cell>
          <cell r="H905">
            <v>5195</v>
          </cell>
          <cell r="I905" t="str">
            <v>Espacios de Infraestructura dedicada a la intermodalidad en la Región Pacífico</v>
          </cell>
          <cell r="J905" t="str">
            <v>Producto</v>
          </cell>
          <cell r="K905" t="str">
            <v>Sectorial</v>
          </cell>
          <cell r="L905" t="str">
            <v>SI</v>
          </cell>
          <cell r="M905" t="str">
            <v>SI</v>
          </cell>
          <cell r="N905" t="str">
            <v>NO</v>
          </cell>
          <cell r="O905" t="str">
            <v>SI</v>
          </cell>
          <cell r="P905" t="str">
            <v>Número</v>
          </cell>
          <cell r="Q905" t="str">
            <v>Trimestral</v>
          </cell>
          <cell r="R905" t="str">
            <v>Capacidad</v>
          </cell>
          <cell r="S905">
            <v>3</v>
          </cell>
          <cell r="T905">
            <v>3</v>
          </cell>
          <cell r="U905">
            <v>4</v>
          </cell>
          <cell r="V905">
            <v>6</v>
          </cell>
          <cell r="W905">
            <v>9</v>
          </cell>
          <cell r="X905">
            <v>9</v>
          </cell>
          <cell r="Y905">
            <v>0</v>
          </cell>
          <cell r="Z905">
            <v>0</v>
          </cell>
          <cell r="AA905">
            <v>0</v>
          </cell>
          <cell r="AB905">
            <v>0</v>
          </cell>
          <cell r="AC905">
            <v>0</v>
          </cell>
          <cell r="AD905">
            <v>0</v>
          </cell>
          <cell r="AE905" t="str">
            <v>La meta del año anterior fue superada en una unidad. Por lo anterior ya se tiene el cumplimiento dal año anterior y un avanc de 1 espacio para esta región.</v>
          </cell>
          <cell r="AF905">
            <v>42400.208333333299</v>
          </cell>
          <cell r="AG905">
            <v>42411.439179398098</v>
          </cell>
          <cell r="AH905" t="str">
            <v>Walid David Jalil Nasser</v>
          </cell>
          <cell r="AI905" t="str">
            <v>wdavid@mintransporte.gov.co</v>
          </cell>
          <cell r="AJ905">
            <v>30</v>
          </cell>
          <cell r="AK905">
            <v>0</v>
          </cell>
          <cell r="AL905">
            <v>0</v>
          </cell>
        </row>
        <row r="906">
          <cell r="A906">
            <v>5117</v>
          </cell>
          <cell r="B906" t="str">
            <v>Todos por un Nuevo País</v>
          </cell>
          <cell r="C906" t="str">
            <v>Estrategias regionales</v>
          </cell>
          <cell r="D906" t="str">
            <v>Pacífico: desarrollo socioeconómico con equidad, integración y sostenibilidad ambiental</v>
          </cell>
          <cell r="E906" t="str">
            <v>Vivienda</v>
          </cell>
          <cell r="F906" t="str">
            <v>MinVivienda</v>
          </cell>
          <cell r="G906" t="str">
            <v>Región Pacífico - Vivienda</v>
          </cell>
          <cell r="H906">
            <v>5117</v>
          </cell>
          <cell r="I906" t="str">
            <v>Nuevas personas beneficiadas con proyectos que mejoran provisión, calidad y/o continuidad de los servicios de acueducto y alcantarillado en la Regíon Pacífica.</v>
          </cell>
          <cell r="J906" t="str">
            <v>Producto</v>
          </cell>
          <cell r="K906" t="str">
            <v>Sectorial</v>
          </cell>
          <cell r="L906" t="str">
            <v>SI</v>
          </cell>
          <cell r="M906" t="str">
            <v>NO</v>
          </cell>
          <cell r="N906" t="str">
            <v>NO</v>
          </cell>
          <cell r="O906" t="str">
            <v>SI</v>
          </cell>
          <cell r="P906" t="str">
            <v>Personas</v>
          </cell>
          <cell r="Q906" t="str">
            <v>Anual</v>
          </cell>
          <cell r="R906" t="str">
            <v>Acumulado</v>
          </cell>
          <cell r="S906">
            <v>0</v>
          </cell>
          <cell r="T906">
            <v>99000</v>
          </cell>
          <cell r="U906">
            <v>99000</v>
          </cell>
          <cell r="V906">
            <v>148500</v>
          </cell>
          <cell r="W906">
            <v>148500</v>
          </cell>
          <cell r="X906">
            <v>495000</v>
          </cell>
          <cell r="Y906">
            <v>0</v>
          </cell>
          <cell r="Z906">
            <v>0</v>
          </cell>
          <cell r="AA906">
            <v>0</v>
          </cell>
          <cell r="AB906">
            <v>0</v>
          </cell>
          <cell r="AC906">
            <v>0</v>
          </cell>
          <cell r="AD906">
            <v>0</v>
          </cell>
          <cell r="AE906" t="str">
            <v>MARZO: Durante este periodo no se terminaron proyectos.</v>
          </cell>
          <cell r="AF906">
            <v>42460.208333333299</v>
          </cell>
          <cell r="AG906">
            <v>42496.445262847199</v>
          </cell>
          <cell r="AH906" t="str">
            <v>Diego Fernando Rojas</v>
          </cell>
          <cell r="AI906" t="str">
            <v>dfrojas@minvivienda.gov.co</v>
          </cell>
          <cell r="AJ906">
            <v>90</v>
          </cell>
          <cell r="AK906">
            <v>0</v>
          </cell>
          <cell r="AL906">
            <v>0</v>
          </cell>
        </row>
        <row r="907">
          <cell r="A907">
            <v>5118</v>
          </cell>
          <cell r="B907" t="str">
            <v>Todos por un Nuevo País</v>
          </cell>
          <cell r="C907" t="str">
            <v>Estrategias regionales</v>
          </cell>
          <cell r="D907" t="str">
            <v>Pacífico: desarrollo socioeconómico con equidad, integración y sostenibilidad ambiental</v>
          </cell>
          <cell r="E907" t="str">
            <v>Vivienda</v>
          </cell>
          <cell r="F907" t="str">
            <v>MinVivienda</v>
          </cell>
          <cell r="G907" t="str">
            <v>Región Pacífico - Vivienda</v>
          </cell>
          <cell r="H907">
            <v>5118</v>
          </cell>
          <cell r="I907" t="str">
            <v>Municipios que disponen de un sitio adecuado de disposición final en la región pacífica</v>
          </cell>
          <cell r="J907" t="str">
            <v>Producto</v>
          </cell>
          <cell r="K907" t="str">
            <v>Sectorial</v>
          </cell>
          <cell r="L907" t="str">
            <v>SI</v>
          </cell>
          <cell r="M907" t="str">
            <v>NO</v>
          </cell>
          <cell r="N907" t="str">
            <v>NO</v>
          </cell>
          <cell r="O907" t="str">
            <v>SI</v>
          </cell>
          <cell r="P907" t="str">
            <v>Municipios</v>
          </cell>
          <cell r="Q907" t="str">
            <v>Anual</v>
          </cell>
          <cell r="R907" t="str">
            <v>Acumulado</v>
          </cell>
          <cell r="S907">
            <v>0</v>
          </cell>
          <cell r="T907">
            <v>1</v>
          </cell>
          <cell r="U907">
            <v>1</v>
          </cell>
          <cell r="V907">
            <v>1</v>
          </cell>
          <cell r="W907">
            <v>2</v>
          </cell>
          <cell r="X907">
            <v>5</v>
          </cell>
          <cell r="Y907">
            <v>0</v>
          </cell>
          <cell r="Z907">
            <v>0</v>
          </cell>
          <cell r="AA907">
            <v>0</v>
          </cell>
          <cell r="AB907">
            <v>0</v>
          </cell>
          <cell r="AC907">
            <v>0</v>
          </cell>
          <cell r="AD907">
            <v>0</v>
          </cell>
          <cell r="AE907" t="str">
            <v xml:space="preserve">Gestión Realizada Seguimiento a plan de contingencia en disposición final. Reunión con consultores e interventores de los estudios y diseños para el relleno sanitario de Buenaventura – Valle del Cauca. </v>
          </cell>
          <cell r="AF907">
            <v>42490.208333333299</v>
          </cell>
          <cell r="AG907">
            <v>42495.720549039397</v>
          </cell>
          <cell r="AH907" t="str">
            <v>Guillermo Andres Arcila Hoyos</v>
          </cell>
          <cell r="AI907" t="str">
            <v>garcila@minvivienda.gov.co</v>
          </cell>
          <cell r="AJ907">
            <v>90</v>
          </cell>
          <cell r="AK907">
            <v>0</v>
          </cell>
          <cell r="AL907">
            <v>0</v>
          </cell>
        </row>
        <row r="908">
          <cell r="A908">
            <v>5120</v>
          </cell>
          <cell r="B908" t="str">
            <v>Todos por un Nuevo País</v>
          </cell>
          <cell r="C908" t="str">
            <v>Estrategias regionales</v>
          </cell>
          <cell r="D908" t="str">
            <v>Pacífico: desarrollo socioeconómico con equidad, integración y sostenibilidad ambiental</v>
          </cell>
          <cell r="E908" t="str">
            <v>Vivienda</v>
          </cell>
          <cell r="F908" t="str">
            <v>MinVivienda</v>
          </cell>
          <cell r="G908" t="str">
            <v>Región Pacífico - Vivienda</v>
          </cell>
          <cell r="H908">
            <v>5120</v>
          </cell>
          <cell r="I908" t="str">
            <v>Porcentaje de hogares en déficit de vivienda cualitativo  - Pacífico</v>
          </cell>
          <cell r="J908" t="str">
            <v>Producto</v>
          </cell>
          <cell r="K908" t="str">
            <v>Sectorial</v>
          </cell>
          <cell r="L908" t="str">
            <v>SI</v>
          </cell>
          <cell r="M908" t="str">
            <v>NO</v>
          </cell>
          <cell r="N908" t="str">
            <v>NO</v>
          </cell>
          <cell r="O908" t="str">
            <v>SI</v>
          </cell>
          <cell r="P908" t="str">
            <v>Porcentaje</v>
          </cell>
          <cell r="Q908" t="str">
            <v>Anual</v>
          </cell>
          <cell r="R908" t="str">
            <v>Reducción</v>
          </cell>
          <cell r="S908">
            <v>10.3</v>
          </cell>
          <cell r="T908">
            <v>10.199999999999999</v>
          </cell>
          <cell r="U908">
            <v>10</v>
          </cell>
          <cell r="V908">
            <v>9.6999999999999993</v>
          </cell>
          <cell r="W908">
            <v>9.5</v>
          </cell>
          <cell r="X908">
            <v>9.3000000000000007</v>
          </cell>
          <cell r="Y908">
            <v>0</v>
          </cell>
          <cell r="Z908">
            <v>0</v>
          </cell>
          <cell r="AA908">
            <v>0</v>
          </cell>
          <cell r="AB908">
            <v>0</v>
          </cell>
          <cell r="AC908">
            <v>0</v>
          </cell>
          <cell r="AD908">
            <v>0</v>
          </cell>
          <cell r="AE908">
            <v>0</v>
          </cell>
          <cell r="AF908">
            <v>0</v>
          </cell>
          <cell r="AG908">
            <v>0</v>
          </cell>
          <cell r="AH908" t="str">
            <v>Diana Margarita Barrera Cruz</v>
          </cell>
          <cell r="AI908" t="str">
            <v>dbarrera@minvivienda.gov.co</v>
          </cell>
          <cell r="AJ908">
            <v>120</v>
          </cell>
          <cell r="AK908">
            <v>0</v>
          </cell>
          <cell r="AL908">
            <v>0</v>
          </cell>
        </row>
        <row r="909">
          <cell r="A909">
            <v>5123</v>
          </cell>
          <cell r="B909" t="str">
            <v>Todos por un Nuevo País</v>
          </cell>
          <cell r="C909" t="str">
            <v>Estrategias regionales</v>
          </cell>
          <cell r="D909" t="str">
            <v>Pacífico: desarrollo socioeconómico con equidad, integración y sostenibilidad ambiental</v>
          </cell>
          <cell r="E909" t="str">
            <v>Vivienda</v>
          </cell>
          <cell r="F909" t="str">
            <v>MinVivienda</v>
          </cell>
          <cell r="G909" t="str">
            <v>Región Pacífico - Vivienda</v>
          </cell>
          <cell r="H909">
            <v>5123</v>
          </cell>
          <cell r="I909" t="str">
            <v>Iniciaciones de vivienda con apoyo del SFV de Fonvivienda en pacífico</v>
          </cell>
          <cell r="J909" t="str">
            <v>Producto</v>
          </cell>
          <cell r="K909" t="str">
            <v>Sectorial</v>
          </cell>
          <cell r="L909" t="str">
            <v>SI</v>
          </cell>
          <cell r="M909" t="str">
            <v>NO</v>
          </cell>
          <cell r="N909" t="str">
            <v>NO</v>
          </cell>
          <cell r="O909" t="str">
            <v>SI</v>
          </cell>
          <cell r="P909" t="str">
            <v>Viviendas</v>
          </cell>
          <cell r="Q909" t="str">
            <v>Mensual</v>
          </cell>
          <cell r="R909" t="str">
            <v>Acumulado</v>
          </cell>
          <cell r="S909">
            <v>15848</v>
          </cell>
          <cell r="T909">
            <v>5000</v>
          </cell>
          <cell r="U909">
            <v>5000</v>
          </cell>
          <cell r="V909">
            <v>5000</v>
          </cell>
          <cell r="W909">
            <v>5000</v>
          </cell>
          <cell r="X909">
            <v>20000</v>
          </cell>
          <cell r="Y909">
            <v>3552</v>
          </cell>
          <cell r="Z909">
            <v>71.040000000000006</v>
          </cell>
          <cell r="AA909">
            <v>10537</v>
          </cell>
          <cell r="AB909">
            <v>52.685000000000002</v>
          </cell>
          <cell r="AC909">
            <v>42460.208333333299</v>
          </cell>
          <cell r="AD909">
            <v>42501.425161886596</v>
          </cell>
          <cell r="AE909" t="str">
            <v xml:space="preserve">Durante el mes de marzo se habilitaron 1.057 hogares en el marco del programa "Mi Casa Ya" y se iniciaron 808 soluciones de vivienda de interés prioritario y social en el programa Frech para la región pacifica , para un total de 1.865 hogares habilitados </v>
          </cell>
          <cell r="AF909">
            <v>42460.208333333299</v>
          </cell>
          <cell r="AG909">
            <v>42501.424444328703</v>
          </cell>
          <cell r="AH909" t="str">
            <v>Alejandro Quintero Romero</v>
          </cell>
          <cell r="AI909" t="str">
            <v>alquintero@minvivienda.gov.co</v>
          </cell>
          <cell r="AJ909">
            <v>30</v>
          </cell>
          <cell r="AK909">
            <v>42490.208333333299</v>
          </cell>
          <cell r="AL909">
            <v>-13</v>
          </cell>
        </row>
        <row r="910">
          <cell r="A910">
            <v>5248</v>
          </cell>
          <cell r="B910" t="str">
            <v>Todos por un Nuevo País</v>
          </cell>
          <cell r="C910" t="str">
            <v>Estrategias regionales</v>
          </cell>
          <cell r="D910" t="str">
            <v>Pacífico: desarrollo socioeconómico con equidad, integración y sostenibilidad ambiental</v>
          </cell>
          <cell r="E910" t="str">
            <v>Vivienda</v>
          </cell>
          <cell r="F910" t="str">
            <v>MinVivienda</v>
          </cell>
          <cell r="G910" t="str">
            <v>Región Pacífico - Vivienda</v>
          </cell>
          <cell r="H910">
            <v>5248</v>
          </cell>
          <cell r="I910" t="str">
            <v>Personas con manejo adecuado de aguas residuales en la zona rural en la Región Pacífica</v>
          </cell>
          <cell r="J910" t="str">
            <v>Producto</v>
          </cell>
          <cell r="K910" t="str">
            <v>Sectorial</v>
          </cell>
          <cell r="L910" t="str">
            <v>SI</v>
          </cell>
          <cell r="M910" t="str">
            <v>NO</v>
          </cell>
          <cell r="N910" t="str">
            <v>NO</v>
          </cell>
          <cell r="O910" t="str">
            <v>SI</v>
          </cell>
          <cell r="P910" t="str">
            <v>Personas</v>
          </cell>
          <cell r="Q910" t="str">
            <v>Anual</v>
          </cell>
          <cell r="R910" t="str">
            <v>Capacidad</v>
          </cell>
          <cell r="S910">
            <v>1259000</v>
          </cell>
          <cell r="T910">
            <v>1305000</v>
          </cell>
          <cell r="U910">
            <v>1351000</v>
          </cell>
          <cell r="V910">
            <v>1420000</v>
          </cell>
          <cell r="W910">
            <v>1489000</v>
          </cell>
          <cell r="X910">
            <v>1489000</v>
          </cell>
          <cell r="Y910">
            <v>0</v>
          </cell>
          <cell r="Z910">
            <v>0</v>
          </cell>
          <cell r="AA910">
            <v>0</v>
          </cell>
          <cell r="AB910">
            <v>0</v>
          </cell>
          <cell r="AC910">
            <v>0</v>
          </cell>
          <cell r="AD910">
            <v>0</v>
          </cell>
          <cell r="AE910" t="str">
            <v>Con motivo del Día Mundial del Reciclador, que se celebra en el mes de marzo, El Ministerio de Vivienda, Ciudad y Territorio lanzó la campaña "Reconoce a tu reciclador- Es un vecino más", que busca dignificar y reconocer la labor de la población reciclado</v>
          </cell>
          <cell r="AF910">
            <v>42429.208333333299</v>
          </cell>
          <cell r="AG910">
            <v>42439.715626932899</v>
          </cell>
          <cell r="AH910" t="str">
            <v>Javier Orlando Moreno Mendez</v>
          </cell>
          <cell r="AI910" t="str">
            <v>jmoreno@minvivienda.gov.co</v>
          </cell>
          <cell r="AJ910">
            <v>360</v>
          </cell>
          <cell r="AK910">
            <v>0</v>
          </cell>
          <cell r="AL910">
            <v>0</v>
          </cell>
        </row>
        <row r="911">
          <cell r="A911">
            <v>5249</v>
          </cell>
          <cell r="B911" t="str">
            <v>Todos por un Nuevo País</v>
          </cell>
          <cell r="C911" t="str">
            <v>Estrategias regionales</v>
          </cell>
          <cell r="D911" t="str">
            <v>Pacífico: desarrollo socioeconómico con equidad, integración y sostenibilidad ambiental</v>
          </cell>
          <cell r="E911" t="str">
            <v>Vivienda</v>
          </cell>
          <cell r="F911" t="str">
            <v>MinVivienda</v>
          </cell>
          <cell r="G911" t="str">
            <v>Región Pacífico - Vivienda</v>
          </cell>
          <cell r="H911">
            <v>5249</v>
          </cell>
          <cell r="I911" t="str">
            <v>Personas con acceso a agua potable en la zona rural en la Región Pacífica</v>
          </cell>
          <cell r="J911" t="str">
            <v>Producto</v>
          </cell>
          <cell r="K911" t="str">
            <v>Sectorial</v>
          </cell>
          <cell r="L911" t="str">
            <v>SI</v>
          </cell>
          <cell r="M911" t="str">
            <v>NO</v>
          </cell>
          <cell r="N911" t="str">
            <v>NO</v>
          </cell>
          <cell r="O911" t="str">
            <v>SI</v>
          </cell>
          <cell r="P911" t="str">
            <v>Personas</v>
          </cell>
          <cell r="Q911" t="str">
            <v>Anual</v>
          </cell>
          <cell r="R911" t="str">
            <v>Capacidad</v>
          </cell>
          <cell r="S911">
            <v>1296000</v>
          </cell>
          <cell r="T911">
            <v>1336000</v>
          </cell>
          <cell r="U911">
            <v>1376000</v>
          </cell>
          <cell r="V911">
            <v>1436000</v>
          </cell>
          <cell r="W911">
            <v>1496000</v>
          </cell>
          <cell r="X911">
            <v>1496000</v>
          </cell>
          <cell r="Y911">
            <v>0</v>
          </cell>
          <cell r="Z911">
            <v>0</v>
          </cell>
          <cell r="AA911">
            <v>0</v>
          </cell>
          <cell r="AB911">
            <v>0</v>
          </cell>
          <cell r="AC911">
            <v>0</v>
          </cell>
          <cell r="AD911">
            <v>0</v>
          </cell>
          <cell r="AE911" t="str">
            <v>El proyecto normativo se presentó a participación ciudadana entre el 4 y el 24 de noviembre de 2015 y a 31 de diciembre de la misma vigencia se encuentra en ajustes, según los resultados de la participación ciudadana y lo requerido por la oficina jurídica</v>
          </cell>
          <cell r="AF911">
            <v>42400.208333333299</v>
          </cell>
          <cell r="AG911">
            <v>42439.715769710601</v>
          </cell>
          <cell r="AH911" t="str">
            <v>Javier Orlando Moreno Mendez</v>
          </cell>
          <cell r="AI911" t="str">
            <v>jmoreno@minvivienda.gov.co</v>
          </cell>
          <cell r="AJ911">
            <v>360</v>
          </cell>
          <cell r="AK911">
            <v>0</v>
          </cell>
          <cell r="AL911">
            <v>0</v>
          </cell>
        </row>
        <row r="912">
          <cell r="A912">
            <v>5250</v>
          </cell>
          <cell r="B912" t="str">
            <v>Todos por un Nuevo País</v>
          </cell>
          <cell r="C912" t="str">
            <v>Estrategias regionales</v>
          </cell>
          <cell r="D912" t="str">
            <v>Pacífico: desarrollo socioeconómico con equidad, integración y sostenibilidad ambiental</v>
          </cell>
          <cell r="E912" t="str">
            <v>Vivienda</v>
          </cell>
          <cell r="F912" t="str">
            <v>MinVivienda</v>
          </cell>
          <cell r="G912" t="str">
            <v>Región Pacífico - Vivienda</v>
          </cell>
          <cell r="H912">
            <v>5250</v>
          </cell>
          <cell r="I912" t="str">
            <v>Porcentaje de Residuos Sólidos Municipales Aprovechados en la Región Pacífica</v>
          </cell>
          <cell r="J912" t="str">
            <v>Resultado</v>
          </cell>
          <cell r="K912" t="str">
            <v>Sectorial</v>
          </cell>
          <cell r="L912" t="str">
            <v>SI</v>
          </cell>
          <cell r="M912" t="str">
            <v>NO</v>
          </cell>
          <cell r="N912" t="str">
            <v>NO</v>
          </cell>
          <cell r="O912" t="str">
            <v>SI</v>
          </cell>
          <cell r="P912" t="str">
            <v>Porcentaje</v>
          </cell>
          <cell r="Q912" t="str">
            <v>Anual</v>
          </cell>
          <cell r="R912" t="str">
            <v>Capacidad</v>
          </cell>
          <cell r="S912">
            <v>13</v>
          </cell>
          <cell r="T912">
            <v>0</v>
          </cell>
          <cell r="U912">
            <v>0</v>
          </cell>
          <cell r="V912">
            <v>0</v>
          </cell>
          <cell r="W912">
            <v>0</v>
          </cell>
          <cell r="X912">
            <v>17</v>
          </cell>
          <cell r="Y912">
            <v>0</v>
          </cell>
          <cell r="Z912">
            <v>0</v>
          </cell>
          <cell r="AA912">
            <v>0</v>
          </cell>
          <cell r="AB912">
            <v>0</v>
          </cell>
          <cell r="AC912">
            <v>0</v>
          </cell>
          <cell r="AD912">
            <v>0</v>
          </cell>
          <cell r="AE912" t="str">
            <v>REPORTE CUALITATIVO FEBRERO 2016 Con motivo del Día Mundial del Reciclador, que se celebra en el mes de marzo, El Ministerio de Vivienda, Ciudad y Territorio lanzó la campaña "Reconoce a tu reciclador- Es un vecino más", que busca dignificar y reconocer l</v>
          </cell>
          <cell r="AF912">
            <v>42429.25</v>
          </cell>
          <cell r="AG912">
            <v>42500.443888275498</v>
          </cell>
          <cell r="AH912" t="str">
            <v>Javier Orlando Moreno Mendez</v>
          </cell>
          <cell r="AI912" t="str">
            <v>jmoreno@minvivienda.gov.co</v>
          </cell>
          <cell r="AJ912">
            <v>90</v>
          </cell>
          <cell r="AK912">
            <v>0</v>
          </cell>
          <cell r="AL912">
            <v>0</v>
          </cell>
        </row>
        <row r="913">
          <cell r="A913">
            <v>5378</v>
          </cell>
          <cell r="B913" t="str">
            <v>Todos por un Nuevo País</v>
          </cell>
          <cell r="C913" t="str">
            <v>Estrategias regionales</v>
          </cell>
          <cell r="D913" t="str">
            <v>Pacífico: desarrollo socioeconómico con equidad, integración y sostenibilidad ambiental</v>
          </cell>
          <cell r="E913" t="str">
            <v>Vivienda</v>
          </cell>
          <cell r="F913" t="str">
            <v>MinVivienda</v>
          </cell>
          <cell r="G913" t="str">
            <v>Región Pacífico - Vivienda</v>
          </cell>
          <cell r="H913">
            <v>5378</v>
          </cell>
          <cell r="I913" t="str">
            <v>Mejoramientos de vivienda ejecutados - Pacífico</v>
          </cell>
          <cell r="J913" t="str">
            <v>Gestión</v>
          </cell>
          <cell r="K913" t="str">
            <v>Sectorial</v>
          </cell>
          <cell r="L913" t="str">
            <v>SI</v>
          </cell>
          <cell r="M913" t="str">
            <v>NO</v>
          </cell>
          <cell r="N913" t="str">
            <v>NO</v>
          </cell>
          <cell r="O913" t="str">
            <v>SI</v>
          </cell>
          <cell r="P913" t="str">
            <v>Mejoramientos</v>
          </cell>
          <cell r="Q913" t="str">
            <v>Trimestral</v>
          </cell>
          <cell r="R913" t="str">
            <v>Acumulado</v>
          </cell>
          <cell r="S913">
            <v>0</v>
          </cell>
          <cell r="T913">
            <v>795</v>
          </cell>
          <cell r="U913">
            <v>893</v>
          </cell>
          <cell r="V913">
            <v>607</v>
          </cell>
          <cell r="W913">
            <v>565</v>
          </cell>
          <cell r="X913">
            <v>2860</v>
          </cell>
          <cell r="Y913">
            <v>7</v>
          </cell>
          <cell r="Z913">
            <v>0.78</v>
          </cell>
          <cell r="AA913">
            <v>996</v>
          </cell>
          <cell r="AB913">
            <v>34.83</v>
          </cell>
          <cell r="AC913">
            <v>42460.208333333299</v>
          </cell>
          <cell r="AD913">
            <v>42471.464014467601</v>
          </cell>
          <cell r="AE913" t="str">
            <v xml:space="preserve">En el primer trimestre de 2016, se iniciaron 7 mejoramientos de vivienda, en el Municipio de Bolívar en el Departamento del Cauca. </v>
          </cell>
          <cell r="AF913">
            <v>42460.208333333299</v>
          </cell>
          <cell r="AG913">
            <v>42471.464014317098</v>
          </cell>
          <cell r="AH913" t="str">
            <v>German Alberto Diaz</v>
          </cell>
          <cell r="AI913" t="str">
            <v>gdiaz@minvivienda.gov.co</v>
          </cell>
          <cell r="AJ913">
            <v>30</v>
          </cell>
          <cell r="AK913">
            <v>42551.208333333299</v>
          </cell>
          <cell r="AL913">
            <v>-73</v>
          </cell>
        </row>
        <row r="914">
          <cell r="A914">
            <v>5055</v>
          </cell>
          <cell r="B914" t="str">
            <v>Todos por un Nuevo País</v>
          </cell>
          <cell r="C914" t="str">
            <v>Estrategias regionales</v>
          </cell>
          <cell r="D914" t="str">
            <v>Medio ambiente, agroindustria y desarrollo humano: crecimiento y bienestar para los Llanos</v>
          </cell>
          <cell r="E914" t="str">
            <v>Agropecuario</v>
          </cell>
          <cell r="F914" t="str">
            <v>MINAGRICULTURA</v>
          </cell>
          <cell r="G914" t="str">
            <v>Región Llanos - Agricultura</v>
          </cell>
          <cell r="H914">
            <v>5055</v>
          </cell>
          <cell r="I914" t="str">
            <v>Modelos productivos definidos por sistema y región - Llanos</v>
          </cell>
          <cell r="J914" t="str">
            <v>Producto</v>
          </cell>
          <cell r="K914" t="str">
            <v>Sectorial</v>
          </cell>
          <cell r="L914" t="str">
            <v>SI</v>
          </cell>
          <cell r="M914" t="str">
            <v>SI</v>
          </cell>
          <cell r="N914" t="str">
            <v>NO</v>
          </cell>
          <cell r="O914" t="str">
            <v>SI</v>
          </cell>
          <cell r="P914" t="str">
            <v>Modelos productivos</v>
          </cell>
          <cell r="Q914" t="str">
            <v>Anual</v>
          </cell>
          <cell r="R914" t="str">
            <v>Acumulado</v>
          </cell>
          <cell r="S914">
            <v>0</v>
          </cell>
          <cell r="T914">
            <v>0</v>
          </cell>
          <cell r="U914">
            <v>2</v>
          </cell>
          <cell r="V914">
            <v>2</v>
          </cell>
          <cell r="W914">
            <v>2</v>
          </cell>
          <cell r="X914">
            <v>6</v>
          </cell>
          <cell r="Y914">
            <v>0</v>
          </cell>
          <cell r="Z914">
            <v>0</v>
          </cell>
          <cell r="AA914">
            <v>0</v>
          </cell>
          <cell r="AB914">
            <v>0</v>
          </cell>
          <cell r="AC914">
            <v>0</v>
          </cell>
          <cell r="AD914">
            <v>0</v>
          </cell>
          <cell r="AE914">
            <v>0</v>
          </cell>
          <cell r="AF914">
            <v>0</v>
          </cell>
          <cell r="AG914">
            <v>0</v>
          </cell>
          <cell r="AH914" t="str">
            <v>Claudia Jimena Cuervo Cardona</v>
          </cell>
          <cell r="AI914" t="str">
            <v>claudia.cuervo@minagricultura.gov.co</v>
          </cell>
          <cell r="AJ914">
            <v>15</v>
          </cell>
          <cell r="AK914">
            <v>0</v>
          </cell>
          <cell r="AL914">
            <v>0</v>
          </cell>
        </row>
        <row r="915">
          <cell r="A915">
            <v>5051</v>
          </cell>
          <cell r="B915" t="str">
            <v>Todos por un Nuevo País</v>
          </cell>
          <cell r="C915" t="str">
            <v>Estrategias regionales</v>
          </cell>
          <cell r="D915" t="str">
            <v>Medio ambiente, agroindustria y desarrollo humano: crecimiento y bienestar para los Llanos</v>
          </cell>
          <cell r="E915" t="str">
            <v>Agropecuario</v>
          </cell>
          <cell r="F915" t="str">
            <v>MINAGRICULTURA</v>
          </cell>
          <cell r="G915" t="str">
            <v>Región Llanos - Agricultura</v>
          </cell>
          <cell r="H915">
            <v>5051</v>
          </cell>
          <cell r="I915" t="str">
            <v>Hectáreas estratégicas para el desarrollo de sistemas productivos zonificadas a escala 1:25.000 - Llanos</v>
          </cell>
          <cell r="J915" t="str">
            <v>Producto</v>
          </cell>
          <cell r="K915" t="str">
            <v>Sectorial</v>
          </cell>
          <cell r="L915" t="str">
            <v>SI</v>
          </cell>
          <cell r="M915" t="str">
            <v>SI</v>
          </cell>
          <cell r="N915" t="str">
            <v>NO</v>
          </cell>
          <cell r="O915" t="str">
            <v>SI</v>
          </cell>
          <cell r="P915" t="str">
            <v>Hectáreas</v>
          </cell>
          <cell r="Q915" t="str">
            <v>Anual</v>
          </cell>
          <cell r="R915" t="str">
            <v>Acumulado</v>
          </cell>
          <cell r="S915">
            <v>0</v>
          </cell>
          <cell r="T915">
            <v>600000</v>
          </cell>
          <cell r="U915">
            <v>324335</v>
          </cell>
          <cell r="V915">
            <v>0</v>
          </cell>
          <cell r="W915">
            <v>0</v>
          </cell>
          <cell r="X915">
            <v>924335</v>
          </cell>
          <cell r="Y915">
            <v>0</v>
          </cell>
          <cell r="Z915">
            <v>0</v>
          </cell>
          <cell r="AA915">
            <v>0</v>
          </cell>
          <cell r="AB915">
            <v>0</v>
          </cell>
          <cell r="AC915">
            <v>0</v>
          </cell>
          <cell r="AD915">
            <v>0</v>
          </cell>
          <cell r="AE915" t="str">
            <v>Los estudios de evaluación de tierras para obtención del producto "Hectáreas estratégicas para el desarrollo de sistemas productivos zonificadas a escala 1:25.000" en el cuatrenio tienen la siguiente priorización de acuerdo con la disponibilidad de la inf</v>
          </cell>
          <cell r="AF915">
            <v>42460.208333333299</v>
          </cell>
          <cell r="AG915">
            <v>42500.718155173599</v>
          </cell>
          <cell r="AH915" t="str">
            <v>Daniel Aguilar</v>
          </cell>
          <cell r="AI915" t="str">
            <v>emiro.diaz@upra.gov.co</v>
          </cell>
          <cell r="AJ915">
            <v>30</v>
          </cell>
          <cell r="AK915">
            <v>0</v>
          </cell>
          <cell r="AL915">
            <v>0</v>
          </cell>
        </row>
        <row r="916">
          <cell r="A916">
            <v>5052</v>
          </cell>
          <cell r="B916" t="str">
            <v>Todos por un Nuevo País</v>
          </cell>
          <cell r="C916" t="str">
            <v>Estrategias regionales</v>
          </cell>
          <cell r="D916" t="str">
            <v>Medio ambiente, agroindustria y desarrollo humano: crecimiento y bienestar para los Llanos</v>
          </cell>
          <cell r="E916" t="str">
            <v>Agropecuario</v>
          </cell>
          <cell r="F916" t="str">
            <v>MINAGRICULTURA</v>
          </cell>
          <cell r="G916" t="str">
            <v>Región Llanos - Agricultura</v>
          </cell>
          <cell r="H916">
            <v>5052</v>
          </cell>
          <cell r="I916" t="str">
            <v>Predios formalizados  y entregados  para  el desarrollo rural - Llanos</v>
          </cell>
          <cell r="J916" t="str">
            <v>Producto</v>
          </cell>
          <cell r="K916" t="str">
            <v>Sectorial</v>
          </cell>
          <cell r="L916" t="str">
            <v>SI</v>
          </cell>
          <cell r="M916" t="str">
            <v>SI</v>
          </cell>
          <cell r="N916" t="str">
            <v>NO</v>
          </cell>
          <cell r="O916" t="str">
            <v>SI</v>
          </cell>
          <cell r="P916" t="str">
            <v>Predios</v>
          </cell>
          <cell r="Q916" t="str">
            <v>Mensual</v>
          </cell>
          <cell r="R916" t="str">
            <v>Acumulado</v>
          </cell>
          <cell r="S916">
            <v>0</v>
          </cell>
          <cell r="T916">
            <v>0</v>
          </cell>
          <cell r="U916">
            <v>0</v>
          </cell>
          <cell r="V916">
            <v>0</v>
          </cell>
          <cell r="W916">
            <v>0</v>
          </cell>
          <cell r="X916">
            <v>6522</v>
          </cell>
          <cell r="Y916">
            <v>0</v>
          </cell>
          <cell r="Z916">
            <v>0</v>
          </cell>
          <cell r="AA916">
            <v>2328</v>
          </cell>
          <cell r="AB916">
            <v>35.700000000000003</v>
          </cell>
          <cell r="AC916">
            <v>42429.208333333299</v>
          </cell>
          <cell r="AD916">
            <v>42439.606113391201</v>
          </cell>
          <cell r="AE916" t="str">
            <v>"La Subgerencia de Tierras Rurales, en el 2015 diseñó un plan de choque y realizó apoyo y capacitación a todas las Direcciones Territoriales del Instituto Colombiano de Desarrollo Rural INCODER, coadyuvando al cargue en el Aplicativo de las Resoluciones d</v>
          </cell>
          <cell r="AF916">
            <v>42429.208333333299</v>
          </cell>
          <cell r="AG916">
            <v>42439.606113275499</v>
          </cell>
          <cell r="AH916" t="str">
            <v>Ana Mónica Vargas Suárez</v>
          </cell>
          <cell r="AI916" t="str">
            <v>ana.vargas@minagricultura.gov.co</v>
          </cell>
          <cell r="AJ916">
            <v>5</v>
          </cell>
          <cell r="AK916">
            <v>42458.208333333299</v>
          </cell>
          <cell r="AL916">
            <v>43</v>
          </cell>
        </row>
        <row r="917">
          <cell r="A917">
            <v>5053</v>
          </cell>
          <cell r="B917" t="str">
            <v>Todos por un Nuevo País</v>
          </cell>
          <cell r="C917" t="str">
            <v>Estrategias regionales</v>
          </cell>
          <cell r="D917" t="str">
            <v>Medio ambiente, agroindustria y desarrollo humano: crecimiento y bienestar para los Llanos</v>
          </cell>
          <cell r="E917" t="str">
            <v>Agropecuario</v>
          </cell>
          <cell r="F917" t="str">
            <v>MINAGRICULTURA</v>
          </cell>
          <cell r="G917" t="str">
            <v>Región Llanos - Agricultura</v>
          </cell>
          <cell r="H917">
            <v>5053</v>
          </cell>
          <cell r="I917" t="str">
            <v>Hectáreas sembradas de cultivos priorizados - Llanos</v>
          </cell>
          <cell r="J917" t="str">
            <v>Producto</v>
          </cell>
          <cell r="K917" t="str">
            <v>Sectorial</v>
          </cell>
          <cell r="L917" t="str">
            <v>SI</v>
          </cell>
          <cell r="M917" t="str">
            <v>SI</v>
          </cell>
          <cell r="N917" t="str">
            <v>NO</v>
          </cell>
          <cell r="O917" t="str">
            <v>SI</v>
          </cell>
          <cell r="P917" t="str">
            <v>Hectáreas</v>
          </cell>
          <cell r="Q917" t="str">
            <v>Anual</v>
          </cell>
          <cell r="R917" t="str">
            <v>Capacidad</v>
          </cell>
          <cell r="S917">
            <v>547556</v>
          </cell>
          <cell r="T917">
            <v>578599.06299999997</v>
          </cell>
          <cell r="U917">
            <v>609642.29799999995</v>
          </cell>
          <cell r="V917">
            <v>640685.53399999999</v>
          </cell>
          <cell r="W917">
            <v>671728.77</v>
          </cell>
          <cell r="X917">
            <v>671728</v>
          </cell>
          <cell r="Y917">
            <v>0</v>
          </cell>
          <cell r="Z917">
            <v>0</v>
          </cell>
          <cell r="AA917">
            <v>0</v>
          </cell>
          <cell r="AB917">
            <v>0</v>
          </cell>
          <cell r="AC917">
            <v>0</v>
          </cell>
          <cell r="AD917">
            <v>0</v>
          </cell>
          <cell r="AE917">
            <v>0</v>
          </cell>
          <cell r="AF917">
            <v>0</v>
          </cell>
          <cell r="AG917">
            <v>0</v>
          </cell>
          <cell r="AH917" t="str">
            <v>César Oliveros Cárdenas</v>
          </cell>
          <cell r="AI917" t="str">
            <v>cesar.oliveros@minagricultura.gov.co</v>
          </cell>
          <cell r="AJ917">
            <v>0</v>
          </cell>
          <cell r="AK917">
            <v>0</v>
          </cell>
          <cell r="AL917">
            <v>0</v>
          </cell>
        </row>
        <row r="918">
          <cell r="A918">
            <v>5054</v>
          </cell>
          <cell r="B918" t="str">
            <v>Todos por un Nuevo País</v>
          </cell>
          <cell r="C918" t="str">
            <v>Estrategias regionales</v>
          </cell>
          <cell r="D918" t="str">
            <v>Medio ambiente, agroindustria y desarrollo humano: crecimiento y bienestar para los Llanos</v>
          </cell>
          <cell r="E918" t="str">
            <v>Agropecuario</v>
          </cell>
          <cell r="F918" t="str">
            <v>MINAGRICULTURA</v>
          </cell>
          <cell r="G918" t="str">
            <v>Región Llanos - Agricultura</v>
          </cell>
          <cell r="H918">
            <v>5054</v>
          </cell>
          <cell r="I918" t="str">
            <v>Hectáreas reforestadas - Llanos</v>
          </cell>
          <cell r="J918" t="str">
            <v>Producto</v>
          </cell>
          <cell r="K918" t="str">
            <v>Sectorial</v>
          </cell>
          <cell r="L918" t="str">
            <v>SI</v>
          </cell>
          <cell r="M918" t="str">
            <v>SI</v>
          </cell>
          <cell r="N918" t="str">
            <v>NO</v>
          </cell>
          <cell r="O918" t="str">
            <v>SI</v>
          </cell>
          <cell r="P918" t="str">
            <v>Hectáreas</v>
          </cell>
          <cell r="Q918" t="str">
            <v>Anual</v>
          </cell>
          <cell r="R918" t="str">
            <v>Acumulado</v>
          </cell>
          <cell r="S918">
            <v>95743</v>
          </cell>
          <cell r="T918">
            <v>6000</v>
          </cell>
          <cell r="U918">
            <v>28000</v>
          </cell>
          <cell r="V918">
            <v>30000</v>
          </cell>
          <cell r="W918">
            <v>24000</v>
          </cell>
          <cell r="X918">
            <v>88000</v>
          </cell>
          <cell r="Y918">
            <v>0</v>
          </cell>
          <cell r="Z918">
            <v>0</v>
          </cell>
          <cell r="AA918">
            <v>0</v>
          </cell>
          <cell r="AB918">
            <v>0</v>
          </cell>
          <cell r="AC918">
            <v>0</v>
          </cell>
          <cell r="AD918">
            <v>0</v>
          </cell>
          <cell r="AE918">
            <v>0</v>
          </cell>
          <cell r="AF918">
            <v>0</v>
          </cell>
          <cell r="AG918">
            <v>0</v>
          </cell>
          <cell r="AH918" t="str">
            <v>César Oliveros Cárdenas</v>
          </cell>
          <cell r="AI918" t="str">
            <v>cesar.oliveros@minagricultura.gov.co</v>
          </cell>
          <cell r="AJ918">
            <v>0</v>
          </cell>
          <cell r="AK918">
            <v>0</v>
          </cell>
          <cell r="AL918">
            <v>0</v>
          </cell>
        </row>
        <row r="919">
          <cell r="A919">
            <v>5084</v>
          </cell>
          <cell r="B919" t="str">
            <v>Todos por un Nuevo País</v>
          </cell>
          <cell r="C919" t="str">
            <v>Estrategias regionales</v>
          </cell>
          <cell r="D919" t="str">
            <v>Medio ambiente, agroindustria y desarrollo humano: crecimiento y bienestar para los Llanos</v>
          </cell>
          <cell r="E919" t="str">
            <v>Ambiente</v>
          </cell>
          <cell r="F919" t="str">
            <v>MinAmbiente</v>
          </cell>
          <cell r="G919" t="str">
            <v>Región Llanos - Ambiente</v>
          </cell>
          <cell r="H919">
            <v>5084</v>
          </cell>
          <cell r="I919" t="str">
            <v>Hectáreas que cuentan con planes de ordenación y manejo de cuenca elaborados y/o ajustados. (Llanos)</v>
          </cell>
          <cell r="J919" t="str">
            <v>Gestión</v>
          </cell>
          <cell r="K919" t="str">
            <v>Sectorial</v>
          </cell>
          <cell r="L919" t="str">
            <v>SI</v>
          </cell>
          <cell r="M919" t="str">
            <v>SI</v>
          </cell>
          <cell r="N919" t="str">
            <v>NO</v>
          </cell>
          <cell r="O919" t="str">
            <v>SI</v>
          </cell>
          <cell r="P919" t="str">
            <v>Hectáreas</v>
          </cell>
          <cell r="Q919" t="str">
            <v>Semestral</v>
          </cell>
          <cell r="R919" t="str">
            <v>Capacidad</v>
          </cell>
          <cell r="S919">
            <v>100788</v>
          </cell>
          <cell r="T919">
            <v>100788</v>
          </cell>
          <cell r="U919">
            <v>100788</v>
          </cell>
          <cell r="V919">
            <v>1289366</v>
          </cell>
          <cell r="W919">
            <v>2144387</v>
          </cell>
          <cell r="X919">
            <v>2144387</v>
          </cell>
          <cell r="Y919">
            <v>0</v>
          </cell>
          <cell r="Z919">
            <v>0</v>
          </cell>
          <cell r="AA919">
            <v>0</v>
          </cell>
          <cell r="AB919">
            <v>0</v>
          </cell>
          <cell r="AC919">
            <v>0</v>
          </cell>
          <cell r="AD919">
            <v>0</v>
          </cell>
          <cell r="AE919" t="str">
            <v>• Se han conformado el 100% de Comisiones Conjuntas para abordar los procesos de ordenamiento de Cuencas priorizadas (3 Comisiones Conjuntas) • Se han declarado en ordenación las 5 cuencas objeto de elaboración y/o ajuste de POMCAS • Se han contratado 4 C</v>
          </cell>
          <cell r="AF919">
            <v>42490.208333333299</v>
          </cell>
          <cell r="AG919">
            <v>42506.797005706001</v>
          </cell>
          <cell r="AH919" t="str">
            <v>Ricardo Arnold Baduin Ricardo</v>
          </cell>
          <cell r="AI919" t="str">
            <v>RBaduin@minambiente.gov.co</v>
          </cell>
          <cell r="AJ919">
            <v>0</v>
          </cell>
          <cell r="AK919">
            <v>0</v>
          </cell>
          <cell r="AL919">
            <v>0</v>
          </cell>
        </row>
        <row r="920">
          <cell r="A920">
            <v>5088</v>
          </cell>
          <cell r="B920" t="str">
            <v>Todos por un Nuevo País</v>
          </cell>
          <cell r="C920" t="str">
            <v>Estrategias regionales</v>
          </cell>
          <cell r="D920" t="str">
            <v>Medio ambiente, agroindustria y desarrollo humano: crecimiento y bienestar para los Llanos</v>
          </cell>
          <cell r="E920" t="str">
            <v>Ambiente</v>
          </cell>
          <cell r="F920" t="str">
            <v>MinAmbiente</v>
          </cell>
          <cell r="G920" t="str">
            <v>Región Llanos - Ambiente</v>
          </cell>
          <cell r="H920">
            <v>5088</v>
          </cell>
          <cell r="I920" t="str">
            <v>Número de municipios asesorados por las Autoridades Ambientales para la revisión y ajuste de los Planes de Ordenamiento Territorial (POT), incorporando las determinantes ambientales incluyendo la temática de riesgo.(Región Llanos).</v>
          </cell>
          <cell r="J920" t="str">
            <v>Resultado</v>
          </cell>
          <cell r="K920" t="str">
            <v>Sectorial</v>
          </cell>
          <cell r="L920" t="str">
            <v>SI</v>
          </cell>
          <cell r="M920" t="str">
            <v>SI</v>
          </cell>
          <cell r="N920" t="str">
            <v>NO</v>
          </cell>
          <cell r="O920" t="str">
            <v>SI</v>
          </cell>
          <cell r="P920" t="str">
            <v>Municipios</v>
          </cell>
          <cell r="Q920" t="str">
            <v>Semestral</v>
          </cell>
          <cell r="R920" t="str">
            <v>Capacidad</v>
          </cell>
          <cell r="S920">
            <v>0</v>
          </cell>
          <cell r="T920">
            <v>3</v>
          </cell>
          <cell r="U920">
            <v>6</v>
          </cell>
          <cell r="V920">
            <v>10</v>
          </cell>
          <cell r="W920">
            <v>15</v>
          </cell>
          <cell r="X920">
            <v>15</v>
          </cell>
          <cell r="Y920">
            <v>0</v>
          </cell>
          <cell r="Z920">
            <v>0</v>
          </cell>
          <cell r="AA920">
            <v>0</v>
          </cell>
          <cell r="AB920">
            <v>0</v>
          </cell>
          <cell r="AC920">
            <v>0</v>
          </cell>
          <cell r="AD920">
            <v>0</v>
          </cell>
          <cell r="AE920">
            <v>0</v>
          </cell>
          <cell r="AF920">
            <v>0</v>
          </cell>
          <cell r="AG920">
            <v>0</v>
          </cell>
          <cell r="AH920" t="str">
            <v>Luis Alberto Giraldo Fernandez</v>
          </cell>
          <cell r="AI920" t="str">
            <v>lgiraldo@minambiente.gov.co</v>
          </cell>
          <cell r="AJ920">
            <v>30</v>
          </cell>
          <cell r="AK920">
            <v>0</v>
          </cell>
          <cell r="AL920">
            <v>0</v>
          </cell>
        </row>
        <row r="921">
          <cell r="A921">
            <v>5091</v>
          </cell>
          <cell r="B921" t="str">
            <v>Todos por un Nuevo País</v>
          </cell>
          <cell r="C921" t="str">
            <v>Estrategias regionales</v>
          </cell>
          <cell r="D921" t="str">
            <v>Medio ambiente, agroindustria y desarrollo humano: crecimiento y bienestar para los Llanos</v>
          </cell>
          <cell r="E921" t="str">
            <v>Ambiente</v>
          </cell>
          <cell r="F921" t="str">
            <v>MinAmbiente</v>
          </cell>
          <cell r="G921" t="str">
            <v>Región Llanos - Ambiente</v>
          </cell>
          <cell r="H921">
            <v>5091</v>
          </cell>
          <cell r="I921" t="str">
            <v>Municipios con puntos críticos de deforestación controlado (Meta y Guaviare)</v>
          </cell>
          <cell r="J921" t="str">
            <v>Resultado</v>
          </cell>
          <cell r="K921" t="str">
            <v>Sectorial</v>
          </cell>
          <cell r="L921" t="str">
            <v>SI</v>
          </cell>
          <cell r="M921" t="str">
            <v>SI</v>
          </cell>
          <cell r="N921" t="str">
            <v>NO</v>
          </cell>
          <cell r="O921" t="str">
            <v>SI</v>
          </cell>
          <cell r="P921" t="str">
            <v>Municipios</v>
          </cell>
          <cell r="Q921" t="str">
            <v>Anual</v>
          </cell>
          <cell r="R921" t="str">
            <v>Stock</v>
          </cell>
          <cell r="S921">
            <v>0</v>
          </cell>
          <cell r="T921">
            <v>0</v>
          </cell>
          <cell r="U921">
            <v>0</v>
          </cell>
          <cell r="V921">
            <v>1</v>
          </cell>
          <cell r="W921">
            <v>3</v>
          </cell>
          <cell r="X921">
            <v>3</v>
          </cell>
          <cell r="Y921">
            <v>0</v>
          </cell>
          <cell r="Z921">
            <v>0</v>
          </cell>
          <cell r="AA921">
            <v>0</v>
          </cell>
          <cell r="AB921">
            <v>0</v>
          </cell>
          <cell r="AC921">
            <v>0</v>
          </cell>
          <cell r="AD921">
            <v>0</v>
          </cell>
          <cell r="AE921" t="str">
            <v>En el marco de las acciones del Programa de Protección de Bosques y Clima REDD+ de GIZ se efectuó el acompañamiento a la construcción del Plan de Acción de la Mesa Forestal del Guaviare en coordinación con CDA y PNN, y demás entidades regionales.</v>
          </cell>
          <cell r="AF921">
            <v>42490.208333333299</v>
          </cell>
          <cell r="AG921">
            <v>42496.7814105324</v>
          </cell>
          <cell r="AH921" t="str">
            <v>María Claudia García Dávila</v>
          </cell>
          <cell r="AI921" t="str">
            <v>Mcgarcia@minambiente.gov.co</v>
          </cell>
          <cell r="AJ921">
            <v>30</v>
          </cell>
          <cell r="AK921">
            <v>0</v>
          </cell>
          <cell r="AL921">
            <v>0</v>
          </cell>
        </row>
        <row r="922">
          <cell r="A922">
            <v>5092</v>
          </cell>
          <cell r="B922" t="str">
            <v>Todos por un Nuevo País</v>
          </cell>
          <cell r="C922" t="str">
            <v>Estrategias regionales</v>
          </cell>
          <cell r="D922" t="str">
            <v>Medio ambiente, agroindustria y desarrollo humano: crecimiento y bienestar para los Llanos</v>
          </cell>
          <cell r="E922" t="str">
            <v>Ambiente</v>
          </cell>
          <cell r="F922" t="str">
            <v>MinAmbiente</v>
          </cell>
          <cell r="G922" t="str">
            <v>Región Llanos - Ambiente</v>
          </cell>
          <cell r="H922">
            <v>5092</v>
          </cell>
          <cell r="I922" t="str">
            <v>Municipios con programas de reforestación implementados en el área del manejo especial de la macarena AMEM</v>
          </cell>
          <cell r="J922" t="str">
            <v>Resultado</v>
          </cell>
          <cell r="K922" t="str">
            <v>Sectorial</v>
          </cell>
          <cell r="L922" t="str">
            <v>SI</v>
          </cell>
          <cell r="M922" t="str">
            <v>SI</v>
          </cell>
          <cell r="N922" t="str">
            <v>NO</v>
          </cell>
          <cell r="O922" t="str">
            <v>SI</v>
          </cell>
          <cell r="P922" t="str">
            <v>Hectáreas</v>
          </cell>
          <cell r="Q922" t="str">
            <v>Semestral</v>
          </cell>
          <cell r="R922" t="str">
            <v>Capacidad</v>
          </cell>
          <cell r="S922">
            <v>0</v>
          </cell>
          <cell r="T922">
            <v>0</v>
          </cell>
          <cell r="U922">
            <v>6</v>
          </cell>
          <cell r="V922">
            <v>12</v>
          </cell>
          <cell r="W922">
            <v>19</v>
          </cell>
          <cell r="X922">
            <v>19</v>
          </cell>
          <cell r="Y922">
            <v>0</v>
          </cell>
          <cell r="Z922">
            <v>0</v>
          </cell>
          <cell r="AA922">
            <v>0</v>
          </cell>
          <cell r="AB922">
            <v>0</v>
          </cell>
          <cell r="AC922">
            <v>0</v>
          </cell>
          <cell r="AD922">
            <v>0</v>
          </cell>
          <cell r="AE922" t="str">
            <v>A la fecha no se cuenta con reporte de las Autoridades Ambientales que den cuenta del avance de hectáreas en proceso de restauración.</v>
          </cell>
          <cell r="AF922">
            <v>42490.208333333299</v>
          </cell>
          <cell r="AG922">
            <v>42496.7810638542</v>
          </cell>
          <cell r="AH922" t="str">
            <v>María Claudia García Dávila</v>
          </cell>
          <cell r="AI922" t="str">
            <v>Mcgarcia@minambiente.gov.co</v>
          </cell>
          <cell r="AJ922">
            <v>30</v>
          </cell>
          <cell r="AK922">
            <v>0</v>
          </cell>
          <cell r="AL922">
            <v>0</v>
          </cell>
        </row>
        <row r="923">
          <cell r="A923">
            <v>5090</v>
          </cell>
          <cell r="B923" t="str">
            <v>Todos por un Nuevo País</v>
          </cell>
          <cell r="C923" t="str">
            <v>Estrategias regionales</v>
          </cell>
          <cell r="D923" t="str">
            <v>Medio ambiente, agroindustria y desarrollo humano: crecimiento y bienestar para los Llanos</v>
          </cell>
          <cell r="E923" t="str">
            <v>Ambiente</v>
          </cell>
          <cell r="F923" t="str">
            <v>Parques Nacionales</v>
          </cell>
          <cell r="G923" t="str">
            <v>Región Llanos - Ambiente</v>
          </cell>
          <cell r="H923">
            <v>5090</v>
          </cell>
          <cell r="I923" t="str">
            <v>Hectáreas de áreas protegidas de la región de Llanos incorporadas en el SINAP</v>
          </cell>
          <cell r="J923" t="str">
            <v>Gestión</v>
          </cell>
          <cell r="K923" t="str">
            <v>Sectorial</v>
          </cell>
          <cell r="L923" t="str">
            <v>SI</v>
          </cell>
          <cell r="M923" t="str">
            <v>SI</v>
          </cell>
          <cell r="N923" t="str">
            <v>NO</v>
          </cell>
          <cell r="O923" t="str">
            <v>SI</v>
          </cell>
          <cell r="P923" t="str">
            <v>Hectáreas</v>
          </cell>
          <cell r="Q923" t="str">
            <v>Trimestral</v>
          </cell>
          <cell r="R923" t="str">
            <v>Capacidad</v>
          </cell>
          <cell r="S923">
            <v>61997</v>
          </cell>
          <cell r="T923">
            <v>0</v>
          </cell>
          <cell r="U923">
            <v>0</v>
          </cell>
          <cell r="V923">
            <v>0</v>
          </cell>
          <cell r="W923">
            <v>0</v>
          </cell>
          <cell r="X923">
            <v>0</v>
          </cell>
          <cell r="Y923">
            <v>85149.47</v>
          </cell>
          <cell r="Z923">
            <v>0</v>
          </cell>
          <cell r="AA923">
            <v>85149.47</v>
          </cell>
          <cell r="AB923">
            <v>0</v>
          </cell>
          <cell r="AC923">
            <v>42460.208333333299</v>
          </cell>
          <cell r="AD923">
            <v>42471.618118286999</v>
          </cell>
          <cell r="AE923" t="str">
            <v xml:space="preserve">Corporinoquia en cuanto a CERRO ZAMARICOTE avanza con el desarrollo de mesas de socialización en los municipios de Tamara y Pore del Departamento de Casanare quienes se encuentran en la zona de influencia del proceso de Declaratoria. </v>
          </cell>
          <cell r="AF923">
            <v>42490.208333333299</v>
          </cell>
          <cell r="AG923">
            <v>42496.775356631901</v>
          </cell>
          <cell r="AH923" t="str">
            <v>Julia Miranda Londoño</v>
          </cell>
          <cell r="AI923" t="str">
            <v>julia.miranda@parquesnacionales.gov.co</v>
          </cell>
          <cell r="AJ923">
            <v>30</v>
          </cell>
          <cell r="AK923">
            <v>42551.208333333299</v>
          </cell>
          <cell r="AL923">
            <v>-73</v>
          </cell>
        </row>
        <row r="924">
          <cell r="A924">
            <v>5014</v>
          </cell>
          <cell r="B924" t="str">
            <v>Todos por un Nuevo País</v>
          </cell>
          <cell r="C924" t="str">
            <v>Estrategias regionales</v>
          </cell>
          <cell r="D924" t="str">
            <v>Medio ambiente, agroindustria y desarrollo humano: crecimiento y bienestar para los Llanos</v>
          </cell>
          <cell r="E924" t="str">
            <v>Educación</v>
          </cell>
          <cell r="F924" t="str">
            <v>MINEDUCACION</v>
          </cell>
          <cell r="G924" t="str">
            <v>Región Llanos - Educación</v>
          </cell>
          <cell r="H924">
            <v>5014</v>
          </cell>
          <cell r="I924" t="str">
            <v>Tasa de cobertura bruta de educación media - Llanos</v>
          </cell>
          <cell r="J924" t="str">
            <v>Resultado</v>
          </cell>
          <cell r="K924" t="str">
            <v>Sectorial</v>
          </cell>
          <cell r="L924" t="str">
            <v>SI</v>
          </cell>
          <cell r="M924" t="str">
            <v>SI</v>
          </cell>
          <cell r="N924" t="str">
            <v>NO</v>
          </cell>
          <cell r="O924" t="str">
            <v>SI</v>
          </cell>
          <cell r="P924" t="str">
            <v>Tasa</v>
          </cell>
          <cell r="Q924" t="str">
            <v>Anual</v>
          </cell>
          <cell r="R924" t="str">
            <v>Capacidad</v>
          </cell>
          <cell r="S924">
            <v>73</v>
          </cell>
          <cell r="T924">
            <v>77.540000000000006</v>
          </cell>
          <cell r="U924">
            <v>79.8</v>
          </cell>
          <cell r="V924">
            <v>82.07</v>
          </cell>
          <cell r="W924">
            <v>84.33</v>
          </cell>
          <cell r="X924">
            <v>84.33</v>
          </cell>
          <cell r="Y924">
            <v>0</v>
          </cell>
          <cell r="Z924">
            <v>0</v>
          </cell>
          <cell r="AA924">
            <v>0</v>
          </cell>
          <cell r="AB924">
            <v>0</v>
          </cell>
          <cell r="AC924">
            <v>0</v>
          </cell>
          <cell r="AD924">
            <v>0</v>
          </cell>
          <cell r="AE924" t="str">
            <v xml:space="preserve">Mediante encuentro regional se fortaleció a los equipos de las secretarías de educación de las ETC de la región de los llanos, en la implementación de estrategias y acciones de acceso y permanencia escolar, trabajando con ellos orientaciones estratégicas </v>
          </cell>
          <cell r="AF924">
            <v>42490.208333333299</v>
          </cell>
          <cell r="AG924">
            <v>42495.637728437498</v>
          </cell>
          <cell r="AH924" t="str">
            <v>Hector Julio Flechas</v>
          </cell>
          <cell r="AI924" t="str">
            <v>HFlechas@mineducacion.gov.co</v>
          </cell>
          <cell r="AJ924">
            <v>150</v>
          </cell>
          <cell r="AK924">
            <v>0</v>
          </cell>
          <cell r="AL924">
            <v>0</v>
          </cell>
        </row>
        <row r="925">
          <cell r="A925">
            <v>5015</v>
          </cell>
          <cell r="B925" t="str">
            <v>Todos por un Nuevo País</v>
          </cell>
          <cell r="C925" t="str">
            <v>Estrategias regionales</v>
          </cell>
          <cell r="D925" t="str">
            <v>Medio ambiente, agroindustria y desarrollo humano: crecimiento y bienestar para los Llanos</v>
          </cell>
          <cell r="E925" t="str">
            <v>Educación</v>
          </cell>
          <cell r="F925" t="str">
            <v>MINEDUCACION</v>
          </cell>
          <cell r="G925" t="str">
            <v>Región Llanos - Educación</v>
          </cell>
          <cell r="H925">
            <v>5015</v>
          </cell>
          <cell r="I925" t="str">
            <v>Estudiantes matriculados en programas de educación flexible en la región llanos</v>
          </cell>
          <cell r="J925" t="str">
            <v>Producto</v>
          </cell>
          <cell r="K925" t="str">
            <v>Sectorial</v>
          </cell>
          <cell r="L925" t="str">
            <v>SI</v>
          </cell>
          <cell r="M925" t="str">
            <v>SI</v>
          </cell>
          <cell r="N925" t="str">
            <v>NO</v>
          </cell>
          <cell r="O925" t="str">
            <v>SI</v>
          </cell>
          <cell r="P925" t="str">
            <v>Estudiantes</v>
          </cell>
          <cell r="Q925" t="str">
            <v>Anual</v>
          </cell>
          <cell r="R925" t="str">
            <v>Capacidad</v>
          </cell>
          <cell r="S925">
            <v>109658</v>
          </cell>
          <cell r="T925">
            <v>120180</v>
          </cell>
          <cell r="U925">
            <v>125441</v>
          </cell>
          <cell r="V925">
            <v>130703</v>
          </cell>
          <cell r="W925">
            <v>135964</v>
          </cell>
          <cell r="X925">
            <v>135964</v>
          </cell>
          <cell r="Y925">
            <v>0</v>
          </cell>
          <cell r="Z925">
            <v>0</v>
          </cell>
          <cell r="AA925">
            <v>0</v>
          </cell>
          <cell r="AB925">
            <v>0</v>
          </cell>
          <cell r="AC925">
            <v>0</v>
          </cell>
          <cell r="AD925">
            <v>0</v>
          </cell>
          <cell r="AE925" t="str">
            <v>En el mes de abril se publicó el proyecto de pliego para la licitación pública LP-MEN-02-2016</v>
          </cell>
          <cell r="AF925">
            <v>42490.208333333299</v>
          </cell>
          <cell r="AG925">
            <v>42495.637182025501</v>
          </cell>
          <cell r="AH925" t="str">
            <v>Hector Julio Flechas</v>
          </cell>
          <cell r="AI925" t="str">
            <v>HFlechas@mineducacion.gov.co</v>
          </cell>
          <cell r="AJ925">
            <v>150</v>
          </cell>
          <cell r="AK925">
            <v>0</v>
          </cell>
          <cell r="AL925">
            <v>0</v>
          </cell>
        </row>
        <row r="926">
          <cell r="A926">
            <v>5016</v>
          </cell>
          <cell r="B926" t="str">
            <v>Todos por un Nuevo País</v>
          </cell>
          <cell r="C926" t="str">
            <v>Estrategias regionales</v>
          </cell>
          <cell r="D926" t="str">
            <v>Medio ambiente, agroindustria y desarrollo humano: crecimiento y bienestar para los Llanos</v>
          </cell>
          <cell r="E926" t="str">
            <v>Educación</v>
          </cell>
          <cell r="F926" t="str">
            <v>MINEDUCACION</v>
          </cell>
          <cell r="G926" t="str">
            <v>Región Llanos - Educación</v>
          </cell>
          <cell r="H926">
            <v>5016</v>
          </cell>
          <cell r="I926" t="str">
            <v>Sedes educativas rurales con Modelos Educativos Flexibles - Llanos</v>
          </cell>
          <cell r="J926" t="str">
            <v>Producto</v>
          </cell>
          <cell r="K926" t="str">
            <v>Sectorial</v>
          </cell>
          <cell r="L926" t="str">
            <v>SI</v>
          </cell>
          <cell r="M926" t="str">
            <v>SI</v>
          </cell>
          <cell r="N926" t="str">
            <v>NO</v>
          </cell>
          <cell r="O926" t="str">
            <v>SI</v>
          </cell>
          <cell r="P926" t="str">
            <v>Sedes educativas</v>
          </cell>
          <cell r="Q926" t="str">
            <v>Anual</v>
          </cell>
          <cell r="R926" t="str">
            <v>Capacidad</v>
          </cell>
          <cell r="S926">
            <v>251</v>
          </cell>
          <cell r="T926">
            <v>275</v>
          </cell>
          <cell r="U926">
            <v>287</v>
          </cell>
          <cell r="V926">
            <v>299</v>
          </cell>
          <cell r="W926">
            <v>311</v>
          </cell>
          <cell r="X926">
            <v>311</v>
          </cell>
          <cell r="Y926">
            <v>0</v>
          </cell>
          <cell r="Z926">
            <v>0</v>
          </cell>
          <cell r="AA926">
            <v>0</v>
          </cell>
          <cell r="AB926">
            <v>0</v>
          </cell>
          <cell r="AC926">
            <v>0</v>
          </cell>
          <cell r="AD926">
            <v>0</v>
          </cell>
          <cell r="AE926" t="str">
            <v>En el mes de abril se publicó el proyecto de pliego para la licitación pública LP-MEN-02-2016</v>
          </cell>
          <cell r="AF926">
            <v>42490.208333333299</v>
          </cell>
          <cell r="AG926">
            <v>42495.663068287002</v>
          </cell>
          <cell r="AH926" t="str">
            <v>Hector Julio Flechas</v>
          </cell>
          <cell r="AI926" t="str">
            <v>HFlechas@mineducacion.gov.co</v>
          </cell>
          <cell r="AJ926">
            <v>150</v>
          </cell>
          <cell r="AK926">
            <v>0</v>
          </cell>
          <cell r="AL926">
            <v>0</v>
          </cell>
        </row>
        <row r="927">
          <cell r="A927">
            <v>5218</v>
          </cell>
          <cell r="B927" t="str">
            <v>Todos por un Nuevo País</v>
          </cell>
          <cell r="C927" t="str">
            <v>Estrategias regionales</v>
          </cell>
          <cell r="D927" t="str">
            <v>Medio ambiente, agroindustria y desarrollo humano: crecimiento y bienestar para los Llanos</v>
          </cell>
          <cell r="E927" t="str">
            <v>Minas y Energía</v>
          </cell>
          <cell r="F927" t="str">
            <v>SGC</v>
          </cell>
          <cell r="G927" t="str">
            <v>Región Llanos - Minas</v>
          </cell>
          <cell r="H927">
            <v>5218</v>
          </cell>
          <cell r="I927" t="str">
            <v>Nuevas áreas con información Cartografía Geológica en los Llanos a escala 1:100.000 (Km2)</v>
          </cell>
          <cell r="J927" t="str">
            <v>Gestión</v>
          </cell>
          <cell r="K927" t="str">
            <v>Sectorial</v>
          </cell>
          <cell r="L927" t="str">
            <v>SI</v>
          </cell>
          <cell r="M927" t="str">
            <v>NO</v>
          </cell>
          <cell r="N927" t="str">
            <v>NO</v>
          </cell>
          <cell r="O927" t="str">
            <v>SI</v>
          </cell>
          <cell r="P927" t="str">
            <v>Km2</v>
          </cell>
          <cell r="Q927" t="str">
            <v>Anual</v>
          </cell>
          <cell r="R927" t="str">
            <v>Capacidad</v>
          </cell>
          <cell r="S927">
            <v>259238</v>
          </cell>
          <cell r="T927">
            <v>259238</v>
          </cell>
          <cell r="U927">
            <v>270434</v>
          </cell>
          <cell r="V927">
            <v>270434</v>
          </cell>
          <cell r="W927">
            <v>270434</v>
          </cell>
          <cell r="X927">
            <v>270434</v>
          </cell>
          <cell r="Y927">
            <v>0</v>
          </cell>
          <cell r="Z927">
            <v>0</v>
          </cell>
          <cell r="AA927">
            <v>0</v>
          </cell>
          <cell r="AB927">
            <v>0</v>
          </cell>
          <cell r="AC927">
            <v>0</v>
          </cell>
          <cell r="AD927">
            <v>0</v>
          </cell>
          <cell r="AE927">
            <v>0</v>
          </cell>
          <cell r="AF927">
            <v>0</v>
          </cell>
          <cell r="AG927">
            <v>0</v>
          </cell>
          <cell r="AH927" t="str">
            <v>Alberto Ochoa Yarza</v>
          </cell>
          <cell r="AI927" t="str">
            <v>aochoa@sgc.gov.co</v>
          </cell>
          <cell r="AJ927">
            <v>0</v>
          </cell>
          <cell r="AK927">
            <v>0</v>
          </cell>
          <cell r="AL927">
            <v>0</v>
          </cell>
        </row>
        <row r="928">
          <cell r="A928">
            <v>4510</v>
          </cell>
          <cell r="B928" t="str">
            <v>Todos por un Nuevo País</v>
          </cell>
          <cell r="C928" t="str">
            <v>Estrategias regionales</v>
          </cell>
          <cell r="D928" t="str">
            <v>Medio ambiente, agroindustria y desarrollo humano: crecimiento y bienestar para los Llanos</v>
          </cell>
          <cell r="E928" t="str">
            <v>Planeación Nacional</v>
          </cell>
          <cell r="F928" t="str">
            <v>DNP</v>
          </cell>
          <cell r="G928" t="str">
            <v>Región Llanos - Planeación</v>
          </cell>
          <cell r="H928">
            <v>4510</v>
          </cell>
          <cell r="I928" t="str">
            <v>Municipios con bajo desempeño integral - Región Llanos</v>
          </cell>
          <cell r="J928" t="str">
            <v>Gestión</v>
          </cell>
          <cell r="K928" t="str">
            <v>Sectorial</v>
          </cell>
          <cell r="L928" t="str">
            <v>SI</v>
          </cell>
          <cell r="M928" t="str">
            <v>SI</v>
          </cell>
          <cell r="N928" t="str">
            <v>NO</v>
          </cell>
          <cell r="O928" t="str">
            <v>SI</v>
          </cell>
          <cell r="P928" t="str">
            <v>Municipios</v>
          </cell>
          <cell r="Q928" t="str">
            <v>Anual</v>
          </cell>
          <cell r="R928" t="str">
            <v>Reducción</v>
          </cell>
          <cell r="S928">
            <v>15</v>
          </cell>
          <cell r="T928">
            <v>14</v>
          </cell>
          <cell r="U928">
            <v>13</v>
          </cell>
          <cell r="V928">
            <v>12</v>
          </cell>
          <cell r="W928">
            <v>11</v>
          </cell>
          <cell r="X928">
            <v>11</v>
          </cell>
          <cell r="Y928">
            <v>0</v>
          </cell>
          <cell r="Z928">
            <v>0</v>
          </cell>
          <cell r="AA928">
            <v>0</v>
          </cell>
          <cell r="AB928">
            <v>0</v>
          </cell>
          <cell r="AC928">
            <v>0</v>
          </cell>
          <cell r="AD928">
            <v>0</v>
          </cell>
          <cell r="AE928" t="str">
            <v>Se ajustaron los aplicativos SIEE y SICEP Gestión Web para el reporte de la información que inicia en el mes de mayo. Se emitió la Circular 11-4 de 2016 donde se entregan las Orientaciones, procedimientos e instrumentos para el reporte de la información r</v>
          </cell>
          <cell r="AF928">
            <v>42490.208333333299</v>
          </cell>
          <cell r="AG928">
            <v>42502.436126817098</v>
          </cell>
          <cell r="AH928" t="str">
            <v>Ivan Osejo Villamil</v>
          </cell>
          <cell r="AI928" t="str">
            <v>iosejo@dnp.gov.co</v>
          </cell>
          <cell r="AJ928">
            <v>240</v>
          </cell>
          <cell r="AK928">
            <v>0</v>
          </cell>
          <cell r="AL928">
            <v>0</v>
          </cell>
        </row>
        <row r="929">
          <cell r="A929">
            <v>4520</v>
          </cell>
          <cell r="B929" t="str">
            <v>Todos por un Nuevo País</v>
          </cell>
          <cell r="C929" t="str">
            <v>Estrategias regionales</v>
          </cell>
          <cell r="D929" t="str">
            <v>Medio ambiente, agroindustria y desarrollo humano: crecimiento y bienestar para los Llanos</v>
          </cell>
          <cell r="E929" t="str">
            <v>Planeación Nacional</v>
          </cell>
          <cell r="F929" t="str">
            <v>DNP</v>
          </cell>
          <cell r="G929" t="str">
            <v>Región Llanos - Planeación</v>
          </cell>
          <cell r="H929">
            <v>4520</v>
          </cell>
          <cell r="I929" t="str">
            <v>Indicador de Convergencia Regional ICIR - Región Llanos</v>
          </cell>
          <cell r="J929" t="str">
            <v>Gestión</v>
          </cell>
          <cell r="K929" t="str">
            <v>Sectorial</v>
          </cell>
          <cell r="L929" t="str">
            <v>SI</v>
          </cell>
          <cell r="M929" t="str">
            <v>NO</v>
          </cell>
          <cell r="N929" t="str">
            <v>NO</v>
          </cell>
          <cell r="O929" t="str">
            <v>SI</v>
          </cell>
          <cell r="P929" t="str">
            <v>Porcentaje</v>
          </cell>
          <cell r="Q929" t="str">
            <v>Anual</v>
          </cell>
          <cell r="R929" t="str">
            <v>Reducción</v>
          </cell>
          <cell r="S929">
            <v>478</v>
          </cell>
          <cell r="T929">
            <v>45.9</v>
          </cell>
          <cell r="U929">
            <v>44</v>
          </cell>
          <cell r="V929">
            <v>41.1</v>
          </cell>
          <cell r="W929">
            <v>38.200000000000003</v>
          </cell>
          <cell r="X929">
            <v>38.200000000000003</v>
          </cell>
          <cell r="Y929">
            <v>0</v>
          </cell>
          <cell r="Z929">
            <v>0</v>
          </cell>
          <cell r="AA929">
            <v>0</v>
          </cell>
          <cell r="AB929">
            <v>0</v>
          </cell>
          <cell r="AC929">
            <v>0</v>
          </cell>
          <cell r="AD929">
            <v>0</v>
          </cell>
          <cell r="AE929" t="str">
            <v>Se hicieron los cálculos preliminares con las variables seleccionadas del listado opcional, en total quedaron 11 variables en 7 sectores.</v>
          </cell>
          <cell r="AF929">
            <v>42490.208333333299</v>
          </cell>
          <cell r="AG929">
            <v>42502.4375105324</v>
          </cell>
          <cell r="AH929" t="str">
            <v>Ivan Osejo Villamil</v>
          </cell>
          <cell r="AI929" t="str">
            <v>iosejo@dnp.gov.co</v>
          </cell>
          <cell r="AJ929">
            <v>365</v>
          </cell>
          <cell r="AK929">
            <v>0</v>
          </cell>
          <cell r="AL929">
            <v>0</v>
          </cell>
        </row>
        <row r="930">
          <cell r="A930">
            <v>4537</v>
          </cell>
          <cell r="B930" t="str">
            <v>Todos por un Nuevo País</v>
          </cell>
          <cell r="C930" t="str">
            <v>Estrategias regionales</v>
          </cell>
          <cell r="D930" t="str">
            <v>Medio ambiente, agroindustria y desarrollo humano: crecimiento y bienestar para los Llanos</v>
          </cell>
          <cell r="E930" t="str">
            <v>Planeación Nacional</v>
          </cell>
          <cell r="F930" t="str">
            <v>DNP</v>
          </cell>
          <cell r="G930" t="str">
            <v>Región Llanos - Planeación</v>
          </cell>
          <cell r="H930">
            <v>4537</v>
          </cell>
          <cell r="I930" t="str">
            <v>Pilotos de Zonas especiales de inversión para áreas no municipalizadas diseñados, estructurados, implementados y evaluados en los Departamentos de Guainía y Vaupés.</v>
          </cell>
          <cell r="J930" t="str">
            <v>Gestión</v>
          </cell>
          <cell r="K930" t="str">
            <v>Sectorial</v>
          </cell>
          <cell r="L930" t="str">
            <v>NO</v>
          </cell>
          <cell r="M930" t="str">
            <v>SI</v>
          </cell>
          <cell r="N930" t="str">
            <v>NO</v>
          </cell>
          <cell r="O930" t="str">
            <v>SI</v>
          </cell>
          <cell r="P930" t="str">
            <v>Porcentaje</v>
          </cell>
          <cell r="Q930" t="str">
            <v>Anual</v>
          </cell>
          <cell r="R930" t="str">
            <v>Capacidad</v>
          </cell>
          <cell r="S930">
            <v>0</v>
          </cell>
          <cell r="T930">
            <v>25</v>
          </cell>
          <cell r="U930">
            <v>50</v>
          </cell>
          <cell r="V930">
            <v>75</v>
          </cell>
          <cell r="W930">
            <v>100</v>
          </cell>
          <cell r="X930">
            <v>100</v>
          </cell>
          <cell r="Y930">
            <v>0</v>
          </cell>
          <cell r="Z930">
            <v>0</v>
          </cell>
          <cell r="AA930">
            <v>0</v>
          </cell>
          <cell r="AB930">
            <v>0</v>
          </cell>
          <cell r="AC930">
            <v>0</v>
          </cell>
          <cell r="AD930">
            <v>0</v>
          </cell>
          <cell r="AE930" t="str">
            <v>Se define plan de acción para dar continuidad al levantamiento de línea base de información por cada una de las tipologías identificadas por cada una de las ANM.</v>
          </cell>
          <cell r="AF930">
            <v>42429.208333333299</v>
          </cell>
          <cell r="AG930">
            <v>42437.453228622697</v>
          </cell>
          <cell r="AH930" t="str">
            <v>Ana María Arias Covaleda</v>
          </cell>
          <cell r="AI930" t="str">
            <v>aarias@dnp.gov.co</v>
          </cell>
          <cell r="AJ930">
            <v>30</v>
          </cell>
          <cell r="AK930">
            <v>0</v>
          </cell>
          <cell r="AL930">
            <v>0</v>
          </cell>
        </row>
        <row r="931">
          <cell r="A931">
            <v>4541</v>
          </cell>
          <cell r="B931" t="str">
            <v>Todos por un Nuevo País</v>
          </cell>
          <cell r="C931" t="str">
            <v>Estrategias regionales</v>
          </cell>
          <cell r="D931" t="str">
            <v>Medio ambiente, agroindustria y desarrollo humano: crecimiento y bienestar para los Llanos</v>
          </cell>
          <cell r="E931" t="str">
            <v>Planeación Nacional</v>
          </cell>
          <cell r="F931" t="str">
            <v>DNP</v>
          </cell>
          <cell r="G931" t="str">
            <v>Región Llanos - Planeación</v>
          </cell>
          <cell r="H931">
            <v>4541</v>
          </cell>
          <cell r="I931" t="str">
            <v>Resguardos indígenas de las Areas No Municipalizadas -ANM- de los Departamentos de Guianía y Vaupés, capacitados para asumir la administración directa de los  recursos de la Asignación Especial del Sistema General de Participaciones para los Resguardos In</v>
          </cell>
          <cell r="J931" t="str">
            <v>Gestión</v>
          </cell>
          <cell r="K931" t="str">
            <v>Sectorial</v>
          </cell>
          <cell r="L931" t="str">
            <v>SI</v>
          </cell>
          <cell r="M931" t="str">
            <v>SI</v>
          </cell>
          <cell r="N931" t="str">
            <v>NO</v>
          </cell>
          <cell r="O931" t="str">
            <v>SI</v>
          </cell>
          <cell r="P931" t="str">
            <v xml:space="preserve">Resguardos </v>
          </cell>
          <cell r="Q931" t="str">
            <v>Anual</v>
          </cell>
          <cell r="R931" t="str">
            <v>Acumulado</v>
          </cell>
          <cell r="S931">
            <v>0</v>
          </cell>
          <cell r="T931">
            <v>1</v>
          </cell>
          <cell r="U931">
            <v>3</v>
          </cell>
          <cell r="V931">
            <v>3</v>
          </cell>
          <cell r="W931">
            <v>3</v>
          </cell>
          <cell r="X931">
            <v>10</v>
          </cell>
          <cell r="Y931">
            <v>0</v>
          </cell>
          <cell r="Z931">
            <v>0</v>
          </cell>
          <cell r="AA931">
            <v>0</v>
          </cell>
          <cell r="AB931">
            <v>0</v>
          </cell>
          <cell r="AC931">
            <v>0</v>
          </cell>
          <cell r="AD931">
            <v>0</v>
          </cell>
          <cell r="AE931" t="str">
            <v>Se apoyó la realización del taller adelantado en Santander de Quilichao, dentro del cual se abordó el tema de la AESGPRI en la jornada de la tarde del primer día. Adicionalmente, : Se ha dado respuesta a solicitudes de entidades territoriales sobre capaci</v>
          </cell>
          <cell r="AF931">
            <v>42490.208333333299</v>
          </cell>
          <cell r="AG931">
            <v>42502.4441127315</v>
          </cell>
          <cell r="AH931" t="str">
            <v>Jairo Antonio Munoz Moyano</v>
          </cell>
          <cell r="AI931" t="str">
            <v>jamoyano@dnp.gov.co</v>
          </cell>
          <cell r="AJ931">
            <v>30</v>
          </cell>
          <cell r="AK931">
            <v>0</v>
          </cell>
          <cell r="AL931">
            <v>0</v>
          </cell>
        </row>
        <row r="932">
          <cell r="A932">
            <v>4986</v>
          </cell>
          <cell r="B932" t="str">
            <v>Todos por un Nuevo País</v>
          </cell>
          <cell r="C932" t="str">
            <v>Estrategias regionales</v>
          </cell>
          <cell r="D932" t="str">
            <v>Medio ambiente, agroindustria y desarrollo humano: crecimiento y bienestar para los Llanos</v>
          </cell>
          <cell r="E932" t="str">
            <v>Salud y Protección</v>
          </cell>
          <cell r="F932" t="str">
            <v>Ministerio de Salud</v>
          </cell>
          <cell r="G932" t="str">
            <v>Región Llanos - Salud</v>
          </cell>
          <cell r="H932">
            <v>4986</v>
          </cell>
          <cell r="I932" t="str">
            <v>Implementación del modelo de atención integral en salud para zonas con población dispersa-piloto Guainía- Llanos</v>
          </cell>
          <cell r="J932" t="str">
            <v>Producto</v>
          </cell>
          <cell r="K932" t="str">
            <v>Sectorial</v>
          </cell>
          <cell r="L932" t="str">
            <v>SI</v>
          </cell>
          <cell r="M932" t="str">
            <v>NO</v>
          </cell>
          <cell r="N932" t="str">
            <v>NO</v>
          </cell>
          <cell r="O932" t="str">
            <v>SI</v>
          </cell>
          <cell r="P932" t="str">
            <v>porcentaje</v>
          </cell>
          <cell r="Q932" t="str">
            <v>Semestral</v>
          </cell>
          <cell r="R932" t="str">
            <v>Capacidad</v>
          </cell>
          <cell r="S932">
            <v>29.2</v>
          </cell>
          <cell r="T932">
            <v>56.8</v>
          </cell>
          <cell r="U932">
            <v>65.099999999999994</v>
          </cell>
          <cell r="V932">
            <v>88.1</v>
          </cell>
          <cell r="W932">
            <v>100</v>
          </cell>
          <cell r="X932">
            <v>100</v>
          </cell>
          <cell r="Y932">
            <v>0</v>
          </cell>
          <cell r="Z932">
            <v>0</v>
          </cell>
          <cell r="AA932">
            <v>0</v>
          </cell>
          <cell r="AB932">
            <v>0</v>
          </cell>
          <cell r="AC932">
            <v>0</v>
          </cell>
          <cell r="AD932">
            <v>0</v>
          </cell>
          <cell r="AE932">
            <v>0</v>
          </cell>
          <cell r="AF932">
            <v>0</v>
          </cell>
          <cell r="AG932">
            <v>0</v>
          </cell>
          <cell r="AH932" t="str">
            <v>Luis Carlos  Olarte</v>
          </cell>
          <cell r="AI932" t="str">
            <v>lolarte@minsalud.gov.co</v>
          </cell>
          <cell r="AJ932">
            <v>0</v>
          </cell>
          <cell r="AK932">
            <v>0</v>
          </cell>
          <cell r="AL932">
            <v>0</v>
          </cell>
        </row>
        <row r="933">
          <cell r="A933">
            <v>4990</v>
          </cell>
          <cell r="B933" t="str">
            <v>Todos por un Nuevo País</v>
          </cell>
          <cell r="C933" t="str">
            <v>Estrategias regionales</v>
          </cell>
          <cell r="D933" t="str">
            <v>Medio ambiente, agroindustria y desarrollo humano: crecimiento y bienestar para los Llanos</v>
          </cell>
          <cell r="E933" t="str">
            <v>Salud y Protección</v>
          </cell>
          <cell r="F933" t="str">
            <v>Ministerio de Salud</v>
          </cell>
          <cell r="G933" t="str">
            <v>Región Llanos - Salud</v>
          </cell>
          <cell r="H933">
            <v>4990</v>
          </cell>
          <cell r="I933" t="str">
            <v>Cobertura de vacunación con tercera dosis de DPT en niños menores de un año - Llanos</v>
          </cell>
          <cell r="J933" t="str">
            <v>Producto</v>
          </cell>
          <cell r="K933" t="str">
            <v>Sectorial</v>
          </cell>
          <cell r="L933" t="str">
            <v>SI</v>
          </cell>
          <cell r="M933" t="str">
            <v>SI</v>
          </cell>
          <cell r="N933" t="str">
            <v>NO</v>
          </cell>
          <cell r="O933" t="str">
            <v>SI</v>
          </cell>
          <cell r="P933" t="str">
            <v>porcentaje</v>
          </cell>
          <cell r="Q933" t="str">
            <v>Mensual</v>
          </cell>
          <cell r="R933" t="str">
            <v>Flujo</v>
          </cell>
          <cell r="S933">
            <v>90</v>
          </cell>
          <cell r="T933">
            <v>95</v>
          </cell>
          <cell r="U933">
            <v>95</v>
          </cell>
          <cell r="V933">
            <v>95</v>
          </cell>
          <cell r="W933">
            <v>95</v>
          </cell>
          <cell r="X933">
            <v>95</v>
          </cell>
          <cell r="Y933">
            <v>23</v>
          </cell>
          <cell r="Z933">
            <v>24.210999999999999</v>
          </cell>
          <cell r="AA933">
            <v>88.7</v>
          </cell>
          <cell r="AB933">
            <v>93.367999999999995</v>
          </cell>
          <cell r="AC933">
            <v>42460.208333333299</v>
          </cell>
          <cell r="AD933">
            <v>42501.639085532399</v>
          </cell>
          <cell r="AE933" t="str">
            <v>La vacuna de DPT esta incluida en la pentavalente (difteria, tos ferina, tétanos, Haemophilus influenzae tipo b y hepatitis B). La cobertura para esta región con terceras dosis de Pentavalente es de 23,0%, corresponde a 6.982 niños y niñas menores de un a</v>
          </cell>
          <cell r="AF933">
            <v>42460.208333333299</v>
          </cell>
          <cell r="AG933">
            <v>42501.639085381903</v>
          </cell>
          <cell r="AH933" t="str">
            <v>Diego Alejandro  García Londoño</v>
          </cell>
          <cell r="AI933" t="str">
            <v>dgarcial@minsalud.gov.co</v>
          </cell>
          <cell r="AJ933">
            <v>30</v>
          </cell>
          <cell r="AK933">
            <v>42490.208333333299</v>
          </cell>
          <cell r="AL933">
            <v>-13</v>
          </cell>
        </row>
        <row r="934">
          <cell r="A934">
            <v>4991</v>
          </cell>
          <cell r="B934" t="str">
            <v>Todos por un Nuevo País</v>
          </cell>
          <cell r="C934" t="str">
            <v>Estrategias regionales</v>
          </cell>
          <cell r="D934" t="str">
            <v>Medio ambiente, agroindustria y desarrollo humano: crecimiento y bienestar para los Llanos</v>
          </cell>
          <cell r="E934" t="str">
            <v>Salud y Protección</v>
          </cell>
          <cell r="F934" t="str">
            <v>Ministerio de Salud</v>
          </cell>
          <cell r="G934" t="str">
            <v>Región Llanos - Salud</v>
          </cell>
          <cell r="H934">
            <v>4991</v>
          </cell>
          <cell r="I934" t="str">
            <v>Razón de mortalidad materna (TMM)</v>
          </cell>
          <cell r="J934" t="str">
            <v>Resultado</v>
          </cell>
          <cell r="K934" t="str">
            <v>Sectorial</v>
          </cell>
          <cell r="L934" t="str">
            <v>SI</v>
          </cell>
          <cell r="M934" t="str">
            <v>SI</v>
          </cell>
          <cell r="N934" t="str">
            <v>NO</v>
          </cell>
          <cell r="O934" t="str">
            <v>SI</v>
          </cell>
          <cell r="P934" t="str">
            <v>Razón</v>
          </cell>
          <cell r="Q934" t="str">
            <v>Anual</v>
          </cell>
          <cell r="R934" t="str">
            <v>Stock</v>
          </cell>
          <cell r="S934">
            <v>60.67</v>
          </cell>
          <cell r="T934">
            <v>60.67</v>
          </cell>
          <cell r="U934">
            <v>60.67</v>
          </cell>
          <cell r="V934">
            <v>60.67</v>
          </cell>
          <cell r="W934">
            <v>60.67</v>
          </cell>
          <cell r="X934">
            <v>54.24</v>
          </cell>
          <cell r="Y934">
            <v>0</v>
          </cell>
          <cell r="Z934">
            <v>0</v>
          </cell>
          <cell r="AA934">
            <v>0</v>
          </cell>
          <cell r="AB934">
            <v>0</v>
          </cell>
          <cell r="AC934">
            <v>0</v>
          </cell>
          <cell r="AD934">
            <v>0</v>
          </cell>
          <cell r="AE934" t="str">
            <v>Se avanza en la programación de talleres de entrenamiento bajo escenarios de simulación en prácticas clave que salvan vidas. En las ciudades de Medellín, Cartagena y Popayan, así mismo progaramción de 25 talleres en onglomerados de mortalidad materna a lo</v>
          </cell>
          <cell r="AF934">
            <v>42490.208333333299</v>
          </cell>
          <cell r="AG934">
            <v>42501.603951817102</v>
          </cell>
          <cell r="AH934" t="str">
            <v>Ricardo Luque</v>
          </cell>
          <cell r="AI934" t="str">
            <v>rluque@minsalud.gov.co</v>
          </cell>
          <cell r="AJ934">
            <v>540</v>
          </cell>
          <cell r="AK934">
            <v>0</v>
          </cell>
          <cell r="AL934">
            <v>0</v>
          </cell>
        </row>
        <row r="935">
          <cell r="A935">
            <v>5021</v>
          </cell>
          <cell r="B935" t="str">
            <v>Todos por un Nuevo País</v>
          </cell>
          <cell r="C935" t="str">
            <v>Estrategias regionales</v>
          </cell>
          <cell r="D935" t="str">
            <v>Medio ambiente, agroindustria y desarrollo humano: crecimiento y bienestar para los Llanos</v>
          </cell>
          <cell r="E935" t="str">
            <v>TIC</v>
          </cell>
          <cell r="F935" t="str">
            <v>MINTIC</v>
          </cell>
          <cell r="G935" t="str">
            <v>Región Llanos - TIC</v>
          </cell>
          <cell r="H935">
            <v>5021</v>
          </cell>
          <cell r="I935" t="str">
            <v>Municipios y Áreas No Municipalizadas conectados a la red de alta velocidad en los Llanos</v>
          </cell>
          <cell r="J935" t="str">
            <v>Resultado</v>
          </cell>
          <cell r="K935" t="str">
            <v>Sectorial</v>
          </cell>
          <cell r="L935" t="str">
            <v>SI</v>
          </cell>
          <cell r="M935" t="str">
            <v>SI</v>
          </cell>
          <cell r="N935" t="str">
            <v>NO</v>
          </cell>
          <cell r="O935" t="str">
            <v>SI</v>
          </cell>
          <cell r="P935" t="str">
            <v>Municipios y áreas no municipalizadas</v>
          </cell>
          <cell r="Q935" t="str">
            <v>Semestral</v>
          </cell>
          <cell r="R935" t="str">
            <v>Acumulado</v>
          </cell>
          <cell r="S935">
            <v>0</v>
          </cell>
          <cell r="T935">
            <v>7</v>
          </cell>
          <cell r="U935">
            <v>0</v>
          </cell>
          <cell r="V935">
            <v>0</v>
          </cell>
          <cell r="W935">
            <v>0</v>
          </cell>
          <cell r="X935">
            <v>7</v>
          </cell>
          <cell r="Y935">
            <v>0</v>
          </cell>
          <cell r="Z935">
            <v>0</v>
          </cell>
          <cell r="AA935">
            <v>0</v>
          </cell>
          <cell r="AB935">
            <v>0</v>
          </cell>
          <cell r="AC935">
            <v>0</v>
          </cell>
          <cell r="AD935">
            <v>0</v>
          </cell>
          <cell r="AE935" t="str">
            <v>El Proyecto Nacional de Conectividad de Alta Velocidad se encuentra en fase de instalación. Dentro de la fase de instalación se deben cumplir 3 Pasos: 1. Trámites y/o Permisos que apliquen 2. Instalación de infraestructura. 3. Entrega a la Interventoría p</v>
          </cell>
          <cell r="AF935">
            <v>42490.208333333299</v>
          </cell>
          <cell r="AG935">
            <v>42501.428432835703</v>
          </cell>
          <cell r="AH935" t="str">
            <v>Luis Fernando Lozano Mier</v>
          </cell>
          <cell r="AI935" t="str">
            <v>lflozano@mintic.gov.co</v>
          </cell>
          <cell r="AJ935">
            <v>30</v>
          </cell>
          <cell r="AK935">
            <v>0</v>
          </cell>
          <cell r="AL935">
            <v>0</v>
          </cell>
        </row>
        <row r="936">
          <cell r="A936">
            <v>5113</v>
          </cell>
          <cell r="B936" t="str">
            <v>Todos por un Nuevo País</v>
          </cell>
          <cell r="C936" t="str">
            <v>Estrategias regionales</v>
          </cell>
          <cell r="D936" t="str">
            <v>Medio ambiente, agroindustria y desarrollo humano: crecimiento y bienestar para los Llanos</v>
          </cell>
          <cell r="E936" t="str">
            <v>Trabajo</v>
          </cell>
          <cell r="F936" t="str">
            <v>SENA</v>
          </cell>
          <cell r="G936" t="str">
            <v>Región Llanos - Trabajo</v>
          </cell>
          <cell r="H936">
            <v>5113</v>
          </cell>
          <cell r="I936" t="str">
            <v>Cupos en formación integral del SENA para la región de los Llanos</v>
          </cell>
          <cell r="J936" t="str">
            <v>Gestión</v>
          </cell>
          <cell r="K936" t="str">
            <v>Sectorial</v>
          </cell>
          <cell r="L936" t="str">
            <v>SI</v>
          </cell>
          <cell r="M936" t="str">
            <v>NO</v>
          </cell>
          <cell r="N936" t="str">
            <v>NO</v>
          </cell>
          <cell r="O936" t="str">
            <v>SI</v>
          </cell>
          <cell r="P936" t="str">
            <v>Cupos</v>
          </cell>
          <cell r="Q936" t="str">
            <v>Mensual</v>
          </cell>
          <cell r="R936" t="str">
            <v>Flujo</v>
          </cell>
          <cell r="S936">
            <v>269395</v>
          </cell>
          <cell r="T936">
            <v>230791</v>
          </cell>
          <cell r="U936">
            <v>230060</v>
          </cell>
          <cell r="V936">
            <v>229329</v>
          </cell>
          <cell r="W936">
            <v>228597</v>
          </cell>
          <cell r="X936">
            <v>228597</v>
          </cell>
          <cell r="Y936">
            <v>90964</v>
          </cell>
          <cell r="Z936">
            <v>39.54</v>
          </cell>
          <cell r="AA936">
            <v>264688</v>
          </cell>
          <cell r="AB936">
            <v>100</v>
          </cell>
          <cell r="AC936">
            <v>42490.208333333299</v>
          </cell>
          <cell r="AD936">
            <v>42496.6465076042</v>
          </cell>
          <cell r="AE936" t="str">
            <v>Este indicador presenta un crecimiento del 3% con respecto al mismo periodo de 2015, lo cual es aceptable. La tendencia para este año es aceptable ya que presenta un crecimiento de marzo a abril de 2016 del 34%, que está por debajo al desempeño del indica</v>
          </cell>
          <cell r="AF936">
            <v>42490.208333333299</v>
          </cell>
          <cell r="AG936">
            <v>42496.646507488404</v>
          </cell>
          <cell r="AH936" t="str">
            <v>Pedro José Murcia</v>
          </cell>
          <cell r="AI936" t="str">
            <v>pmurcia@sena.edu.co</v>
          </cell>
          <cell r="AJ936">
            <v>0</v>
          </cell>
          <cell r="AK936">
            <v>42520.208333333299</v>
          </cell>
          <cell r="AL936">
            <v>-13</v>
          </cell>
        </row>
        <row r="937">
          <cell r="A937">
            <v>5183</v>
          </cell>
          <cell r="B937" t="str">
            <v>Todos por un Nuevo País</v>
          </cell>
          <cell r="C937" t="str">
            <v>Estrategias regionales</v>
          </cell>
          <cell r="D937" t="str">
            <v>Medio ambiente, agroindustria y desarrollo humano: crecimiento y bienestar para los Llanos</v>
          </cell>
          <cell r="E937" t="str">
            <v>Transporte</v>
          </cell>
          <cell r="F937" t="str">
            <v>AEROCIVIL</v>
          </cell>
          <cell r="G937" t="str">
            <v>Región Llanos - Transporte</v>
          </cell>
          <cell r="H937">
            <v>5183</v>
          </cell>
          <cell r="I937" t="str">
            <v>Aeropuertos para la prosperidad intervenidos en la Región Llanos</v>
          </cell>
          <cell r="J937" t="str">
            <v>Producto</v>
          </cell>
          <cell r="K937" t="str">
            <v>Sectorial</v>
          </cell>
          <cell r="L937" t="str">
            <v>SI</v>
          </cell>
          <cell r="M937" t="str">
            <v>SI</v>
          </cell>
          <cell r="N937" t="str">
            <v>NO</v>
          </cell>
          <cell r="O937" t="str">
            <v>SI</v>
          </cell>
          <cell r="P937" t="str">
            <v>Número</v>
          </cell>
          <cell r="Q937" t="str">
            <v>Trimestral</v>
          </cell>
          <cell r="R937" t="str">
            <v>Acumulado</v>
          </cell>
          <cell r="S937">
            <v>8</v>
          </cell>
          <cell r="T937">
            <v>3</v>
          </cell>
          <cell r="U937">
            <v>0</v>
          </cell>
          <cell r="V937">
            <v>1</v>
          </cell>
          <cell r="W937">
            <v>10</v>
          </cell>
          <cell r="X937">
            <v>14</v>
          </cell>
          <cell r="Y937">
            <v>0</v>
          </cell>
          <cell r="Z937">
            <v>0</v>
          </cell>
          <cell r="AA937">
            <v>0</v>
          </cell>
          <cell r="AB937">
            <v>0</v>
          </cell>
          <cell r="AC937">
            <v>42460.208333333299</v>
          </cell>
          <cell r="AD937">
            <v>42500.437563425898</v>
          </cell>
          <cell r="AE937" t="str">
            <v>De lo pendiente en la vigencia 2015: Del resultado del estudio se concluyó que no era viable realizar la obra en el Aeropuerto la Primavera con el recurso disponible. Se tiene programado hacer una entrega formal de los estudios y diseños a la alcaldía mun</v>
          </cell>
          <cell r="AF937">
            <v>42460.208333333299</v>
          </cell>
          <cell r="AG937">
            <v>42500.437563275504</v>
          </cell>
          <cell r="AH937" t="str">
            <v>Jairo Suárez</v>
          </cell>
          <cell r="AI937" t="str">
            <v>jairo.suarez@aerocivil.gov.co</v>
          </cell>
          <cell r="AJ937">
            <v>0</v>
          </cell>
          <cell r="AK937">
            <v>42551.208333333299</v>
          </cell>
          <cell r="AL937">
            <v>0</v>
          </cell>
        </row>
        <row r="938">
          <cell r="A938">
            <v>5252</v>
          </cell>
          <cell r="B938" t="str">
            <v>Todos por un Nuevo País</v>
          </cell>
          <cell r="C938" t="str">
            <v>Estrategias regionales</v>
          </cell>
          <cell r="D938" t="str">
            <v>Medio ambiente, agroindustria y desarrollo humano: crecimiento y bienestar para los Llanos</v>
          </cell>
          <cell r="E938" t="str">
            <v>Vivienda</v>
          </cell>
          <cell r="F938" t="str">
            <v>MinVivienda</v>
          </cell>
          <cell r="G938" t="str">
            <v>Región Llanos - Vivienda</v>
          </cell>
          <cell r="H938">
            <v>5252</v>
          </cell>
          <cell r="I938" t="str">
            <v>Municipios que disponen en un  sitio adecuado de disposición final existente en la Región de los LLanos</v>
          </cell>
          <cell r="J938" t="str">
            <v>Producto</v>
          </cell>
          <cell r="K938" t="str">
            <v>Sectorial</v>
          </cell>
          <cell r="L938" t="str">
            <v>SI</v>
          </cell>
          <cell r="M938" t="str">
            <v>NO</v>
          </cell>
          <cell r="N938" t="str">
            <v>NO</v>
          </cell>
          <cell r="O938" t="str">
            <v>SI</v>
          </cell>
          <cell r="P938" t="str">
            <v>Municipios</v>
          </cell>
          <cell r="Q938" t="str">
            <v>Anual</v>
          </cell>
          <cell r="R938" t="str">
            <v>Capacidad</v>
          </cell>
          <cell r="S938">
            <v>41</v>
          </cell>
          <cell r="T938">
            <v>41</v>
          </cell>
          <cell r="U938">
            <v>41</v>
          </cell>
          <cell r="V938">
            <v>42</v>
          </cell>
          <cell r="W938">
            <v>43</v>
          </cell>
          <cell r="X938">
            <v>43</v>
          </cell>
          <cell r="Y938">
            <v>0</v>
          </cell>
          <cell r="Z938">
            <v>0</v>
          </cell>
          <cell r="AA938">
            <v>0</v>
          </cell>
          <cell r="AB938">
            <v>0</v>
          </cell>
          <cell r="AC938">
            <v>0</v>
          </cell>
          <cell r="AD938">
            <v>0</v>
          </cell>
          <cell r="AE938" t="str">
            <v>Gestión realizada Se prestó asistencia técnica al Gestor del PAP-PDA de Meta (EDESA S.A. ESP) en el proceso de revisión del proyecto: “Construcción Clausura y Posclausura de Celdas Transitorias de los Municipios de Puerto Rico, Cabuyaro y la Macarena – Me</v>
          </cell>
          <cell r="AF938">
            <v>42490.208333333299</v>
          </cell>
          <cell r="AG938">
            <v>42495.720764780097</v>
          </cell>
          <cell r="AH938" t="str">
            <v>Guillermo Andres Arcila Hoyos</v>
          </cell>
          <cell r="AI938" t="str">
            <v>garcila@minvivienda.gov.co</v>
          </cell>
          <cell r="AJ938">
            <v>90</v>
          </cell>
          <cell r="AK938">
            <v>0</v>
          </cell>
          <cell r="AL938">
            <v>0</v>
          </cell>
        </row>
        <row r="939">
          <cell r="A939">
            <v>5253</v>
          </cell>
          <cell r="B939" t="str">
            <v>Todos por un Nuevo País</v>
          </cell>
          <cell r="C939" t="str">
            <v>Estrategias regionales</v>
          </cell>
          <cell r="D939" t="str">
            <v>Medio ambiente, agroindustria y desarrollo humano: crecimiento y bienestar para los Llanos</v>
          </cell>
          <cell r="E939" t="str">
            <v>Vivienda</v>
          </cell>
          <cell r="F939" t="str">
            <v>MinVivienda</v>
          </cell>
          <cell r="G939" t="str">
            <v>Región Llanos - Vivienda</v>
          </cell>
          <cell r="H939">
            <v>5253</v>
          </cell>
          <cell r="I939" t="str">
            <v>Porcentaje de municipios con sistemas de tratamiento adecuado de residuos en la región de los Llanos</v>
          </cell>
          <cell r="J939" t="str">
            <v>Producto</v>
          </cell>
          <cell r="K939" t="str">
            <v>Sectorial</v>
          </cell>
          <cell r="L939" t="str">
            <v>SI</v>
          </cell>
          <cell r="M939" t="str">
            <v>NO</v>
          </cell>
          <cell r="N939" t="str">
            <v>NO</v>
          </cell>
          <cell r="O939" t="str">
            <v>SI</v>
          </cell>
          <cell r="P939" t="str">
            <v>Porcentaje</v>
          </cell>
          <cell r="Q939" t="str">
            <v>Anual</v>
          </cell>
          <cell r="R939" t="str">
            <v>Capacidad</v>
          </cell>
          <cell r="S939">
            <v>72</v>
          </cell>
          <cell r="T939">
            <v>72</v>
          </cell>
          <cell r="U939">
            <v>74</v>
          </cell>
          <cell r="V939">
            <v>76</v>
          </cell>
          <cell r="W939">
            <v>78</v>
          </cell>
          <cell r="X939">
            <v>78</v>
          </cell>
          <cell r="Y939">
            <v>0</v>
          </cell>
          <cell r="Z939">
            <v>0</v>
          </cell>
          <cell r="AA939">
            <v>0</v>
          </cell>
          <cell r="AB939">
            <v>0</v>
          </cell>
          <cell r="AC939">
            <v>0</v>
          </cell>
          <cell r="AD939">
            <v>0</v>
          </cell>
          <cell r="AE939" t="str">
            <v xml:space="preserve">Gestióm realizada: • Asistencia técnica a la empresa de servicio públicos de Puerto Gaitán (Meta) empresa Perla del Manacacías E.S.P. referente a la disposición final de residuos sólidos. </v>
          </cell>
          <cell r="AF939">
            <v>42490.208333333299</v>
          </cell>
          <cell r="AG939">
            <v>42496.446957754597</v>
          </cell>
          <cell r="AH939" t="str">
            <v>Guillermo Andres Arcila Hoyos</v>
          </cell>
          <cell r="AI939" t="str">
            <v>garcila@minvivienda.gov.co</v>
          </cell>
          <cell r="AJ939">
            <v>90</v>
          </cell>
          <cell r="AK939">
            <v>0</v>
          </cell>
          <cell r="AL939">
            <v>0</v>
          </cell>
        </row>
        <row r="940">
          <cell r="A940">
            <v>5056</v>
          </cell>
          <cell r="B940" t="str">
            <v>Todos por un Nuevo País</v>
          </cell>
          <cell r="C940" t="str">
            <v>Estrategias regionales</v>
          </cell>
          <cell r="D940" t="str">
            <v>El Centro-Sur-Amazonía de Colombia, tierra de oportunidades y paz: desarrollo del campo y conservación ambiental</v>
          </cell>
          <cell r="E940" t="str">
            <v>Agropecuario</v>
          </cell>
          <cell r="F940" t="str">
            <v>MINAGRICULTURA</v>
          </cell>
          <cell r="G940" t="str">
            <v>Región Centro Sur Amazonía - Agricultura</v>
          </cell>
          <cell r="H940">
            <v>5056</v>
          </cell>
          <cell r="I940" t="str">
            <v>Mecanismos de intervención integral en territorios rurales - Centro Sur Amazonía</v>
          </cell>
          <cell r="J940" t="str">
            <v>Resultado</v>
          </cell>
          <cell r="K940" t="str">
            <v>Sectorial</v>
          </cell>
          <cell r="L940" t="str">
            <v>SI</v>
          </cell>
          <cell r="M940" t="str">
            <v>SI</v>
          </cell>
          <cell r="N940" t="str">
            <v>NO</v>
          </cell>
          <cell r="O940" t="str">
            <v>SI</v>
          </cell>
          <cell r="P940" t="str">
            <v>Mecanismos de intervención integral</v>
          </cell>
          <cell r="Q940" t="str">
            <v>Semestral</v>
          </cell>
          <cell r="R940" t="str">
            <v>Acumulado</v>
          </cell>
          <cell r="S940">
            <v>1</v>
          </cell>
          <cell r="T940">
            <v>0</v>
          </cell>
          <cell r="U940">
            <v>0</v>
          </cell>
          <cell r="V940">
            <v>0</v>
          </cell>
          <cell r="W940">
            <v>0</v>
          </cell>
          <cell r="X940">
            <v>2</v>
          </cell>
          <cell r="Y940">
            <v>0</v>
          </cell>
          <cell r="Z940">
            <v>0</v>
          </cell>
          <cell r="AA940">
            <v>0</v>
          </cell>
          <cell r="AB940">
            <v>0</v>
          </cell>
          <cell r="AC940">
            <v>0</v>
          </cell>
          <cell r="AD940">
            <v>0</v>
          </cell>
          <cell r="AE940" t="str">
            <v>Se presentan avances en caracterización territorial, mapa de actores, plan prospectivo en las zonas focalizadas del Sur del Tolima. Adicionalmente se dan procesos de transferencia de tecnología a familias campesinas de las áreas priorizadas</v>
          </cell>
          <cell r="AF940">
            <v>42429.208333333299</v>
          </cell>
          <cell r="AG940">
            <v>42410.606165856501</v>
          </cell>
          <cell r="AH940" t="str">
            <v>Fernando Puerto Chávez</v>
          </cell>
          <cell r="AI940" t="str">
            <v>fernando.puerto@minagricultura.gov.co</v>
          </cell>
          <cell r="AJ940">
            <v>0</v>
          </cell>
          <cell r="AK940">
            <v>0</v>
          </cell>
          <cell r="AL940">
            <v>0</v>
          </cell>
        </row>
        <row r="941">
          <cell r="A941">
            <v>5057</v>
          </cell>
          <cell r="B941" t="str">
            <v>Todos por un Nuevo País</v>
          </cell>
          <cell r="C941" t="str">
            <v>Estrategias regionales</v>
          </cell>
          <cell r="D941" t="str">
            <v>El Centro-Sur-Amazonía de Colombia, tierra de oportunidades y paz: desarrollo del campo y conservación ambiental</v>
          </cell>
          <cell r="E941" t="str">
            <v>Agropecuario</v>
          </cell>
          <cell r="F941" t="str">
            <v>MINAGRICULTURA</v>
          </cell>
          <cell r="G941" t="str">
            <v>Región Centro Sur Amazonía - Agricultura</v>
          </cell>
          <cell r="H941">
            <v>5057</v>
          </cell>
          <cell r="I941" t="str">
            <v>Hogares con  planes de  negocios -  Centro Sur Amazonía</v>
          </cell>
          <cell r="J941" t="str">
            <v>Producto</v>
          </cell>
          <cell r="K941" t="str">
            <v>Sectorial</v>
          </cell>
          <cell r="L941" t="str">
            <v>SI</v>
          </cell>
          <cell r="M941" t="str">
            <v>SI</v>
          </cell>
          <cell r="N941" t="str">
            <v>NO</v>
          </cell>
          <cell r="O941" t="str">
            <v>SI</v>
          </cell>
          <cell r="P941" t="str">
            <v>Hogares</v>
          </cell>
          <cell r="Q941" t="str">
            <v>Mensual</v>
          </cell>
          <cell r="R941" t="str">
            <v>Acumulado</v>
          </cell>
          <cell r="S941">
            <v>0</v>
          </cell>
          <cell r="T941">
            <v>0</v>
          </cell>
          <cell r="U941">
            <v>0</v>
          </cell>
          <cell r="V941">
            <v>0</v>
          </cell>
          <cell r="W941">
            <v>0</v>
          </cell>
          <cell r="X941">
            <v>11900</v>
          </cell>
          <cell r="Y941">
            <v>0</v>
          </cell>
          <cell r="Z941">
            <v>0</v>
          </cell>
          <cell r="AA941">
            <v>568</v>
          </cell>
          <cell r="AB941">
            <v>4.7699999999999996</v>
          </cell>
          <cell r="AC941">
            <v>42400.208333333299</v>
          </cell>
          <cell r="AD941">
            <v>42468.615051736102</v>
          </cell>
          <cell r="AE941" t="str">
            <v>En el mes de Abril, el Ministerio de Agricultura y Desarrollo Rural, realizó acciones e inversiones, que permitieron beneficiar 855 hogares con planes de negocio, en los departamentos de Amazonas, Huila y Putumayo, los cuales de acuerdo al DNP, pertenecen</v>
          </cell>
          <cell r="AF941">
            <v>42490.208333333299</v>
          </cell>
          <cell r="AG941">
            <v>42501.448113344901</v>
          </cell>
          <cell r="AH941" t="str">
            <v>Fernando Puerto Chávez</v>
          </cell>
          <cell r="AI941" t="str">
            <v>fernando.puerto@minagricultura.gov.co</v>
          </cell>
          <cell r="AJ941">
            <v>5</v>
          </cell>
          <cell r="AK941">
            <v>42429.208333333299</v>
          </cell>
          <cell r="AL941">
            <v>72</v>
          </cell>
        </row>
        <row r="942">
          <cell r="A942">
            <v>5058</v>
          </cell>
          <cell r="B942" t="str">
            <v>Todos por un Nuevo País</v>
          </cell>
          <cell r="C942" t="str">
            <v>Estrategias regionales</v>
          </cell>
          <cell r="D942" t="str">
            <v>El Centro-Sur-Amazonía de Colombia, tierra de oportunidades y paz: desarrollo del campo y conservación ambiental</v>
          </cell>
          <cell r="E942" t="str">
            <v>Agropecuario</v>
          </cell>
          <cell r="F942" t="str">
            <v>MINAGRICULTURA</v>
          </cell>
          <cell r="G942" t="str">
            <v>Región Centro Sur Amazonía - Agricultura</v>
          </cell>
          <cell r="H942">
            <v>5058</v>
          </cell>
          <cell r="I942" t="str">
            <v>Personas vinculados a programas de  asociatividad  y desarrollo rural empresarial rural - Centro Sur Amazonía</v>
          </cell>
          <cell r="J942" t="str">
            <v>Producto</v>
          </cell>
          <cell r="K942" t="str">
            <v>Sectorial</v>
          </cell>
          <cell r="L942" t="str">
            <v>SI</v>
          </cell>
          <cell r="M942" t="str">
            <v>SI</v>
          </cell>
          <cell r="N942" t="str">
            <v>NO</v>
          </cell>
          <cell r="O942" t="str">
            <v>SI</v>
          </cell>
          <cell r="P942" t="str">
            <v>Personas</v>
          </cell>
          <cell r="Q942" t="str">
            <v>Trimestral</v>
          </cell>
          <cell r="R942" t="str">
            <v>Acumulado</v>
          </cell>
          <cell r="S942">
            <v>8589</v>
          </cell>
          <cell r="T942">
            <v>1758</v>
          </cell>
          <cell r="U942">
            <v>2500</v>
          </cell>
          <cell r="V942">
            <v>2600</v>
          </cell>
          <cell r="W942">
            <v>2879</v>
          </cell>
          <cell r="X942">
            <v>9737</v>
          </cell>
          <cell r="Y942">
            <v>0</v>
          </cell>
          <cell r="Z942">
            <v>0</v>
          </cell>
          <cell r="AA942">
            <v>4405</v>
          </cell>
          <cell r="AB942">
            <v>45.24</v>
          </cell>
          <cell r="AC942">
            <v>42460.208333333299</v>
          </cell>
          <cell r="AD942">
            <v>42468.613965127297</v>
          </cell>
          <cell r="AE942" t="str">
            <v>En el mes de Abril, se culminaron los ajustes a los términos de referencia de la nueva convocatoria a abrirse en el mes de Mayo de 2016. Para esta Región se tiene programado intervenir en los departamentos de Tolima, Caqueta y Putumayo.</v>
          </cell>
          <cell r="AF942">
            <v>42490.208333333299</v>
          </cell>
          <cell r="AG942">
            <v>42501.423283946802</v>
          </cell>
          <cell r="AH942" t="str">
            <v>Fernando Puerto Chávez</v>
          </cell>
          <cell r="AI942" t="str">
            <v>fernando.puerto@minagricultura.gov.co</v>
          </cell>
          <cell r="AJ942">
            <v>15</v>
          </cell>
          <cell r="AK942">
            <v>42551.208333333299</v>
          </cell>
          <cell r="AL942">
            <v>-58</v>
          </cell>
        </row>
        <row r="943">
          <cell r="A943">
            <v>5059</v>
          </cell>
          <cell r="B943" t="str">
            <v>Todos por un Nuevo País</v>
          </cell>
          <cell r="C943" t="str">
            <v>Estrategias regionales</v>
          </cell>
          <cell r="D943" t="str">
            <v>El Centro-Sur-Amazonía de Colombia, tierra de oportunidades y paz: desarrollo del campo y conservación ambiental</v>
          </cell>
          <cell r="E943" t="str">
            <v>Agropecuario</v>
          </cell>
          <cell r="F943" t="str">
            <v>MINAGRICULTURA</v>
          </cell>
          <cell r="G943" t="str">
            <v>Región Centro Sur Amazonía - Agricultura</v>
          </cell>
          <cell r="H943">
            <v>5059</v>
          </cell>
          <cell r="I943" t="str">
            <v>Hectáreas  adecuadas  con manejo eficiente del recurso hidrico para fines agropecuarios - Centro Sur Amazonía</v>
          </cell>
          <cell r="J943" t="str">
            <v>Gestión</v>
          </cell>
          <cell r="K943" t="str">
            <v>Sectorial</v>
          </cell>
          <cell r="L943" t="str">
            <v>SI</v>
          </cell>
          <cell r="M943" t="str">
            <v>SI</v>
          </cell>
          <cell r="N943" t="str">
            <v>NO</v>
          </cell>
          <cell r="O943" t="str">
            <v>SI</v>
          </cell>
          <cell r="P943" t="str">
            <v>Hectáreas</v>
          </cell>
          <cell r="Q943" t="str">
            <v>Semestral</v>
          </cell>
          <cell r="R943" t="str">
            <v>Acumulado</v>
          </cell>
          <cell r="S943">
            <v>4260</v>
          </cell>
          <cell r="T943">
            <v>2700</v>
          </cell>
          <cell r="U943">
            <v>5400</v>
          </cell>
          <cell r="V943">
            <v>12600</v>
          </cell>
          <cell r="W943">
            <v>18000</v>
          </cell>
          <cell r="X943">
            <v>18000</v>
          </cell>
          <cell r="Y943">
            <v>0</v>
          </cell>
          <cell r="Z943">
            <v>0</v>
          </cell>
          <cell r="AA943">
            <v>0</v>
          </cell>
          <cell r="AB943">
            <v>0</v>
          </cell>
          <cell r="AC943">
            <v>0</v>
          </cell>
          <cell r="AD943">
            <v>0</v>
          </cell>
          <cell r="AE943">
            <v>0</v>
          </cell>
          <cell r="AF943">
            <v>0</v>
          </cell>
          <cell r="AG943">
            <v>0</v>
          </cell>
          <cell r="AH943" t="str">
            <v>Giovanni Alberto Rocha Mahecha</v>
          </cell>
          <cell r="AI943" t="str">
            <v>grocha@incoder.gov.co</v>
          </cell>
          <cell r="AJ943">
            <v>5</v>
          </cell>
          <cell r="AK943">
            <v>0</v>
          </cell>
          <cell r="AL943">
            <v>0</v>
          </cell>
        </row>
        <row r="944">
          <cell r="A944">
            <v>5082</v>
          </cell>
          <cell r="B944" t="str">
            <v>Todos por un Nuevo País</v>
          </cell>
          <cell r="C944" t="str">
            <v>Estrategias regionales</v>
          </cell>
          <cell r="D944" t="str">
            <v>El Centro-Sur-Amazonía de Colombia, tierra de oportunidades y paz: desarrollo del campo y conservación ambiental</v>
          </cell>
          <cell r="E944" t="str">
            <v>Ambiente</v>
          </cell>
          <cell r="F944" t="str">
            <v>MinAmbiente</v>
          </cell>
          <cell r="G944" t="str">
            <v>Región Centro Sur Amazonía - Ambiente</v>
          </cell>
          <cell r="H944">
            <v>5082</v>
          </cell>
          <cell r="I944" t="str">
            <v>Hectáreas que cuentan con planes de ordenación y manejo de cuenca elaborados y/o ajustados. (Centro Sur Amazonía)</v>
          </cell>
          <cell r="J944" t="str">
            <v>Gestión</v>
          </cell>
          <cell r="K944" t="str">
            <v>Sectorial</v>
          </cell>
          <cell r="L944" t="str">
            <v>SI</v>
          </cell>
          <cell r="M944" t="str">
            <v>SI</v>
          </cell>
          <cell r="N944" t="str">
            <v>NO</v>
          </cell>
          <cell r="O944" t="str">
            <v>SI</v>
          </cell>
          <cell r="P944" t="str">
            <v>Hectáreas</v>
          </cell>
          <cell r="Q944" t="str">
            <v>Semestral</v>
          </cell>
          <cell r="R944" t="str">
            <v>Capacidad</v>
          </cell>
          <cell r="S944">
            <v>75598</v>
          </cell>
          <cell r="T944">
            <v>78598</v>
          </cell>
          <cell r="U944">
            <v>78598</v>
          </cell>
          <cell r="V944">
            <v>302439</v>
          </cell>
          <cell r="W944">
            <v>302439</v>
          </cell>
          <cell r="X944">
            <v>302439</v>
          </cell>
          <cell r="Y944">
            <v>0</v>
          </cell>
          <cell r="Z944">
            <v>0</v>
          </cell>
          <cell r="AA944">
            <v>0</v>
          </cell>
          <cell r="AB944">
            <v>0</v>
          </cell>
          <cell r="AC944">
            <v>0</v>
          </cell>
          <cell r="AD944">
            <v>0</v>
          </cell>
          <cell r="AE944" t="str">
            <v>• Se han declarado en ordenación las 3 cuencas objeto de elaboración y/o ajuste de POMCAS de la región. • De los tres POMCAS programados, dos fueron iniciados en el mes de abril (Río Recio y Venadillo - Río Luisa y otros directos al Magdalena) y se encuen</v>
          </cell>
          <cell r="AF944">
            <v>42490.208333333299</v>
          </cell>
          <cell r="AG944">
            <v>42506.7936877662</v>
          </cell>
          <cell r="AH944" t="str">
            <v>Ricardo Arnold Baduin Ricardo</v>
          </cell>
          <cell r="AI944" t="str">
            <v>RBaduin@minambiente.gov.co</v>
          </cell>
          <cell r="AJ944">
            <v>30</v>
          </cell>
          <cell r="AK944">
            <v>0</v>
          </cell>
          <cell r="AL944">
            <v>0</v>
          </cell>
        </row>
        <row r="945">
          <cell r="A945">
            <v>5093</v>
          </cell>
          <cell r="B945" t="str">
            <v>Todos por un Nuevo País</v>
          </cell>
          <cell r="C945" t="str">
            <v>Estrategias regionales</v>
          </cell>
          <cell r="D945" t="str">
            <v>El Centro-Sur-Amazonía de Colombia, tierra de oportunidades y paz: desarrollo del campo y conservación ambiental</v>
          </cell>
          <cell r="E945" t="str">
            <v>Ambiente</v>
          </cell>
          <cell r="F945" t="str">
            <v>MinAmbiente</v>
          </cell>
          <cell r="G945" t="str">
            <v>Región Centro Sur Amazonía - Ambiente</v>
          </cell>
          <cell r="H945">
            <v>5093</v>
          </cell>
          <cell r="I945" t="str">
            <v>Municipios de la región con puntos críticos de deforestación controlados, en los departamentos de Caquetá y  Putumayo.</v>
          </cell>
          <cell r="J945" t="str">
            <v>Resultado</v>
          </cell>
          <cell r="K945" t="str">
            <v>Sectorial</v>
          </cell>
          <cell r="L945" t="str">
            <v>SI</v>
          </cell>
          <cell r="M945" t="str">
            <v>SI</v>
          </cell>
          <cell r="N945" t="str">
            <v>NO</v>
          </cell>
          <cell r="O945" t="str">
            <v>SI</v>
          </cell>
          <cell r="P945" t="str">
            <v>Municipios</v>
          </cell>
          <cell r="Q945" t="str">
            <v>Anual</v>
          </cell>
          <cell r="R945" t="str">
            <v>Capacidad</v>
          </cell>
          <cell r="S945">
            <v>0</v>
          </cell>
          <cell r="T945">
            <v>0</v>
          </cell>
          <cell r="U945">
            <v>1</v>
          </cell>
          <cell r="V945">
            <v>3</v>
          </cell>
          <cell r="W945">
            <v>7</v>
          </cell>
          <cell r="X945">
            <v>7</v>
          </cell>
          <cell r="Y945">
            <v>0</v>
          </cell>
          <cell r="Z945">
            <v>0</v>
          </cell>
          <cell r="AA945">
            <v>0</v>
          </cell>
          <cell r="AB945">
            <v>0</v>
          </cell>
          <cell r="AC945">
            <v>0</v>
          </cell>
          <cell r="AD945">
            <v>0</v>
          </cell>
          <cell r="AE945" t="str">
            <v>En el marco del Programa Protección de Bosques y Clima REDD+ de GIZ, se realizó el Puerto Asís (Putumayo) un taller de interacción de los servicios ecosistémicos con los dirigidos a concejales, diputados, líderes indígenas y entidades territoriales. Se co</v>
          </cell>
          <cell r="AF945">
            <v>42490.208333333299</v>
          </cell>
          <cell r="AG945">
            <v>42496.7817959491</v>
          </cell>
          <cell r="AH945" t="str">
            <v>María Claudia García Dávila</v>
          </cell>
          <cell r="AI945" t="str">
            <v>Mcgarcia@minambiente.gov.co</v>
          </cell>
          <cell r="AJ945">
            <v>30</v>
          </cell>
          <cell r="AK945">
            <v>0</v>
          </cell>
          <cell r="AL945">
            <v>0</v>
          </cell>
        </row>
        <row r="946">
          <cell r="A946">
            <v>5095</v>
          </cell>
          <cell r="B946" t="str">
            <v>Todos por un Nuevo País</v>
          </cell>
          <cell r="C946" t="str">
            <v>Estrategias regionales</v>
          </cell>
          <cell r="D946" t="str">
            <v>El Centro-Sur-Amazonía de Colombia, tierra de oportunidades y paz: desarrollo del campo y conservación ambiental</v>
          </cell>
          <cell r="E946" t="str">
            <v>Ambiente</v>
          </cell>
          <cell r="F946" t="str">
            <v>MinAmbiente</v>
          </cell>
          <cell r="G946" t="str">
            <v>Región Centro Sur Amazonía - Ambiente</v>
          </cell>
          <cell r="H946">
            <v>5095</v>
          </cell>
          <cell r="I946" t="str">
            <v>Hectáreas de conservación inscritas en el esquema de pago por servicios ambientales hídricos en los departamentos de Huila y Tolima, Putumayo y Caquetá.</v>
          </cell>
          <cell r="J946" t="str">
            <v>Producto</v>
          </cell>
          <cell r="K946" t="str">
            <v>Sectorial</v>
          </cell>
          <cell r="L946" t="str">
            <v>SI</v>
          </cell>
          <cell r="M946" t="str">
            <v>SI</v>
          </cell>
          <cell r="N946" t="str">
            <v>NO</v>
          </cell>
          <cell r="O946" t="str">
            <v>SI</v>
          </cell>
          <cell r="P946" t="str">
            <v>Hectáreas</v>
          </cell>
          <cell r="Q946" t="str">
            <v>Anual</v>
          </cell>
          <cell r="R946" t="str">
            <v>Capacidad</v>
          </cell>
          <cell r="S946">
            <v>898</v>
          </cell>
          <cell r="T946">
            <v>898</v>
          </cell>
          <cell r="U946">
            <v>1500</v>
          </cell>
          <cell r="V946">
            <v>3000</v>
          </cell>
          <cell r="W946">
            <v>5000</v>
          </cell>
          <cell r="X946">
            <v>5000</v>
          </cell>
          <cell r="Y946">
            <v>0</v>
          </cell>
          <cell r="Z946">
            <v>0</v>
          </cell>
          <cell r="AA946">
            <v>0</v>
          </cell>
          <cell r="AB946">
            <v>0</v>
          </cell>
          <cell r="AC946">
            <v>0</v>
          </cell>
          <cell r="AD946">
            <v>0</v>
          </cell>
          <cell r="AE946" t="str">
            <v>Se llevó a cabo el proceso de programación del segundo semestre 2016, para la realización de talleres regionales con la vinculación de las entidades territoriales y autoridades ambientales, para la socialización de los avances en la formulación del progra</v>
          </cell>
          <cell r="AF946">
            <v>42490.208333333299</v>
          </cell>
          <cell r="AG946">
            <v>42496.771683067098</v>
          </cell>
          <cell r="AH946" t="str">
            <v>Mauricio Mira Ponton</v>
          </cell>
          <cell r="AI946" t="str">
            <v>mmira@minambiente.gov.co</v>
          </cell>
          <cell r="AJ946">
            <v>0</v>
          </cell>
          <cell r="AK946">
            <v>0</v>
          </cell>
          <cell r="AL946">
            <v>0</v>
          </cell>
        </row>
        <row r="947">
          <cell r="A947">
            <v>5094</v>
          </cell>
          <cell r="B947" t="str">
            <v>Todos por un Nuevo País</v>
          </cell>
          <cell r="C947" t="str">
            <v>Estrategias regionales</v>
          </cell>
          <cell r="D947" t="str">
            <v>El Centro-Sur-Amazonía de Colombia, tierra de oportunidades y paz: desarrollo del campo y conservación ambiental</v>
          </cell>
          <cell r="E947" t="str">
            <v>Ambiente</v>
          </cell>
          <cell r="F947" t="str">
            <v>Parques Nacionales</v>
          </cell>
          <cell r="G947" t="str">
            <v>Región Centro Sur Amazonía - Ambiente</v>
          </cell>
          <cell r="H947">
            <v>5094</v>
          </cell>
          <cell r="I947" t="str">
            <v>Hectáreas de áreas protegidas de la Región Centro Sur incorporados en el SINAP</v>
          </cell>
          <cell r="J947" t="str">
            <v>Gestión</v>
          </cell>
          <cell r="K947" t="str">
            <v>Sectorial</v>
          </cell>
          <cell r="L947" t="str">
            <v>SI</v>
          </cell>
          <cell r="M947" t="str">
            <v>SI</v>
          </cell>
          <cell r="N947" t="str">
            <v>NO</v>
          </cell>
          <cell r="O947" t="str">
            <v>SI</v>
          </cell>
          <cell r="P947" t="str">
            <v>Hectáreas</v>
          </cell>
          <cell r="Q947" t="str">
            <v>Trimestral</v>
          </cell>
          <cell r="R947" t="str">
            <v>Capacidad</v>
          </cell>
          <cell r="S947">
            <v>240608</v>
          </cell>
          <cell r="T947">
            <v>242612.027</v>
          </cell>
          <cell r="U947">
            <v>252010.90900000001</v>
          </cell>
          <cell r="V947">
            <v>285156.95</v>
          </cell>
          <cell r="W947">
            <v>461038.25199999998</v>
          </cell>
          <cell r="X947">
            <v>461038</v>
          </cell>
          <cell r="Y947">
            <v>242301.94</v>
          </cell>
          <cell r="Z947">
            <v>14.86</v>
          </cell>
          <cell r="AA947">
            <v>242301.94</v>
          </cell>
          <cell r="AB947">
            <v>0.77</v>
          </cell>
          <cell r="AC947">
            <v>42460.208333333299</v>
          </cell>
          <cell r="AD947">
            <v>42468.734307638901</v>
          </cell>
          <cell r="AE947" t="str">
            <v xml:space="preserve">Cortolima para Cerro DMI Cuenta con Concepto técnico de soporte, concepto favorable del IAvH, todas las certificaciones de las diferentes entidades y acto administrativo para ser aprobado por el consejo directivo. Para el área regional Los Limones avanza </v>
          </cell>
          <cell r="AF947">
            <v>42490.208333333299</v>
          </cell>
          <cell r="AG947">
            <v>42496.772481828702</v>
          </cell>
          <cell r="AH947" t="str">
            <v>Julia Miranda Londoño</v>
          </cell>
          <cell r="AI947" t="str">
            <v>julia.miranda@parquesnacionales.gov.co</v>
          </cell>
          <cell r="AJ947">
            <v>0</v>
          </cell>
          <cell r="AK947">
            <v>42551.208333333299</v>
          </cell>
          <cell r="AL947">
            <v>-43</v>
          </cell>
        </row>
        <row r="948">
          <cell r="A948">
            <v>5096</v>
          </cell>
          <cell r="B948" t="str">
            <v>Todos por un Nuevo País</v>
          </cell>
          <cell r="C948" t="str">
            <v>Estrategias regionales</v>
          </cell>
          <cell r="D948" t="str">
            <v>El Centro-Sur-Amazonía de Colombia, tierra de oportunidades y paz: desarrollo del campo y conservación ambiental</v>
          </cell>
          <cell r="E948" t="str">
            <v>Ambiente</v>
          </cell>
          <cell r="F948" t="str">
            <v>SINCHI</v>
          </cell>
          <cell r="G948" t="str">
            <v>Región Centro Sur Amazonía - Ambiente</v>
          </cell>
          <cell r="H948">
            <v>5096</v>
          </cell>
          <cell r="I948" t="str">
            <v>Emprendimientos para la comercialización de productos frutales amazónicos y otros productos forestales no maderables en el marco de los negocios verdes y atendiendo a los requerimientos de sus habitantes</v>
          </cell>
          <cell r="J948" t="str">
            <v>Producto</v>
          </cell>
          <cell r="K948" t="str">
            <v>Sectorial</v>
          </cell>
          <cell r="L948" t="str">
            <v>SI</v>
          </cell>
          <cell r="M948" t="str">
            <v>SI</v>
          </cell>
          <cell r="N948" t="str">
            <v>NO</v>
          </cell>
          <cell r="O948" t="str">
            <v>SI</v>
          </cell>
          <cell r="P948" t="str">
            <v>Emprendimientos</v>
          </cell>
          <cell r="Q948" t="str">
            <v>Semestral</v>
          </cell>
          <cell r="R948" t="str">
            <v>Capacidad</v>
          </cell>
          <cell r="S948">
            <v>86</v>
          </cell>
          <cell r="T948">
            <v>92</v>
          </cell>
          <cell r="U948">
            <v>103</v>
          </cell>
          <cell r="V948">
            <v>122</v>
          </cell>
          <cell r="W948">
            <v>150</v>
          </cell>
          <cell r="X948">
            <v>150</v>
          </cell>
          <cell r="Y948">
            <v>0</v>
          </cell>
          <cell r="Z948">
            <v>0</v>
          </cell>
          <cell r="AA948">
            <v>0</v>
          </cell>
          <cell r="AB948">
            <v>0</v>
          </cell>
          <cell r="AC948">
            <v>0</v>
          </cell>
          <cell r="AD948">
            <v>0</v>
          </cell>
          <cell r="AE948" t="str">
            <v>Se adelantó una consultoría para ampliar la caracterización de los emprendimientos involucrados en la línea de base que cubre las regiones Centro sur y Llanos. Se contactaron los emprendedores y se aplicó una encuesta con módulos de información básica, in</v>
          </cell>
          <cell r="AF948">
            <v>42490.208333333299</v>
          </cell>
          <cell r="AG948">
            <v>42506.763099074102</v>
          </cell>
          <cell r="AH948" t="str">
            <v>Luz Marin Mantilla Cárdenas</v>
          </cell>
          <cell r="AI948" t="str">
            <v>luzmarmantilla@sinchi.org.co</v>
          </cell>
          <cell r="AJ948">
            <v>0</v>
          </cell>
          <cell r="AK948">
            <v>0</v>
          </cell>
          <cell r="AL948">
            <v>0</v>
          </cell>
        </row>
        <row r="949">
          <cell r="A949">
            <v>5017</v>
          </cell>
          <cell r="B949" t="str">
            <v>Todos por un Nuevo País</v>
          </cell>
          <cell r="C949" t="str">
            <v>Estrategias regionales</v>
          </cell>
          <cell r="D949" t="str">
            <v>El Centro-Sur-Amazonía de Colombia, tierra de oportunidades y paz: desarrollo del campo y conservación ambiental</v>
          </cell>
          <cell r="E949" t="str">
            <v>Educación</v>
          </cell>
          <cell r="F949" t="str">
            <v>MINEDUCACION</v>
          </cell>
          <cell r="G949" t="str">
            <v>Región Centro Sur Amazonía - Educación</v>
          </cell>
          <cell r="H949">
            <v>5017</v>
          </cell>
          <cell r="I949" t="str">
            <v>Tasa de cobertura bruta en educación media - Centro Sur</v>
          </cell>
          <cell r="J949" t="str">
            <v>Producto</v>
          </cell>
          <cell r="K949" t="str">
            <v>Sectorial</v>
          </cell>
          <cell r="L949" t="str">
            <v>SI</v>
          </cell>
          <cell r="M949" t="str">
            <v>SI</v>
          </cell>
          <cell r="N949" t="str">
            <v>NO</v>
          </cell>
          <cell r="O949" t="str">
            <v>SI</v>
          </cell>
          <cell r="P949" t="str">
            <v>Tasa</v>
          </cell>
          <cell r="Q949" t="str">
            <v>Anual</v>
          </cell>
          <cell r="R949" t="str">
            <v>Capacidad</v>
          </cell>
          <cell r="S949">
            <v>71.7</v>
          </cell>
          <cell r="T949">
            <v>0</v>
          </cell>
          <cell r="U949">
            <v>0</v>
          </cell>
          <cell r="V949">
            <v>0</v>
          </cell>
          <cell r="W949">
            <v>0</v>
          </cell>
          <cell r="X949">
            <v>86.31</v>
          </cell>
          <cell r="Y949">
            <v>0</v>
          </cell>
          <cell r="Z949">
            <v>0</v>
          </cell>
          <cell r="AA949">
            <v>0</v>
          </cell>
          <cell r="AB949">
            <v>0</v>
          </cell>
          <cell r="AC949">
            <v>0</v>
          </cell>
          <cell r="AD949">
            <v>0</v>
          </cell>
          <cell r="AE949" t="str">
            <v>Está programado un encuentro regional para fortalecer a los equipos de las secretarías de educación de las ETC de la región Centro Sur, en la implementación de estrategias y acciones de acceso y permanencia escolar, trabajando con ellos orientaciones estr</v>
          </cell>
          <cell r="AF949">
            <v>42490.208333333299</v>
          </cell>
          <cell r="AG949">
            <v>42495.638275150501</v>
          </cell>
          <cell r="AH949" t="str">
            <v>Hector Julio Flechas</v>
          </cell>
          <cell r="AI949" t="str">
            <v>HFlechas@mineducacion.gov.co</v>
          </cell>
          <cell r="AJ949">
            <v>150</v>
          </cell>
          <cell r="AK949">
            <v>0</v>
          </cell>
          <cell r="AL949">
            <v>0</v>
          </cell>
        </row>
        <row r="950">
          <cell r="A950">
            <v>5366</v>
          </cell>
          <cell r="B950" t="str">
            <v>Todos por un Nuevo País</v>
          </cell>
          <cell r="C950" t="str">
            <v>Estrategias regionales</v>
          </cell>
          <cell r="D950" t="str">
            <v>El Centro-Sur-Amazonía de Colombia, tierra de oportunidades y paz: desarrollo del campo y conservación ambiental</v>
          </cell>
          <cell r="E950" t="str">
            <v>Interior</v>
          </cell>
          <cell r="F950" t="str">
            <v>Nasa Kiwe</v>
          </cell>
          <cell r="G950" t="str">
            <v>Región Centro Sur Amazonía - Interior</v>
          </cell>
          <cell r="H950">
            <v>5366</v>
          </cell>
          <cell r="I950" t="str">
            <v>Familias reasentadas con desarrollo de obras de infraestructura y proyectos productivos</v>
          </cell>
          <cell r="J950" t="str">
            <v>Producto</v>
          </cell>
          <cell r="K950" t="str">
            <v>Sectorial</v>
          </cell>
          <cell r="L950" t="str">
            <v>SI</v>
          </cell>
          <cell r="M950" t="str">
            <v>SI</v>
          </cell>
          <cell r="N950" t="str">
            <v>NO</v>
          </cell>
          <cell r="O950" t="str">
            <v>SI</v>
          </cell>
          <cell r="P950" t="str">
            <v>Familias</v>
          </cell>
          <cell r="Q950" t="str">
            <v>Mensual</v>
          </cell>
          <cell r="R950" t="str">
            <v>Acumulado</v>
          </cell>
          <cell r="S950">
            <v>126</v>
          </cell>
          <cell r="T950">
            <v>100</v>
          </cell>
          <cell r="U950">
            <v>270</v>
          </cell>
          <cell r="V950">
            <v>320</v>
          </cell>
          <cell r="W950">
            <v>310</v>
          </cell>
          <cell r="X950">
            <v>1000</v>
          </cell>
          <cell r="Y950">
            <v>0</v>
          </cell>
          <cell r="Z950">
            <v>0</v>
          </cell>
          <cell r="AA950">
            <v>0</v>
          </cell>
          <cell r="AB950">
            <v>0</v>
          </cell>
          <cell r="AC950">
            <v>42460.208333333299</v>
          </cell>
          <cell r="AD950">
            <v>42500.675138460603</v>
          </cell>
          <cell r="AE950" t="str">
            <v>Se esta realizando diseños, presupuestos, documentos para proceso precontractual de los proyectos a desarrollarse en la vigencia 2016, en los municipios de caldono, totoro, silvia y paez del departamento del cauca y el municipio de nataga en el departamen</v>
          </cell>
          <cell r="AF950">
            <v>42460.208333333299</v>
          </cell>
          <cell r="AG950">
            <v>42500.675138310202</v>
          </cell>
          <cell r="AH950" t="str">
            <v>Dora Isabel Aguilar</v>
          </cell>
          <cell r="AI950" t="str">
            <v>daguilar@nasakiwe.gov.co</v>
          </cell>
          <cell r="AJ950">
            <v>15</v>
          </cell>
          <cell r="AK950">
            <v>42490.208333333299</v>
          </cell>
          <cell r="AL950">
            <v>2</v>
          </cell>
        </row>
        <row r="951">
          <cell r="A951">
            <v>5367</v>
          </cell>
          <cell r="B951" t="str">
            <v>Todos por un Nuevo País</v>
          </cell>
          <cell r="C951" t="str">
            <v>Estrategias regionales</v>
          </cell>
          <cell r="D951" t="str">
            <v>El Centro-Sur-Amazonía de Colombia, tierra de oportunidades y paz: desarrollo del campo y conservación ambiental</v>
          </cell>
          <cell r="E951" t="str">
            <v>Interior</v>
          </cell>
          <cell r="F951" t="str">
            <v>Nasa Kiwe</v>
          </cell>
          <cell r="G951" t="str">
            <v>Región Centro Sur Amazonía - Interior</v>
          </cell>
          <cell r="H951">
            <v>5367</v>
          </cell>
          <cell r="I951" t="str">
            <v>Entidades territoriales fortalecidas  para la gestión del riesgo en la zona de influencia de la Corporación.</v>
          </cell>
          <cell r="J951" t="str">
            <v>Producto</v>
          </cell>
          <cell r="K951" t="str">
            <v>Sectorial</v>
          </cell>
          <cell r="L951" t="str">
            <v>SI</v>
          </cell>
          <cell r="M951" t="str">
            <v>SI</v>
          </cell>
          <cell r="N951" t="str">
            <v>NO</v>
          </cell>
          <cell r="O951" t="str">
            <v>SI</v>
          </cell>
          <cell r="P951" t="str">
            <v>Entidades territoriales</v>
          </cell>
          <cell r="Q951" t="str">
            <v>Mensual</v>
          </cell>
          <cell r="R951" t="str">
            <v>Acumulado</v>
          </cell>
          <cell r="S951">
            <v>0</v>
          </cell>
          <cell r="T951">
            <v>4</v>
          </cell>
          <cell r="U951">
            <v>4</v>
          </cell>
          <cell r="V951">
            <v>4</v>
          </cell>
          <cell r="W951">
            <v>3</v>
          </cell>
          <cell r="X951">
            <v>15</v>
          </cell>
          <cell r="Y951">
            <v>0</v>
          </cell>
          <cell r="Z951">
            <v>0</v>
          </cell>
          <cell r="AA951">
            <v>0</v>
          </cell>
          <cell r="AB951">
            <v>0</v>
          </cell>
          <cell r="AC951">
            <v>0</v>
          </cell>
          <cell r="AD951">
            <v>0</v>
          </cell>
          <cell r="AE951">
            <v>0</v>
          </cell>
          <cell r="AF951">
            <v>0</v>
          </cell>
          <cell r="AG951">
            <v>0</v>
          </cell>
          <cell r="AH951" t="str">
            <v>Luis Carlos Montoya</v>
          </cell>
          <cell r="AI951" t="str">
            <v>lmontoya@nasakiwe.gov.co</v>
          </cell>
          <cell r="AJ951">
            <v>15</v>
          </cell>
          <cell r="AK951">
            <v>0</v>
          </cell>
          <cell r="AL951">
            <v>0</v>
          </cell>
        </row>
        <row r="952">
          <cell r="A952">
            <v>4513</v>
          </cell>
          <cell r="B952" t="str">
            <v>Todos por un Nuevo País</v>
          </cell>
          <cell r="C952" t="str">
            <v>Estrategias regionales</v>
          </cell>
          <cell r="D952" t="str">
            <v>El Centro-Sur-Amazonía de Colombia, tierra de oportunidades y paz: desarrollo del campo y conservación ambiental</v>
          </cell>
          <cell r="E952" t="str">
            <v>Planeación Nacional</v>
          </cell>
          <cell r="F952" t="str">
            <v>DNP</v>
          </cell>
          <cell r="G952" t="str">
            <v>Región Centro Sur Amazonía - Planeación</v>
          </cell>
          <cell r="H952">
            <v>4513</v>
          </cell>
          <cell r="I952" t="str">
            <v>Municipios con bajo desempeño integral - Centro Sur Amazonía</v>
          </cell>
          <cell r="J952" t="str">
            <v>Gestión</v>
          </cell>
          <cell r="K952" t="str">
            <v>Sectorial</v>
          </cell>
          <cell r="L952" t="str">
            <v>SI</v>
          </cell>
          <cell r="M952" t="str">
            <v>SI</v>
          </cell>
          <cell r="N952" t="str">
            <v>NO</v>
          </cell>
          <cell r="O952" t="str">
            <v>SI</v>
          </cell>
          <cell r="P952" t="str">
            <v>Municipios</v>
          </cell>
          <cell r="Q952" t="str">
            <v>Anual</v>
          </cell>
          <cell r="R952" t="str">
            <v>Reducción</v>
          </cell>
          <cell r="S952">
            <v>18</v>
          </cell>
          <cell r="T952">
            <v>17</v>
          </cell>
          <cell r="U952">
            <v>15</v>
          </cell>
          <cell r="V952">
            <v>15</v>
          </cell>
          <cell r="W952">
            <v>14</v>
          </cell>
          <cell r="X952">
            <v>14</v>
          </cell>
          <cell r="Y952">
            <v>0</v>
          </cell>
          <cell r="Z952">
            <v>0</v>
          </cell>
          <cell r="AA952">
            <v>0</v>
          </cell>
          <cell r="AB952">
            <v>0</v>
          </cell>
          <cell r="AC952">
            <v>0</v>
          </cell>
          <cell r="AD952">
            <v>0</v>
          </cell>
          <cell r="AE952" t="str">
            <v>Se ajustaron los aplicativos SIEE y SICEP Gestión Web para el reporte de la información que inicia en el mes de mayo. Se emitió la Circular 11-4 de 2016 donde se entregan las Orientaciones, procedimientos e instrumentos para el reporte de la información r</v>
          </cell>
          <cell r="AF952">
            <v>42490.208333333299</v>
          </cell>
          <cell r="AG952">
            <v>42502.4359008912</v>
          </cell>
          <cell r="AH952" t="str">
            <v>Ivan Osejo Villamil</v>
          </cell>
          <cell r="AI952" t="str">
            <v>iosejo@dnp.gov.co</v>
          </cell>
          <cell r="AJ952">
            <v>240</v>
          </cell>
          <cell r="AK952">
            <v>0</v>
          </cell>
          <cell r="AL952">
            <v>0</v>
          </cell>
        </row>
        <row r="953">
          <cell r="A953">
            <v>4519</v>
          </cell>
          <cell r="B953" t="str">
            <v>Todos por un Nuevo País</v>
          </cell>
          <cell r="C953" t="str">
            <v>Estrategias regionales</v>
          </cell>
          <cell r="D953" t="str">
            <v>El Centro-Sur-Amazonía de Colombia, tierra de oportunidades y paz: desarrollo del campo y conservación ambiental</v>
          </cell>
          <cell r="E953" t="str">
            <v>Planeación Nacional</v>
          </cell>
          <cell r="F953" t="str">
            <v>DNP</v>
          </cell>
          <cell r="G953" t="str">
            <v>Región Centro Sur Amazonía - Planeación</v>
          </cell>
          <cell r="H953">
            <v>4519</v>
          </cell>
          <cell r="I953" t="str">
            <v>Indicador de Convergencia Regional ICIR - Región Centro Sur-Amazonía</v>
          </cell>
          <cell r="J953" t="str">
            <v>Gestión</v>
          </cell>
          <cell r="K953" t="str">
            <v>Sectorial</v>
          </cell>
          <cell r="L953" t="str">
            <v>SI</v>
          </cell>
          <cell r="M953" t="str">
            <v>NO</v>
          </cell>
          <cell r="N953" t="str">
            <v>NO</v>
          </cell>
          <cell r="O953" t="str">
            <v>SI</v>
          </cell>
          <cell r="P953" t="str">
            <v>Porcentaje</v>
          </cell>
          <cell r="Q953" t="str">
            <v>Anual</v>
          </cell>
          <cell r="R953" t="str">
            <v>Reducción</v>
          </cell>
          <cell r="S953">
            <v>30.2</v>
          </cell>
          <cell r="T953">
            <v>27.4</v>
          </cell>
          <cell r="U953">
            <v>24.5</v>
          </cell>
          <cell r="V953">
            <v>20.100000000000001</v>
          </cell>
          <cell r="W953">
            <v>15.8</v>
          </cell>
          <cell r="X953">
            <v>15.8</v>
          </cell>
          <cell r="Y953">
            <v>0</v>
          </cell>
          <cell r="Z953">
            <v>0</v>
          </cell>
          <cell r="AA953">
            <v>0</v>
          </cell>
          <cell r="AB953">
            <v>0</v>
          </cell>
          <cell r="AC953">
            <v>0</v>
          </cell>
          <cell r="AD953">
            <v>0</v>
          </cell>
          <cell r="AE953" t="str">
            <v>Se hicieron los cálculos preliminares con las variables seleccionadas del listado opcional, en total quedaron 11 variables en 7 sectores.</v>
          </cell>
          <cell r="AF953">
            <v>42490.208333333299</v>
          </cell>
          <cell r="AG953">
            <v>42502.437304629602</v>
          </cell>
          <cell r="AH953" t="str">
            <v>Ivan Osejo Villamil</v>
          </cell>
          <cell r="AI953" t="str">
            <v>iosejo@dnp.gov.co</v>
          </cell>
          <cell r="AJ953">
            <v>365</v>
          </cell>
          <cell r="AK953">
            <v>0</v>
          </cell>
          <cell r="AL953">
            <v>0</v>
          </cell>
        </row>
        <row r="954">
          <cell r="A954">
            <v>4536</v>
          </cell>
          <cell r="B954" t="str">
            <v>Todos por un Nuevo País</v>
          </cell>
          <cell r="C954" t="str">
            <v>Estrategias regionales</v>
          </cell>
          <cell r="D954" t="str">
            <v>El Centro-Sur-Amazonía de Colombia, tierra de oportunidades y paz: desarrollo del campo y conservación ambiental</v>
          </cell>
          <cell r="E954" t="str">
            <v>Planeación Nacional</v>
          </cell>
          <cell r="F954" t="str">
            <v>DNP</v>
          </cell>
          <cell r="G954" t="str">
            <v>Región Centro Sur Amazonía - Planeación</v>
          </cell>
          <cell r="H954">
            <v>4536</v>
          </cell>
          <cell r="I954" t="str">
            <v>Pilotos de Zonas especiales de inversión para áreas no municipalizadas diseñados, estructurados, implementados y evaluados en el Amazonas.</v>
          </cell>
          <cell r="J954" t="str">
            <v>Gestión</v>
          </cell>
          <cell r="K954" t="str">
            <v>Sectorial</v>
          </cell>
          <cell r="L954" t="str">
            <v>SI</v>
          </cell>
          <cell r="M954" t="str">
            <v>SI</v>
          </cell>
          <cell r="N954" t="str">
            <v>NO</v>
          </cell>
          <cell r="O954" t="str">
            <v>SI</v>
          </cell>
          <cell r="P954" t="str">
            <v>Porcentaje</v>
          </cell>
          <cell r="Q954" t="str">
            <v>Anual</v>
          </cell>
          <cell r="R954" t="str">
            <v>Capacidad</v>
          </cell>
          <cell r="S954">
            <v>0</v>
          </cell>
          <cell r="T954">
            <v>25</v>
          </cell>
          <cell r="U954">
            <v>50</v>
          </cell>
          <cell r="V954">
            <v>75</v>
          </cell>
          <cell r="W954">
            <v>100</v>
          </cell>
          <cell r="X954">
            <v>100</v>
          </cell>
          <cell r="Y954">
            <v>0</v>
          </cell>
          <cell r="Z954">
            <v>0</v>
          </cell>
          <cell r="AA954">
            <v>0</v>
          </cell>
          <cell r="AB954">
            <v>0</v>
          </cell>
          <cell r="AC954">
            <v>0</v>
          </cell>
          <cell r="AD954">
            <v>0</v>
          </cell>
          <cell r="AE954" t="str">
            <v>Se define plan de acción para dar continuidad al levantamiento de línea base de información por cada una de las tipologías identificadas por cada una de las ANM.</v>
          </cell>
          <cell r="AF954">
            <v>42429.208333333299</v>
          </cell>
          <cell r="AG954">
            <v>42438.695562847199</v>
          </cell>
          <cell r="AH954" t="str">
            <v>Ana María Arias Covaleda</v>
          </cell>
          <cell r="AI954" t="str">
            <v>aarias@dnp.gov.co</v>
          </cell>
          <cell r="AJ954">
            <v>30</v>
          </cell>
          <cell r="AK954">
            <v>0</v>
          </cell>
          <cell r="AL954">
            <v>0</v>
          </cell>
        </row>
        <row r="955">
          <cell r="A955">
            <v>4542</v>
          </cell>
          <cell r="B955" t="str">
            <v>Todos por un Nuevo País</v>
          </cell>
          <cell r="C955" t="str">
            <v>Estrategias regionales</v>
          </cell>
          <cell r="D955" t="str">
            <v>El Centro-Sur-Amazonía de Colombia, tierra de oportunidades y paz: desarrollo del campo y conservación ambiental</v>
          </cell>
          <cell r="E955" t="str">
            <v>Planeación Nacional</v>
          </cell>
          <cell r="F955" t="str">
            <v>DNP</v>
          </cell>
          <cell r="G955" t="str">
            <v>Región Centro Sur Amazonía - Planeación</v>
          </cell>
          <cell r="H955">
            <v>4542</v>
          </cell>
          <cell r="I955" t="str">
            <v>Resguardos indígenas de las áreas no municipalizadas del Departamento del Amazonas capacitados para asumir la administración directa de los  recursos de la Asignación Especial del Sistema General de Participaciones para los Resguardos Indígenas-AESGPRI.</v>
          </cell>
          <cell r="J955" t="str">
            <v>Gestión</v>
          </cell>
          <cell r="K955" t="str">
            <v>Sectorial</v>
          </cell>
          <cell r="L955" t="str">
            <v>SI</v>
          </cell>
          <cell r="M955" t="str">
            <v>SI</v>
          </cell>
          <cell r="N955" t="str">
            <v>NO</v>
          </cell>
          <cell r="O955" t="str">
            <v>SI</v>
          </cell>
          <cell r="P955" t="str">
            <v xml:space="preserve">Resguardos </v>
          </cell>
          <cell r="Q955" t="str">
            <v>Anual</v>
          </cell>
          <cell r="R955" t="str">
            <v>Acumulado</v>
          </cell>
          <cell r="S955">
            <v>0</v>
          </cell>
          <cell r="T955">
            <v>1</v>
          </cell>
          <cell r="U955">
            <v>2</v>
          </cell>
          <cell r="V955">
            <v>1</v>
          </cell>
          <cell r="W955">
            <v>1</v>
          </cell>
          <cell r="X955">
            <v>5</v>
          </cell>
          <cell r="Y955">
            <v>0</v>
          </cell>
          <cell r="Z955">
            <v>0</v>
          </cell>
          <cell r="AA955">
            <v>0</v>
          </cell>
          <cell r="AB955">
            <v>0</v>
          </cell>
          <cell r="AC955">
            <v>0</v>
          </cell>
          <cell r="AD955">
            <v>0</v>
          </cell>
          <cell r="AE955" t="str">
            <v>Se apoyó la realización del taller adelantado en Santander de Quilichao, dentro del cual se abordó el tema de la AESGPRI en la jornada de la tarde del primer día. Adicionalmente, : Se ha dado respuesta a solicitudes de entidades territoriales sobre capaci</v>
          </cell>
          <cell r="AF955">
            <v>42490.208333333299</v>
          </cell>
          <cell r="AG955">
            <v>42502.4437173611</v>
          </cell>
          <cell r="AH955" t="str">
            <v>Jairo Antonio Munoz Moyano</v>
          </cell>
          <cell r="AI955" t="str">
            <v>jamoyano@dnp.gov.co</v>
          </cell>
          <cell r="AJ955">
            <v>30</v>
          </cell>
          <cell r="AK955">
            <v>0</v>
          </cell>
          <cell r="AL955">
            <v>0</v>
          </cell>
        </row>
        <row r="956">
          <cell r="A956">
            <v>4984</v>
          </cell>
          <cell r="B956" t="str">
            <v>Todos por un Nuevo País</v>
          </cell>
          <cell r="C956" t="str">
            <v>Estrategias regionales</v>
          </cell>
          <cell r="D956" t="str">
            <v>El Centro-Sur-Amazonía de Colombia, tierra de oportunidades y paz: desarrollo del campo y conservación ambiental</v>
          </cell>
          <cell r="E956" t="str">
            <v>Salud y Protección</v>
          </cell>
          <cell r="F956" t="str">
            <v>Ministerio de Salud</v>
          </cell>
          <cell r="G956" t="str">
            <v>Región Centro Sur Amazonía - Salud</v>
          </cell>
          <cell r="H956">
            <v>4984</v>
          </cell>
          <cell r="I956" t="str">
            <v>Tasa de mortalidad infantil por 1.000 nacidos vivos (ajustada) -CSA</v>
          </cell>
          <cell r="J956" t="str">
            <v>Resultado</v>
          </cell>
          <cell r="K956" t="str">
            <v>Sectorial</v>
          </cell>
          <cell r="L956" t="str">
            <v>SI</v>
          </cell>
          <cell r="M956" t="str">
            <v>SI</v>
          </cell>
          <cell r="N956" t="str">
            <v>NO</v>
          </cell>
          <cell r="O956" t="str">
            <v>SI</v>
          </cell>
          <cell r="P956" t="str">
            <v>tasa</v>
          </cell>
          <cell r="Q956" t="str">
            <v>Anual</v>
          </cell>
          <cell r="R956" t="str">
            <v>Reducción</v>
          </cell>
          <cell r="S956">
            <v>20.5</v>
          </cell>
          <cell r="T956">
            <v>18.7</v>
          </cell>
          <cell r="U956">
            <v>18.100000000000001</v>
          </cell>
          <cell r="V956">
            <v>17.5</v>
          </cell>
          <cell r="W956">
            <v>16.899999999999999</v>
          </cell>
          <cell r="X956">
            <v>16.899999999999999</v>
          </cell>
          <cell r="Y956">
            <v>0</v>
          </cell>
          <cell r="Z956">
            <v>0</v>
          </cell>
          <cell r="AA956">
            <v>0</v>
          </cell>
          <cell r="AB956">
            <v>0</v>
          </cell>
          <cell r="AC956">
            <v>0</v>
          </cell>
          <cell r="AD956">
            <v>0</v>
          </cell>
          <cell r="AE956" t="str">
            <v>En el Departamento de Huila se socializó el lineamiento técnico de atención integral en salud para la primera infancia, en el espacio intersectorial de Neiva (Mesa técnica para la PIIAJ y fortalecimiento familiar), el cual ha sido acogido y se espera desa</v>
          </cell>
          <cell r="AF956">
            <v>42490.208333333299</v>
          </cell>
          <cell r="AG956">
            <v>42500.322569363401</v>
          </cell>
          <cell r="AH956" t="str">
            <v>Lía Marcela Güiza Castillo</v>
          </cell>
          <cell r="AI956" t="str">
            <v>lguiza@minsalud.gov.co</v>
          </cell>
          <cell r="AJ956">
            <v>540</v>
          </cell>
          <cell r="AK956">
            <v>0</v>
          </cell>
          <cell r="AL956">
            <v>0</v>
          </cell>
        </row>
        <row r="957">
          <cell r="A957">
            <v>4985</v>
          </cell>
          <cell r="B957" t="str">
            <v>Todos por un Nuevo País</v>
          </cell>
          <cell r="C957" t="str">
            <v>Estrategias regionales</v>
          </cell>
          <cell r="D957" t="str">
            <v>El Centro-Sur-Amazonía de Colombia, tierra de oportunidades y paz: desarrollo del campo y conservación ambiental</v>
          </cell>
          <cell r="E957" t="str">
            <v>Salud y Protección</v>
          </cell>
          <cell r="F957" t="str">
            <v>Ministerio de Salud</v>
          </cell>
          <cell r="G957" t="str">
            <v>Región Centro Sur Amazonía - Salud</v>
          </cell>
          <cell r="H957">
            <v>4985</v>
          </cell>
          <cell r="I957" t="str">
            <v>Cobertura de vacunación con tercera dosis de DPT en niños menores de 1 año</v>
          </cell>
          <cell r="J957" t="str">
            <v>Producto</v>
          </cell>
          <cell r="K957" t="str">
            <v>Sectorial</v>
          </cell>
          <cell r="L957" t="str">
            <v>SI</v>
          </cell>
          <cell r="M957" t="str">
            <v>SI</v>
          </cell>
          <cell r="N957" t="str">
            <v>NO</v>
          </cell>
          <cell r="O957" t="str">
            <v>SI</v>
          </cell>
          <cell r="P957" t="str">
            <v>porcentaje</v>
          </cell>
          <cell r="Q957" t="str">
            <v>Mensual</v>
          </cell>
          <cell r="R957" t="str">
            <v>Flujo</v>
          </cell>
          <cell r="S957">
            <v>89</v>
          </cell>
          <cell r="T957">
            <v>95</v>
          </cell>
          <cell r="U957">
            <v>95</v>
          </cell>
          <cell r="V957">
            <v>95</v>
          </cell>
          <cell r="W957">
            <v>95</v>
          </cell>
          <cell r="X957">
            <v>95</v>
          </cell>
          <cell r="Y957">
            <v>18.899999999999999</v>
          </cell>
          <cell r="Z957">
            <v>19.895</v>
          </cell>
          <cell r="AA957">
            <v>79.2</v>
          </cell>
          <cell r="AB957">
            <v>83.367999999999995</v>
          </cell>
          <cell r="AC957">
            <v>42460.208333333299</v>
          </cell>
          <cell r="AD957">
            <v>42501.634431400496</v>
          </cell>
          <cell r="AE957" t="str">
            <v>La vacuna de DPT esta incluida en la pentavalente (difteria, tos ferina, tétanos, Haemophilus influenzae tipo b y hepatitis B), la cobertura para esta región con terceras dosis de Pentavalente es de 18,9%, corresponde a 3.585 niños y niñas menores de un a</v>
          </cell>
          <cell r="AF957">
            <v>42460.208333333299</v>
          </cell>
          <cell r="AG957">
            <v>42501.63443125</v>
          </cell>
          <cell r="AH957" t="str">
            <v>Diego Alejandro  García Londoño</v>
          </cell>
          <cell r="AI957" t="str">
            <v>dgarcial@minsalud.gov.co</v>
          </cell>
          <cell r="AJ957">
            <v>30</v>
          </cell>
          <cell r="AK957">
            <v>42490.208333333299</v>
          </cell>
          <cell r="AL957">
            <v>-13</v>
          </cell>
        </row>
        <row r="958">
          <cell r="A958">
            <v>5022</v>
          </cell>
          <cell r="B958" t="str">
            <v>Todos por un Nuevo País</v>
          </cell>
          <cell r="C958" t="str">
            <v>Estrategias regionales</v>
          </cell>
          <cell r="D958" t="str">
            <v>El Centro-Sur-Amazonía de Colombia, tierra de oportunidades y paz: desarrollo del campo y conservación ambiental</v>
          </cell>
          <cell r="E958" t="str">
            <v>TIC</v>
          </cell>
          <cell r="F958" t="str">
            <v>MINTIC</v>
          </cell>
          <cell r="G958" t="str">
            <v>Región Centro Sur Amazonía - TIC</v>
          </cell>
          <cell r="H958">
            <v>5022</v>
          </cell>
          <cell r="I958" t="str">
            <v>Puntos Vive Digital instalados en la Amazonía</v>
          </cell>
          <cell r="J958" t="str">
            <v>Producto</v>
          </cell>
          <cell r="K958" t="str">
            <v>Sectorial</v>
          </cell>
          <cell r="L958" t="str">
            <v>SI</v>
          </cell>
          <cell r="M958" t="str">
            <v>SI</v>
          </cell>
          <cell r="N958" t="str">
            <v>NO</v>
          </cell>
          <cell r="O958" t="str">
            <v>SI</v>
          </cell>
          <cell r="P958" t="str">
            <v>Puntos de acceso a Internet urbanos</v>
          </cell>
          <cell r="Q958" t="str">
            <v>Semestral</v>
          </cell>
          <cell r="R958" t="str">
            <v>Acumulado</v>
          </cell>
          <cell r="S958">
            <v>0</v>
          </cell>
          <cell r="T958">
            <v>23</v>
          </cell>
          <cell r="U958">
            <v>0</v>
          </cell>
          <cell r="V958">
            <v>0</v>
          </cell>
          <cell r="W958">
            <v>0</v>
          </cell>
          <cell r="X958">
            <v>23</v>
          </cell>
          <cell r="Y958">
            <v>0</v>
          </cell>
          <cell r="Z958">
            <v>0</v>
          </cell>
          <cell r="AA958">
            <v>0</v>
          </cell>
          <cell r="AB958">
            <v>0</v>
          </cell>
          <cell r="AC958">
            <v>0</v>
          </cell>
          <cell r="AD958">
            <v>0</v>
          </cell>
          <cell r="AE958" t="str">
            <v>El Proyecto Nacional de Conectividad de Alta Velocidad se encuentra en fase de instalación. A la fecha : - Se realizaron los Comités Operativos de los siguientes convenios: Gobernación de Amazonas, Municipio de Inírida, Municipio de Mitú, Municipio de Tar</v>
          </cell>
          <cell r="AF958">
            <v>42490.208333333299</v>
          </cell>
          <cell r="AG958">
            <v>42501.426474918997</v>
          </cell>
          <cell r="AH958" t="str">
            <v>Luis Fernando Lozano Mier</v>
          </cell>
          <cell r="AI958" t="str">
            <v>lflozano@mintic.gov.co</v>
          </cell>
          <cell r="AJ958">
            <v>30</v>
          </cell>
          <cell r="AK958">
            <v>0</v>
          </cell>
          <cell r="AL958">
            <v>0</v>
          </cell>
        </row>
        <row r="959">
          <cell r="A959">
            <v>5023</v>
          </cell>
          <cell r="B959" t="str">
            <v>Todos por un Nuevo País</v>
          </cell>
          <cell r="C959" t="str">
            <v>Estrategias regionales</v>
          </cell>
          <cell r="D959" t="str">
            <v>El Centro-Sur-Amazonía de Colombia, tierra de oportunidades y paz: desarrollo del campo y conservación ambiental</v>
          </cell>
          <cell r="E959" t="str">
            <v>TIC</v>
          </cell>
          <cell r="F959" t="str">
            <v>MINTIC</v>
          </cell>
          <cell r="G959" t="str">
            <v>Región Centro Sur Amazonía - TIC</v>
          </cell>
          <cell r="H959">
            <v>5023</v>
          </cell>
          <cell r="I959" t="str">
            <v>Municipios y Áreas No Municipalizadas conectados a la red de alta velocidad - Amazonía</v>
          </cell>
          <cell r="J959" t="str">
            <v>Resultado</v>
          </cell>
          <cell r="K959" t="str">
            <v>Sectorial</v>
          </cell>
          <cell r="L959" t="str">
            <v>SI</v>
          </cell>
          <cell r="M959" t="str">
            <v>SI</v>
          </cell>
          <cell r="N959" t="str">
            <v>NO</v>
          </cell>
          <cell r="O959" t="str">
            <v>SI</v>
          </cell>
          <cell r="P959" t="str">
            <v>Municipios y áreas no municipalizadas</v>
          </cell>
          <cell r="Q959" t="str">
            <v>Semestral</v>
          </cell>
          <cell r="R959" t="str">
            <v>Acumulado</v>
          </cell>
          <cell r="S959">
            <v>0</v>
          </cell>
          <cell r="T959">
            <v>23</v>
          </cell>
          <cell r="U959">
            <v>0</v>
          </cell>
          <cell r="V959">
            <v>0</v>
          </cell>
          <cell r="W959">
            <v>0</v>
          </cell>
          <cell r="X959">
            <v>23</v>
          </cell>
          <cell r="Y959">
            <v>0</v>
          </cell>
          <cell r="Z959">
            <v>0</v>
          </cell>
          <cell r="AA959">
            <v>0</v>
          </cell>
          <cell r="AB959">
            <v>0</v>
          </cell>
          <cell r="AC959">
            <v>0</v>
          </cell>
          <cell r="AD959">
            <v>0</v>
          </cell>
          <cell r="AE959" t="str">
            <v>El Proyecto Nacional de Conectividad de Alta Velocidad se encuentra en fase de instalación. Dentro de la fase de instalación se deben cumplir 3 Pasos: 1. Trámites y/o Permisos que apliquen 2. Instalación de infraestructura. 3. Entrega a la Interventoría p</v>
          </cell>
          <cell r="AF959">
            <v>42490.208333333299</v>
          </cell>
          <cell r="AG959">
            <v>42500.776166898097</v>
          </cell>
          <cell r="AH959" t="str">
            <v>Luis Fernando Lozano Mier</v>
          </cell>
          <cell r="AI959" t="str">
            <v>lflozano@mintic.gov.co</v>
          </cell>
          <cell r="AJ959">
            <v>30</v>
          </cell>
          <cell r="AK959">
            <v>0</v>
          </cell>
          <cell r="AL959">
            <v>0</v>
          </cell>
        </row>
        <row r="960">
          <cell r="A960">
            <v>5184</v>
          </cell>
          <cell r="B960" t="str">
            <v>Todos por un Nuevo País</v>
          </cell>
          <cell r="C960" t="str">
            <v>Estrategias regionales</v>
          </cell>
          <cell r="D960" t="str">
            <v>El Centro-Sur-Amazonía de Colombia, tierra de oportunidades y paz: desarrollo del campo y conservación ambiental</v>
          </cell>
          <cell r="E960" t="str">
            <v>Transporte</v>
          </cell>
          <cell r="F960" t="str">
            <v>AEROCIVIL</v>
          </cell>
          <cell r="G960" t="str">
            <v>Región Centro Sur Amazonía - Transporte</v>
          </cell>
          <cell r="H960">
            <v>5184</v>
          </cell>
          <cell r="I960" t="str">
            <v>Aeropuertos para la prosperidad intervenidos en la Región Centro Sur Amazonía</v>
          </cell>
          <cell r="J960" t="str">
            <v>Producto</v>
          </cell>
          <cell r="K960" t="str">
            <v>Sectorial</v>
          </cell>
          <cell r="L960" t="str">
            <v>SI</v>
          </cell>
          <cell r="M960" t="str">
            <v>SI</v>
          </cell>
          <cell r="N960" t="str">
            <v>NO</v>
          </cell>
          <cell r="O960" t="str">
            <v>SI</v>
          </cell>
          <cell r="P960" t="str">
            <v>Número</v>
          </cell>
          <cell r="Q960" t="str">
            <v>Trimestral</v>
          </cell>
          <cell r="R960" t="str">
            <v>Acumulado</v>
          </cell>
          <cell r="S960">
            <v>8</v>
          </cell>
          <cell r="T960">
            <v>1</v>
          </cell>
          <cell r="U960">
            <v>4</v>
          </cell>
          <cell r="V960">
            <v>0</v>
          </cell>
          <cell r="W960">
            <v>1</v>
          </cell>
          <cell r="X960">
            <v>6</v>
          </cell>
          <cell r="Y960">
            <v>0</v>
          </cell>
          <cell r="Z960">
            <v>0</v>
          </cell>
          <cell r="AA960">
            <v>0</v>
          </cell>
          <cell r="AB960">
            <v>0</v>
          </cell>
          <cell r="AC960">
            <v>42460.208333333299</v>
          </cell>
          <cell r="AD960">
            <v>42473.716472106498</v>
          </cell>
          <cell r="AE960" t="str">
            <v>De lo pendiente en la Vigencia 2015 todavía esta en ejecución el Aeropuerto de Puerto Leguízamo.</v>
          </cell>
          <cell r="AF960">
            <v>42490.208333333299</v>
          </cell>
          <cell r="AG960">
            <v>42501.422390740699</v>
          </cell>
          <cell r="AH960" t="str">
            <v>Jairo Suárez</v>
          </cell>
          <cell r="AI960" t="str">
            <v>jairo.suarez@aerocivil.gov.co</v>
          </cell>
          <cell r="AJ960">
            <v>0</v>
          </cell>
          <cell r="AK960">
            <v>42551.208333333299</v>
          </cell>
          <cell r="AL960">
            <v>0</v>
          </cell>
        </row>
        <row r="961">
          <cell r="A961">
            <v>5275</v>
          </cell>
          <cell r="B961" t="str">
            <v>Todos por un Nuevo País</v>
          </cell>
          <cell r="C961" t="str">
            <v>Consistencia macroeconómica</v>
          </cell>
          <cell r="D961" t="str">
            <v>Consistencia macroeconómica</v>
          </cell>
          <cell r="E961" t="str">
            <v>Hacienda</v>
          </cell>
          <cell r="F961" t="str">
            <v>CISA</v>
          </cell>
          <cell r="G961" t="str">
            <v>Fortalecimiento del recaudo y la sostenibilidad fiscal</v>
          </cell>
          <cell r="H961">
            <v>5275</v>
          </cell>
          <cell r="I961" t="str">
            <v>Valor de los activos movilizados por CISA</v>
          </cell>
          <cell r="J961" t="str">
            <v>Resultado</v>
          </cell>
          <cell r="K961" t="str">
            <v>Sectorial</v>
          </cell>
          <cell r="L961" t="str">
            <v>NO</v>
          </cell>
          <cell r="M961" t="str">
            <v>NO</v>
          </cell>
          <cell r="N961" t="str">
            <v>NO</v>
          </cell>
          <cell r="O961" t="str">
            <v>SI</v>
          </cell>
          <cell r="P961" t="str">
            <v>Millones de pesos</v>
          </cell>
          <cell r="Q961" t="str">
            <v>Mensual</v>
          </cell>
          <cell r="R961" t="str">
            <v>Acumulado</v>
          </cell>
          <cell r="S961">
            <v>423347</v>
          </cell>
          <cell r="T961">
            <v>497288</v>
          </cell>
          <cell r="U961">
            <v>796788</v>
          </cell>
          <cell r="V961">
            <v>1054198</v>
          </cell>
          <cell r="W961">
            <v>1354586</v>
          </cell>
          <cell r="X961">
            <v>3702860</v>
          </cell>
          <cell r="Y961">
            <v>286332</v>
          </cell>
          <cell r="Z961">
            <v>35.936</v>
          </cell>
          <cell r="AA961">
            <v>869411</v>
          </cell>
          <cell r="AB961">
            <v>23.478999999999999</v>
          </cell>
          <cell r="AC961">
            <v>42490.208333333299</v>
          </cell>
          <cell r="AD961">
            <v>42496.770728240699</v>
          </cell>
          <cell r="AE961" t="str">
            <v>En el mes de Abril de 2016 se adquirió Cartera al Fondo Nacional de Garantías por valor de Saldo de Capital de $ 12.645 millones de pesos; Se suscribió contrato de Comercialización de Inmuebles con la Sociedad de Activos Especiales - SAE por valor de aval</v>
          </cell>
          <cell r="AF961">
            <v>42490.208333333299</v>
          </cell>
          <cell r="AG961">
            <v>42496.770728090298</v>
          </cell>
          <cell r="AH961" t="str">
            <v>Edgar Navas Pabón</v>
          </cell>
          <cell r="AI961" t="str">
            <v>enavas@cisa.gov.co</v>
          </cell>
          <cell r="AJ961">
            <v>30</v>
          </cell>
          <cell r="AK961">
            <v>42520.208333333299</v>
          </cell>
          <cell r="AL961">
            <v>-43</v>
          </cell>
        </row>
        <row r="962">
          <cell r="A962">
            <v>5262</v>
          </cell>
          <cell r="B962" t="str">
            <v>Todos por un Nuevo País</v>
          </cell>
          <cell r="C962" t="str">
            <v>Consistencia macroeconómica</v>
          </cell>
          <cell r="D962" t="str">
            <v>Consistencia macroeconómica</v>
          </cell>
          <cell r="E962" t="str">
            <v>Hacienda</v>
          </cell>
          <cell r="F962" t="str">
            <v>Coljuegos</v>
          </cell>
          <cell r="G962" t="str">
            <v>Fortalecimiento del recaudo y la sostenibilidad fiscal</v>
          </cell>
          <cell r="H962">
            <v>5262</v>
          </cell>
          <cell r="I962" t="str">
            <v>Derechos de Explotación recaudados anualmente por concepto de Juegos de Suerte y Azar de carácter nacional</v>
          </cell>
          <cell r="J962" t="str">
            <v>Gestión</v>
          </cell>
          <cell r="K962" t="str">
            <v>Sectorial</v>
          </cell>
          <cell r="L962" t="str">
            <v>NO</v>
          </cell>
          <cell r="M962" t="str">
            <v>NO</v>
          </cell>
          <cell r="N962" t="str">
            <v>NO</v>
          </cell>
          <cell r="O962" t="str">
            <v>SI</v>
          </cell>
          <cell r="P962" t="str">
            <v>Miles de millones de pesos</v>
          </cell>
          <cell r="Q962" t="str">
            <v>Anual</v>
          </cell>
          <cell r="R962" t="str">
            <v>Flujo</v>
          </cell>
          <cell r="S962">
            <v>347410</v>
          </cell>
          <cell r="T962">
            <v>368984</v>
          </cell>
          <cell r="U962">
            <v>427976</v>
          </cell>
          <cell r="V962">
            <v>462226</v>
          </cell>
          <cell r="W962">
            <v>489756</v>
          </cell>
          <cell r="X962">
            <v>489756</v>
          </cell>
          <cell r="Y962">
            <v>0</v>
          </cell>
          <cell r="Z962">
            <v>0</v>
          </cell>
          <cell r="AA962">
            <v>0</v>
          </cell>
          <cell r="AB962">
            <v>0</v>
          </cell>
          <cell r="AC962">
            <v>0</v>
          </cell>
          <cell r="AD962">
            <v>0</v>
          </cell>
          <cell r="AE962" t="str">
            <v xml:space="preserve">El recaudo de Derechos de Explotación en el mes de enero fue de $37.952 millones, con una participación de juegos localizados del 51.8%, juegos novedosos del 43.1%, promocionales 1.61% y otros conceptos (caducos, rendimientos financieros entre otros) del </v>
          </cell>
          <cell r="AF962">
            <v>42400.208333333299</v>
          </cell>
          <cell r="AG962">
            <v>42496.768587812498</v>
          </cell>
          <cell r="AH962" t="str">
            <v>Eduardo Alfonso Rubio Agudelo</v>
          </cell>
          <cell r="AI962" t="str">
            <v>erubio@coljuegos.gov.co</v>
          </cell>
          <cell r="AJ962">
            <v>35</v>
          </cell>
          <cell r="AK962">
            <v>0</v>
          </cell>
          <cell r="AL962">
            <v>0</v>
          </cell>
        </row>
        <row r="963">
          <cell r="A963">
            <v>5274</v>
          </cell>
          <cell r="B963" t="str">
            <v>Todos por un Nuevo País</v>
          </cell>
          <cell r="C963" t="str">
            <v>Consistencia macroeconómica</v>
          </cell>
          <cell r="D963" t="str">
            <v>Consistencia macroeconómica</v>
          </cell>
          <cell r="E963" t="str">
            <v>Hacienda</v>
          </cell>
          <cell r="F963" t="str">
            <v>DIAN</v>
          </cell>
          <cell r="G963" t="str">
            <v>Fortalecimiento del recaudo y la sostenibilidad fiscal</v>
          </cell>
          <cell r="H963">
            <v>5274</v>
          </cell>
          <cell r="I963" t="str">
            <v>Recaudo Neto DIAN</v>
          </cell>
          <cell r="J963" t="str">
            <v>Gestión</v>
          </cell>
          <cell r="K963" t="str">
            <v>Sectorial</v>
          </cell>
          <cell r="L963" t="str">
            <v>NO</v>
          </cell>
          <cell r="M963" t="str">
            <v>NO</v>
          </cell>
          <cell r="N963" t="str">
            <v>NO</v>
          </cell>
          <cell r="O963" t="str">
            <v>SI</v>
          </cell>
          <cell r="P963" t="str">
            <v>Billones de pesos</v>
          </cell>
          <cell r="Q963" t="str">
            <v>Mensual</v>
          </cell>
          <cell r="R963" t="str">
            <v>Flujo</v>
          </cell>
          <cell r="S963">
            <v>10800</v>
          </cell>
          <cell r="T963">
            <v>116.6</v>
          </cell>
          <cell r="U963">
            <v>121.8</v>
          </cell>
          <cell r="V963">
            <v>136.1</v>
          </cell>
          <cell r="W963">
            <v>147.19999999999999</v>
          </cell>
          <cell r="X963">
            <v>147.19999999999999</v>
          </cell>
          <cell r="Y963">
            <v>41.86</v>
          </cell>
          <cell r="Z963">
            <v>34.369999999999997</v>
          </cell>
          <cell r="AA963">
            <v>116.07</v>
          </cell>
          <cell r="AB963">
            <v>78.849999999999994</v>
          </cell>
          <cell r="AC963">
            <v>42490.208333333299</v>
          </cell>
          <cell r="AD963">
            <v>42496.772356284702</v>
          </cell>
          <cell r="AE963" t="str">
            <v>El Recaudo Neto por tipo de impuesto a Abril de 2016 fue: Impuestos Internos $35,95 billones desagregados así Renta $4,67; Ventas $8,61; Retención $12,21; G.M.F. $2,29; Consumo $0,58; Gasolina y ACPM $1,28; Retención CREE $2,46; Declaración CREE $3,79 y R</v>
          </cell>
          <cell r="AF963">
            <v>42490.208333333299</v>
          </cell>
          <cell r="AG963">
            <v>42496.772356134301</v>
          </cell>
          <cell r="AH963" t="str">
            <v>Enrique Javier Bravo Díaz</v>
          </cell>
          <cell r="AI963" t="str">
            <v>ebravod@dian.gov.co</v>
          </cell>
          <cell r="AJ963">
            <v>20</v>
          </cell>
          <cell r="AK963">
            <v>42520.208333333299</v>
          </cell>
          <cell r="AL963">
            <v>-33</v>
          </cell>
        </row>
        <row r="964">
          <cell r="A964">
            <v>5260</v>
          </cell>
          <cell r="B964" t="str">
            <v>Todos por un Nuevo País</v>
          </cell>
          <cell r="C964" t="str">
            <v>Consistencia macroeconómica</v>
          </cell>
          <cell r="D964" t="str">
            <v>Consistencia macroeconómica</v>
          </cell>
          <cell r="E964" t="str">
            <v>Hacienda</v>
          </cell>
          <cell r="F964" t="str">
            <v>DIAN</v>
          </cell>
          <cell r="G964" t="str">
            <v>Fortalecimiento del recaudo y la sostenibilidad fiscal</v>
          </cell>
          <cell r="H964">
            <v>5260</v>
          </cell>
          <cell r="I964" t="str">
            <v>Recaudo total como porcentaje del PIB</v>
          </cell>
          <cell r="J964" t="str">
            <v>Gestión</v>
          </cell>
          <cell r="K964" t="str">
            <v>Sectorial</v>
          </cell>
          <cell r="L964" t="str">
            <v>NO</v>
          </cell>
          <cell r="M964" t="str">
            <v>NO</v>
          </cell>
          <cell r="N964" t="str">
            <v>NO</v>
          </cell>
          <cell r="O964" t="str">
            <v>SI</v>
          </cell>
          <cell r="P964" t="str">
            <v>Porcentaje</v>
          </cell>
          <cell r="Q964" t="str">
            <v>Trimestral</v>
          </cell>
          <cell r="R964" t="str">
            <v>Flujo</v>
          </cell>
          <cell r="S964">
            <v>15.1</v>
          </cell>
          <cell r="T964">
            <v>15.3</v>
          </cell>
          <cell r="U964">
            <v>15.3</v>
          </cell>
          <cell r="V964">
            <v>15.4</v>
          </cell>
          <cell r="W964">
            <v>15.4</v>
          </cell>
          <cell r="X964">
            <v>15.4</v>
          </cell>
          <cell r="Y964">
            <v>0</v>
          </cell>
          <cell r="Z964">
            <v>0</v>
          </cell>
          <cell r="AA964">
            <v>0</v>
          </cell>
          <cell r="AB964">
            <v>0</v>
          </cell>
          <cell r="AC964">
            <v>0</v>
          </cell>
          <cell r="AD964">
            <v>0</v>
          </cell>
          <cell r="AE964">
            <v>0</v>
          </cell>
          <cell r="AF964">
            <v>0</v>
          </cell>
          <cell r="AG964">
            <v>0</v>
          </cell>
          <cell r="AH964" t="str">
            <v>Pedro Antonio Bejarano Silva</v>
          </cell>
          <cell r="AI964" t="str">
            <v>pbejaranos@dian.gov.co</v>
          </cell>
          <cell r="AJ964">
            <v>10</v>
          </cell>
          <cell r="AK964">
            <v>0</v>
          </cell>
          <cell r="AL964">
            <v>0</v>
          </cell>
        </row>
        <row r="965">
          <cell r="A965">
            <v>4398</v>
          </cell>
          <cell r="B965" t="str">
            <v>Todos por un Nuevo País</v>
          </cell>
          <cell r="C965" t="str">
            <v>Consistencia macroeconómica</v>
          </cell>
          <cell r="D965" t="str">
            <v>Consistencia macroeconómica</v>
          </cell>
          <cell r="E965" t="str">
            <v>Hacienda</v>
          </cell>
          <cell r="F965" t="str">
            <v>DIAN</v>
          </cell>
          <cell r="G965" t="str">
            <v>Gestión de recursos, activos y pasivos del Presupuesto General de la Nación</v>
          </cell>
          <cell r="H965">
            <v>4398</v>
          </cell>
          <cell r="I965" t="str">
            <v>Nuevos contribuyentes en el impuesto sobre la renta</v>
          </cell>
          <cell r="J965" t="str">
            <v>Resultado</v>
          </cell>
          <cell r="K965" t="str">
            <v>Sectorial</v>
          </cell>
          <cell r="L965" t="str">
            <v>SI</v>
          </cell>
          <cell r="M965" t="str">
            <v>NO</v>
          </cell>
          <cell r="N965" t="str">
            <v>NO</v>
          </cell>
          <cell r="O965" t="str">
            <v>SI</v>
          </cell>
          <cell r="P965" t="str">
            <v>Personas</v>
          </cell>
          <cell r="Q965" t="str">
            <v>Anual</v>
          </cell>
          <cell r="R965" t="str">
            <v>Acumulado</v>
          </cell>
          <cell r="S965">
            <v>33534</v>
          </cell>
          <cell r="T965">
            <v>30000</v>
          </cell>
          <cell r="U965">
            <v>20000</v>
          </cell>
          <cell r="V965">
            <v>10000</v>
          </cell>
          <cell r="W965">
            <v>10000</v>
          </cell>
          <cell r="X965">
            <v>70000</v>
          </cell>
          <cell r="Y965">
            <v>0</v>
          </cell>
          <cell r="Z965">
            <v>0</v>
          </cell>
          <cell r="AA965">
            <v>0</v>
          </cell>
          <cell r="AB965">
            <v>0</v>
          </cell>
          <cell r="AC965">
            <v>0</v>
          </cell>
          <cell r="AD965">
            <v>0</v>
          </cell>
          <cell r="AE965" t="str">
            <v>En el mes de febrero de 2016 se inscribieron en el RUT 2.120 Personas Naturales que registraron la Responsabilidad código 05 - Impto. renta y compl. régimen ordinario -; responsabilidad que es requisito para cumplir con el deber formal de declarar el impu</v>
          </cell>
          <cell r="AF965">
            <v>42429.208333333299</v>
          </cell>
          <cell r="AG965">
            <v>42466.470297106498</v>
          </cell>
          <cell r="AH965" t="str">
            <v>Enrique Javier Bravo Díaz</v>
          </cell>
          <cell r="AI965" t="str">
            <v>ebravod@dian.gov.co</v>
          </cell>
          <cell r="AJ965">
            <v>90</v>
          </cell>
          <cell r="AK965">
            <v>0</v>
          </cell>
          <cell r="AL965">
            <v>0</v>
          </cell>
        </row>
        <row r="966">
          <cell r="A966">
            <v>4399</v>
          </cell>
          <cell r="B966" t="str">
            <v>Todos por un Nuevo País</v>
          </cell>
          <cell r="C966" t="str">
            <v>Consistencia macroeconómica</v>
          </cell>
          <cell r="D966" t="str">
            <v>Consistencia macroeconómica</v>
          </cell>
          <cell r="E966" t="str">
            <v>Hacienda</v>
          </cell>
          <cell r="F966" t="str">
            <v>DIAN</v>
          </cell>
          <cell r="G966" t="str">
            <v>Gestión de recursos, activos y pasivos del Presupuesto General de la Nación</v>
          </cell>
          <cell r="H966">
            <v>4399</v>
          </cell>
          <cell r="I966" t="str">
            <v>Recaudo por Gestión DIAN</v>
          </cell>
          <cell r="J966" t="str">
            <v>Resultado</v>
          </cell>
          <cell r="K966" t="str">
            <v>Sectorial</v>
          </cell>
          <cell r="L966" t="str">
            <v>SI</v>
          </cell>
          <cell r="M966" t="str">
            <v>NO</v>
          </cell>
          <cell r="N966" t="str">
            <v>NO</v>
          </cell>
          <cell r="O966" t="str">
            <v>SI</v>
          </cell>
          <cell r="P966" t="str">
            <v>Billones</v>
          </cell>
          <cell r="Q966" t="str">
            <v>Trimestral</v>
          </cell>
          <cell r="R966" t="str">
            <v>Capacidad</v>
          </cell>
          <cell r="S966">
            <v>4.4000000000000004</v>
          </cell>
          <cell r="T966">
            <v>5.2</v>
          </cell>
          <cell r="U966">
            <v>5.4</v>
          </cell>
          <cell r="V966">
            <v>5.5</v>
          </cell>
          <cell r="W966">
            <v>5.7</v>
          </cell>
          <cell r="X966">
            <v>5.7</v>
          </cell>
          <cell r="Y966">
            <v>1.23</v>
          </cell>
          <cell r="Z966">
            <v>0</v>
          </cell>
          <cell r="AA966">
            <v>1.23</v>
          </cell>
          <cell r="AB966">
            <v>0</v>
          </cell>
          <cell r="AC966">
            <v>42460.208333333299</v>
          </cell>
          <cell r="AD966">
            <v>42496.772165127302</v>
          </cell>
          <cell r="AE966" t="str">
            <v>En el mes de marzo de 2016 se alcanzó un recaudo por gestión por valor de $386.119 millones.</v>
          </cell>
          <cell r="AF966">
            <v>42460.208333333299</v>
          </cell>
          <cell r="AG966">
            <v>42496.772164965303</v>
          </cell>
          <cell r="AH966" t="str">
            <v>Enrique Javier Bravo Díaz</v>
          </cell>
          <cell r="AI966" t="str">
            <v>ebravod@dian.gov.co</v>
          </cell>
          <cell r="AJ966">
            <v>30</v>
          </cell>
          <cell r="AK966">
            <v>42551.208333333299</v>
          </cell>
          <cell r="AL966">
            <v>-73</v>
          </cell>
        </row>
        <row r="967">
          <cell r="A967">
            <v>4396</v>
          </cell>
          <cell r="B967" t="str">
            <v>Todos por un Nuevo País</v>
          </cell>
          <cell r="C967" t="str">
            <v>Consistencia macroeconómica</v>
          </cell>
          <cell r="D967" t="str">
            <v>Consistencia macroeconómica</v>
          </cell>
          <cell r="E967" t="str">
            <v>Hacienda</v>
          </cell>
          <cell r="F967" t="str">
            <v>DIAN</v>
          </cell>
          <cell r="G967" t="str">
            <v>Gestión de recursos, activos y pasivos del Presupuesto General de la Nación</v>
          </cell>
          <cell r="H967">
            <v>4396</v>
          </cell>
          <cell r="I967" t="str">
            <v>Recaudo Bruto DIAN (billones)</v>
          </cell>
          <cell r="J967" t="str">
            <v>Resultado</v>
          </cell>
          <cell r="K967" t="str">
            <v>Sectorial</v>
          </cell>
          <cell r="L967" t="str">
            <v>SI</v>
          </cell>
          <cell r="M967" t="str">
            <v>NO</v>
          </cell>
          <cell r="N967" t="str">
            <v>NO</v>
          </cell>
          <cell r="O967" t="str">
            <v>SI</v>
          </cell>
          <cell r="P967" t="str">
            <v>Billones</v>
          </cell>
          <cell r="Q967" t="str">
            <v>Mensual</v>
          </cell>
          <cell r="R967" t="str">
            <v>Flujo</v>
          </cell>
          <cell r="S967">
            <v>11440</v>
          </cell>
          <cell r="T967">
            <v>123.6</v>
          </cell>
          <cell r="U967">
            <v>130.1</v>
          </cell>
          <cell r="V967">
            <v>142.6</v>
          </cell>
          <cell r="W967">
            <v>153.6</v>
          </cell>
          <cell r="X967">
            <v>153.6</v>
          </cell>
          <cell r="Y967">
            <v>44.38</v>
          </cell>
          <cell r="Z967">
            <v>0</v>
          </cell>
          <cell r="AA967">
            <v>123.71</v>
          </cell>
          <cell r="AB967">
            <v>80.540000000000006</v>
          </cell>
          <cell r="AC967">
            <v>42490.208333333299</v>
          </cell>
          <cell r="AD967">
            <v>42496.772602974503</v>
          </cell>
          <cell r="AE967" t="str">
            <v>El Recaudo Bruto a Abril de 2016 por Impuestos Internos fue de $37, 95 billones desagregados así: Renta $5,06 Ventas $9,08; Retención $13,02; Riqueza $0,06 ; G.M.F. $2,30; Consumo $0,61; Gasolina y ACPM $1,29; Retención CREE $2,61; Declaración CREE $3,92;</v>
          </cell>
          <cell r="AF967">
            <v>42490.208333333299</v>
          </cell>
          <cell r="AG967">
            <v>42496.772602812503</v>
          </cell>
          <cell r="AH967" t="str">
            <v>Enrique Javier Bravo Díaz</v>
          </cell>
          <cell r="AI967" t="str">
            <v>ebravod@dian.gov.co</v>
          </cell>
          <cell r="AJ967">
            <v>20</v>
          </cell>
          <cell r="AK967">
            <v>42520.208333333299</v>
          </cell>
          <cell r="AL967">
            <v>-33</v>
          </cell>
        </row>
        <row r="968">
          <cell r="A968">
            <v>4397</v>
          </cell>
          <cell r="B968" t="str">
            <v>Todos por un Nuevo País</v>
          </cell>
          <cell r="C968" t="str">
            <v>Consistencia macroeconómica</v>
          </cell>
          <cell r="D968" t="str">
            <v>Consistencia macroeconómica</v>
          </cell>
          <cell r="E968" t="str">
            <v>Hacienda</v>
          </cell>
          <cell r="F968" t="str">
            <v>DIAN</v>
          </cell>
          <cell r="G968" t="str">
            <v>Gestión de recursos, activos y pasivos del Presupuesto General de la Nación</v>
          </cell>
          <cell r="H968">
            <v>4397</v>
          </cell>
          <cell r="I968" t="str">
            <v>Tasa de evasión en el impuesto al Valor Agregado - IVA</v>
          </cell>
          <cell r="J968" t="str">
            <v>Resultado</v>
          </cell>
          <cell r="K968" t="str">
            <v>Sectorial</v>
          </cell>
          <cell r="L968" t="str">
            <v>SI</v>
          </cell>
          <cell r="M968" t="str">
            <v>NO</v>
          </cell>
          <cell r="N968" t="str">
            <v>NO</v>
          </cell>
          <cell r="O968" t="str">
            <v>SI</v>
          </cell>
          <cell r="P968" t="str">
            <v>Porcentaje</v>
          </cell>
          <cell r="Q968" t="str">
            <v>Anual</v>
          </cell>
          <cell r="R968" t="str">
            <v>Reducción</v>
          </cell>
          <cell r="S968">
            <v>1750</v>
          </cell>
          <cell r="T968">
            <v>17</v>
          </cell>
          <cell r="U968">
            <v>16.5</v>
          </cell>
          <cell r="V968">
            <v>16</v>
          </cell>
          <cell r="W968">
            <v>15.5</v>
          </cell>
          <cell r="X968">
            <v>15.5</v>
          </cell>
          <cell r="Y968">
            <v>0</v>
          </cell>
          <cell r="Z968">
            <v>0</v>
          </cell>
          <cell r="AA968">
            <v>0</v>
          </cell>
          <cell r="AB968">
            <v>0</v>
          </cell>
          <cell r="AC968">
            <v>0</v>
          </cell>
          <cell r="AD968">
            <v>0</v>
          </cell>
          <cell r="AE968" t="str">
            <v>Avances: Mensualmente se revisan cambios normativos que se traduzcan en actualizaciones al modelo en las "Fuentes de información". Riesgos visibles como importantes: Falta de información disponible para alimentar el modelo en la sección de "Fuentes de inf</v>
          </cell>
          <cell r="AF968">
            <v>42400.208333333299</v>
          </cell>
          <cell r="AG968">
            <v>42503.644492627303</v>
          </cell>
          <cell r="AH968" t="str">
            <v>Pedro Antonio Bejarano Silva</v>
          </cell>
          <cell r="AI968" t="str">
            <v>pbejaranos@dian.gov.co</v>
          </cell>
          <cell r="AJ968">
            <v>210</v>
          </cell>
          <cell r="AK968">
            <v>0</v>
          </cell>
          <cell r="AL968">
            <v>0</v>
          </cell>
        </row>
        <row r="969">
          <cell r="A969">
            <v>4400</v>
          </cell>
          <cell r="B969" t="str">
            <v>Todos por un Nuevo País</v>
          </cell>
          <cell r="C969" t="str">
            <v>Consistencia macroeconómica</v>
          </cell>
          <cell r="D969" t="str">
            <v>Consistencia macroeconómica</v>
          </cell>
          <cell r="E969" t="str">
            <v>Hacienda</v>
          </cell>
          <cell r="F969" t="str">
            <v>DIAN</v>
          </cell>
          <cell r="G969" t="str">
            <v>Fortalecimiento del recaudo y la sostenibilidad fiscal</v>
          </cell>
          <cell r="H969">
            <v>4400</v>
          </cell>
          <cell r="I969" t="str">
            <v>Proporción de subfacturación y contrabando abierto dentro de las importaciones legales</v>
          </cell>
          <cell r="J969" t="str">
            <v>Resultado</v>
          </cell>
          <cell r="K969" t="str">
            <v>Sectorial</v>
          </cell>
          <cell r="L969" t="str">
            <v>SI</v>
          </cell>
          <cell r="M969" t="str">
            <v>NO</v>
          </cell>
          <cell r="N969" t="str">
            <v>NO</v>
          </cell>
          <cell r="O969" t="str">
            <v>SI</v>
          </cell>
          <cell r="P969" t="str">
            <v>Porcentaje</v>
          </cell>
          <cell r="Q969" t="str">
            <v>Anual</v>
          </cell>
          <cell r="R969" t="str">
            <v>Reducción</v>
          </cell>
          <cell r="S969">
            <v>1210</v>
          </cell>
          <cell r="T969">
            <v>11.6</v>
          </cell>
          <cell r="U969">
            <v>11.2</v>
          </cell>
          <cell r="V969">
            <v>10.8</v>
          </cell>
          <cell r="W969">
            <v>10.5</v>
          </cell>
          <cell r="X969">
            <v>10.5</v>
          </cell>
          <cell r="Y969">
            <v>0</v>
          </cell>
          <cell r="Z969">
            <v>0</v>
          </cell>
          <cell r="AA969">
            <v>0</v>
          </cell>
          <cell r="AB969">
            <v>0</v>
          </cell>
          <cell r="AC969">
            <v>0</v>
          </cell>
          <cell r="AD969">
            <v>0</v>
          </cell>
          <cell r="AE969" t="str">
            <v xml:space="preserve">Avances: Se inicia la revisión de las fuentes (bases) espejo para determinar si hay carga de información 2015, pero se observa que las bases aun no tienen datos de este año. La información declarada de la Bodega de Datos de la DIAN se encuentra al mes de </v>
          </cell>
          <cell r="AF969">
            <v>42400.208333333299</v>
          </cell>
          <cell r="AG969">
            <v>42503.645233946801</v>
          </cell>
          <cell r="AH969" t="str">
            <v>Pedro Antonio Bejarano Silva</v>
          </cell>
          <cell r="AI969" t="str">
            <v>pbejaranos@dian.gov.co</v>
          </cell>
          <cell r="AJ969">
            <v>270</v>
          </cell>
          <cell r="AK969">
            <v>0</v>
          </cell>
          <cell r="AL969">
            <v>0</v>
          </cell>
        </row>
        <row r="970">
          <cell r="A970">
            <v>4401</v>
          </cell>
          <cell r="B970" t="str">
            <v>Todos por un Nuevo País</v>
          </cell>
          <cell r="C970" t="str">
            <v>Consistencia macroeconómica</v>
          </cell>
          <cell r="D970" t="str">
            <v>Consistencia macroeconómica</v>
          </cell>
          <cell r="E970" t="str">
            <v>Hacienda</v>
          </cell>
          <cell r="F970" t="str">
            <v>DIAN</v>
          </cell>
          <cell r="G970" t="str">
            <v>Fortalecimiento del recaudo y la sostenibilidad fiscal</v>
          </cell>
          <cell r="H970">
            <v>4401</v>
          </cell>
          <cell r="I970" t="str">
            <v>Tiempo de desaduanamiento en importaciones (horas)</v>
          </cell>
          <cell r="J970" t="str">
            <v>Resultado</v>
          </cell>
          <cell r="K970" t="str">
            <v>Sectorial</v>
          </cell>
          <cell r="L970" t="str">
            <v>SI</v>
          </cell>
          <cell r="M970" t="str">
            <v>NO</v>
          </cell>
          <cell r="N970" t="str">
            <v>NO</v>
          </cell>
          <cell r="O970" t="str">
            <v>SI</v>
          </cell>
          <cell r="P970" t="str">
            <v>Pendiente</v>
          </cell>
          <cell r="Q970" t="str">
            <v>Semestral</v>
          </cell>
          <cell r="R970" t="str">
            <v>Reducción</v>
          </cell>
          <cell r="S970">
            <v>23.37</v>
          </cell>
          <cell r="T970">
            <v>21</v>
          </cell>
          <cell r="U970">
            <v>20</v>
          </cell>
          <cell r="V970">
            <v>19</v>
          </cell>
          <cell r="W970">
            <v>18</v>
          </cell>
          <cell r="X970">
            <v>18</v>
          </cell>
          <cell r="Y970">
            <v>0</v>
          </cell>
          <cell r="Z970">
            <v>0</v>
          </cell>
          <cell r="AA970">
            <v>0</v>
          </cell>
          <cell r="AB970">
            <v>0</v>
          </cell>
          <cell r="AC970">
            <v>0</v>
          </cell>
          <cell r="AD970">
            <v>0</v>
          </cell>
          <cell r="AE970" t="str">
            <v>Por tratarse de un indicador con periodicidad semestral, la primera medición para el año 2016 se realizará en el mes de julio. Con corte a 31 de diciembre de 2015, el Tiempo de desaduanamiento en importaciones se calculó en 23 horas y 51 minutos.</v>
          </cell>
          <cell r="AF970">
            <v>42490.208333333299</v>
          </cell>
          <cell r="AG970">
            <v>42496.771349340299</v>
          </cell>
          <cell r="AH970" t="str">
            <v>Claudia María Gaviria Vásquez</v>
          </cell>
          <cell r="AI970" t="str">
            <v>cgaviriav@dian.gov.co</v>
          </cell>
          <cell r="AJ970">
            <v>20</v>
          </cell>
          <cell r="AK970">
            <v>0</v>
          </cell>
          <cell r="AL970">
            <v>0</v>
          </cell>
        </row>
        <row r="971">
          <cell r="A971">
            <v>5271</v>
          </cell>
          <cell r="B971" t="str">
            <v>Todos por un Nuevo País</v>
          </cell>
          <cell r="C971" t="str">
            <v>Consistencia macroeconómica</v>
          </cell>
          <cell r="D971" t="str">
            <v>Consistencia macroeconómica</v>
          </cell>
          <cell r="E971" t="str">
            <v>Hacienda</v>
          </cell>
          <cell r="F971" t="str">
            <v>Fondo de Adaptación</v>
          </cell>
          <cell r="G971" t="str">
            <v>Gestión de recursos, activos y pasivos del Presupuesto General de la Nación</v>
          </cell>
          <cell r="H971">
            <v>5271</v>
          </cell>
          <cell r="I971" t="str">
            <v>Porcentaje de avance de ejecución del plan de estructuración de la intervención para reducir el riesgo de inundación en la región de la Mojana.</v>
          </cell>
          <cell r="J971" t="str">
            <v>Producto</v>
          </cell>
          <cell r="K971" t="str">
            <v>Sectorial</v>
          </cell>
          <cell r="L971" t="str">
            <v>NO</v>
          </cell>
          <cell r="M971" t="str">
            <v>NO</v>
          </cell>
          <cell r="N971" t="str">
            <v>NO</v>
          </cell>
          <cell r="O971" t="str">
            <v>SI</v>
          </cell>
          <cell r="P971" t="str">
            <v>Porcentaje</v>
          </cell>
          <cell r="Q971" t="str">
            <v>Mensual</v>
          </cell>
          <cell r="R971" t="str">
            <v>Acumulado</v>
          </cell>
          <cell r="S971">
            <v>30</v>
          </cell>
          <cell r="T971">
            <v>32</v>
          </cell>
          <cell r="U971">
            <v>7.5</v>
          </cell>
          <cell r="V971">
            <v>9</v>
          </cell>
          <cell r="W971">
            <v>1.5</v>
          </cell>
          <cell r="X971">
            <v>50</v>
          </cell>
          <cell r="Y971">
            <v>3.9</v>
          </cell>
          <cell r="Z971">
            <v>52</v>
          </cell>
          <cell r="AA971">
            <v>29.81</v>
          </cell>
          <cell r="AB971">
            <v>59.62</v>
          </cell>
          <cell r="AC971">
            <v>42490.208333333299</v>
          </cell>
          <cell r="AD971">
            <v>42501.797000115701</v>
          </cell>
          <cell r="AE971" t="str">
            <v xml:space="preserve">EL 21 de abril de 2016, se presentó ante el Consejo Directivo del Fondo Adaptación el Plan de Acción para la prevención del riesgo de inundación y adaptación al cambio climático en La Mojana, el cual contiene las acciones estructurales y no estructurales </v>
          </cell>
          <cell r="AF971">
            <v>42490.208333333299</v>
          </cell>
          <cell r="AG971">
            <v>42501.796999999999</v>
          </cell>
          <cell r="AH971" t="str">
            <v>Aníbal José Pérez García</v>
          </cell>
          <cell r="AI971" t="str">
            <v>anibalperez@fondoadaptacion.gov.co</v>
          </cell>
          <cell r="AJ971">
            <v>0</v>
          </cell>
          <cell r="AK971">
            <v>42520.208333333299</v>
          </cell>
          <cell r="AL971">
            <v>-13</v>
          </cell>
        </row>
        <row r="972">
          <cell r="A972">
            <v>5265</v>
          </cell>
          <cell r="B972" t="str">
            <v>Todos por un Nuevo País</v>
          </cell>
          <cell r="C972" t="str">
            <v>Consistencia macroeconómica</v>
          </cell>
          <cell r="D972" t="str">
            <v>Consistencia macroeconómica</v>
          </cell>
          <cell r="E972" t="str">
            <v>Hacienda</v>
          </cell>
          <cell r="F972" t="str">
            <v>Fondo de Adaptación</v>
          </cell>
          <cell r="G972" t="str">
            <v>Gestión de recursos, activos y pasivos del Presupuesto General de la Nación</v>
          </cell>
          <cell r="H972">
            <v>5265</v>
          </cell>
          <cell r="I972" t="str">
            <v>Soluciones de vivienda entregadas a las familias damnificadas por la ola invernal 2010-2011.</v>
          </cell>
          <cell r="J972" t="str">
            <v>Producto</v>
          </cell>
          <cell r="K972" t="str">
            <v>Sectorial</v>
          </cell>
          <cell r="L972" t="str">
            <v>NO</v>
          </cell>
          <cell r="M972" t="str">
            <v>NO</v>
          </cell>
          <cell r="N972" t="str">
            <v>NO</v>
          </cell>
          <cell r="O972" t="str">
            <v>SI</v>
          </cell>
          <cell r="P972" t="str">
            <v>Viviendas</v>
          </cell>
          <cell r="Q972" t="str">
            <v>Mensual</v>
          </cell>
          <cell r="R972" t="str">
            <v>Acumulado</v>
          </cell>
          <cell r="S972">
            <v>7605</v>
          </cell>
          <cell r="T972">
            <v>9841</v>
          </cell>
          <cell r="U972">
            <v>18311</v>
          </cell>
          <cell r="V972">
            <v>19850</v>
          </cell>
          <cell r="W972">
            <v>11507</v>
          </cell>
          <cell r="X972">
            <v>59509</v>
          </cell>
          <cell r="Y972">
            <v>2460</v>
          </cell>
          <cell r="Z972">
            <v>13.435</v>
          </cell>
          <cell r="AA972">
            <v>6465</v>
          </cell>
          <cell r="AB972">
            <v>10.864000000000001</v>
          </cell>
          <cell r="AC972">
            <v>42490.208333333299</v>
          </cell>
          <cell r="AD972">
            <v>42501.798137071797</v>
          </cell>
          <cell r="AE972" t="str">
            <v>Para el mes de abril del año 2016, se entregaron en total 600 viviendas, llegando a 908 en el periodo enero - abril de 2016 en el programa nacional de vivienda. igualmente el reporte entregado por el programa Jarillon de Cali, se han entregado 1.860 soluc</v>
          </cell>
          <cell r="AF972">
            <v>42490.208333333299</v>
          </cell>
          <cell r="AG972">
            <v>42501.798136921301</v>
          </cell>
          <cell r="AH972" t="str">
            <v>Jorge Alexander Vargas Meza</v>
          </cell>
          <cell r="AI972" t="str">
            <v>alexandervargas@fondoadaptacion.gov.co</v>
          </cell>
          <cell r="AJ972">
            <v>0</v>
          </cell>
          <cell r="AK972">
            <v>42520.208333333299</v>
          </cell>
          <cell r="AL972">
            <v>-13</v>
          </cell>
        </row>
        <row r="973">
          <cell r="A973">
            <v>5266</v>
          </cell>
          <cell r="B973" t="str">
            <v>Todos por un Nuevo País</v>
          </cell>
          <cell r="C973" t="str">
            <v>Consistencia macroeconómica</v>
          </cell>
          <cell r="D973" t="str">
            <v>Consistencia macroeconómica</v>
          </cell>
          <cell r="E973" t="str">
            <v>Hacienda</v>
          </cell>
          <cell r="F973" t="str">
            <v>Fondo de Adaptación</v>
          </cell>
          <cell r="G973" t="str">
            <v>Gestión de recursos, activos y pasivos del Presupuesto General de la Nación</v>
          </cell>
          <cell r="H973">
            <v>5266</v>
          </cell>
          <cell r="I973" t="str">
            <v>Sitios críticos de transporte, en las zonas del país afectadas por el fenómeno de “La Niña” 2010-2011, reconstruidos.</v>
          </cell>
          <cell r="J973" t="str">
            <v>Producto</v>
          </cell>
          <cell r="K973" t="str">
            <v>Sectorial</v>
          </cell>
          <cell r="L973" t="str">
            <v>NO</v>
          </cell>
          <cell r="M973" t="str">
            <v>NO</v>
          </cell>
          <cell r="N973" t="str">
            <v>NO</v>
          </cell>
          <cell r="O973" t="str">
            <v>SI</v>
          </cell>
          <cell r="P973" t="str">
            <v>Sitios</v>
          </cell>
          <cell r="Q973" t="str">
            <v>Mensual</v>
          </cell>
          <cell r="R973" t="str">
            <v>Acumulado</v>
          </cell>
          <cell r="S973">
            <v>98</v>
          </cell>
          <cell r="T973">
            <v>159</v>
          </cell>
          <cell r="U973">
            <v>127</v>
          </cell>
          <cell r="V973">
            <v>8</v>
          </cell>
          <cell r="W973">
            <v>8</v>
          </cell>
          <cell r="X973">
            <v>302</v>
          </cell>
          <cell r="Y973">
            <v>38</v>
          </cell>
          <cell r="Z973">
            <v>29.920999999999999</v>
          </cell>
          <cell r="AA973">
            <v>217</v>
          </cell>
          <cell r="AB973">
            <v>71.853999999999999</v>
          </cell>
          <cell r="AC973">
            <v>42460.208333333299</v>
          </cell>
          <cell r="AD973">
            <v>42500.669454131901</v>
          </cell>
          <cell r="AE973" t="str">
            <v>Se avanzó en la ejecución de los contratos que se vienen desarrollando desde el 2015, lo que permitió finalizar 26 obras de sitios críticos adicionales, donde se resaltan la atención de (20) sitios críticos en la carretera Pipiral-Villavicencio (Meta), (4</v>
          </cell>
          <cell r="AF973">
            <v>42460.208333333299</v>
          </cell>
          <cell r="AG973">
            <v>42500.669453935203</v>
          </cell>
          <cell r="AH973" t="str">
            <v>Orlando Santiago</v>
          </cell>
          <cell r="AI973" t="str">
            <v>orlandosantiago@fondoadaptacion.gov.co</v>
          </cell>
          <cell r="AJ973">
            <v>0</v>
          </cell>
          <cell r="AK973">
            <v>42490.208333333299</v>
          </cell>
          <cell r="AL973">
            <v>17</v>
          </cell>
        </row>
        <row r="974">
          <cell r="A974">
            <v>5267</v>
          </cell>
          <cell r="B974" t="str">
            <v>Todos por un Nuevo País</v>
          </cell>
          <cell r="C974" t="str">
            <v>Consistencia macroeconómica</v>
          </cell>
          <cell r="D974" t="str">
            <v>Consistencia macroeconómica</v>
          </cell>
          <cell r="E974" t="str">
            <v>Hacienda</v>
          </cell>
          <cell r="F974" t="str">
            <v>Fondo de Adaptación</v>
          </cell>
          <cell r="G974" t="str">
            <v>Gestión de recursos, activos y pasivos del Presupuesto General de la Nación</v>
          </cell>
          <cell r="H974">
            <v>5267</v>
          </cell>
          <cell r="I974" t="str">
            <v>Sedes educativas afectadas por el fenómeno de "La Niña" 2010-2011 reconstruidas o reubicadas.</v>
          </cell>
          <cell r="J974" t="str">
            <v>Producto</v>
          </cell>
          <cell r="K974" t="str">
            <v>Sectorial</v>
          </cell>
          <cell r="L974" t="str">
            <v>NO</v>
          </cell>
          <cell r="M974" t="str">
            <v>NO</v>
          </cell>
          <cell r="N974" t="str">
            <v>NO</v>
          </cell>
          <cell r="O974" t="str">
            <v>SI</v>
          </cell>
          <cell r="P974" t="str">
            <v>Sedes</v>
          </cell>
          <cell r="Q974" t="str">
            <v>Mensual</v>
          </cell>
          <cell r="R974" t="str">
            <v>Acumulado</v>
          </cell>
          <cell r="S974">
            <v>4</v>
          </cell>
          <cell r="T974">
            <v>111</v>
          </cell>
          <cell r="U974">
            <v>198</v>
          </cell>
          <cell r="V974">
            <v>10</v>
          </cell>
          <cell r="W974">
            <v>0</v>
          </cell>
          <cell r="X974">
            <v>319</v>
          </cell>
          <cell r="Y974">
            <v>18</v>
          </cell>
          <cell r="Z974">
            <v>9.0909999999999993</v>
          </cell>
          <cell r="AA974">
            <v>60</v>
          </cell>
          <cell r="AB974">
            <v>18.809000000000001</v>
          </cell>
          <cell r="AC974">
            <v>42490.208333333299</v>
          </cell>
          <cell r="AD974">
            <v>42496.7793775463</v>
          </cell>
          <cell r="AE974" t="str">
            <v>Dentro de los proyectos desarrollados en el Sector Educación, actualmente se encuentran 61 proyectos cargados en etapa de construcción para los departamentos de Antioquia (10), Atlántico (2), Bolívar (8), Cauca (2), Córdoba (4), Cundinamarca (12), La Guaj</v>
          </cell>
          <cell r="AF974">
            <v>42490.208333333299</v>
          </cell>
          <cell r="AG974">
            <v>42496.779377395796</v>
          </cell>
          <cell r="AH974" t="str">
            <v>Frank Paipilla</v>
          </cell>
          <cell r="AI974" t="str">
            <v>frankpaipilla@fondoadaptacion.gov.co</v>
          </cell>
          <cell r="AJ974">
            <v>0</v>
          </cell>
          <cell r="AK974">
            <v>42520.208333333299</v>
          </cell>
          <cell r="AL974">
            <v>-13</v>
          </cell>
        </row>
        <row r="975">
          <cell r="A975">
            <v>5268</v>
          </cell>
          <cell r="B975" t="str">
            <v>Todos por un Nuevo País</v>
          </cell>
          <cell r="C975" t="str">
            <v>Consistencia macroeconómica</v>
          </cell>
          <cell r="D975" t="str">
            <v>Consistencia macroeconómica</v>
          </cell>
          <cell r="E975" t="str">
            <v>Hacienda</v>
          </cell>
          <cell r="F975" t="str">
            <v>Fondo de Adaptación</v>
          </cell>
          <cell r="G975" t="str">
            <v>Gestión de recursos, activos y pasivos del Presupuesto General de la Nación</v>
          </cell>
          <cell r="H975">
            <v>5268</v>
          </cell>
          <cell r="I975" t="str">
            <v>Porcentaje de avance de ejecución del plan de reasentamiento de Gramalote.</v>
          </cell>
          <cell r="J975" t="str">
            <v>Producto</v>
          </cell>
          <cell r="K975" t="str">
            <v>Sectorial</v>
          </cell>
          <cell r="L975" t="str">
            <v>NO</v>
          </cell>
          <cell r="M975" t="str">
            <v>NO</v>
          </cell>
          <cell r="N975" t="str">
            <v>NO</v>
          </cell>
          <cell r="O975" t="str">
            <v>SI</v>
          </cell>
          <cell r="P975" t="str">
            <v>Porcentaje</v>
          </cell>
          <cell r="Q975" t="str">
            <v>Mensual</v>
          </cell>
          <cell r="R975" t="str">
            <v>Acumulado</v>
          </cell>
          <cell r="S975">
            <v>26.1</v>
          </cell>
          <cell r="T975">
            <v>15</v>
          </cell>
          <cell r="U975">
            <v>28.9</v>
          </cell>
          <cell r="V975">
            <v>20</v>
          </cell>
          <cell r="W975">
            <v>10</v>
          </cell>
          <cell r="X975">
            <v>73.900000000000006</v>
          </cell>
          <cell r="Y975">
            <v>0</v>
          </cell>
          <cell r="Z975">
            <v>0</v>
          </cell>
          <cell r="AA975">
            <v>0</v>
          </cell>
          <cell r="AB975">
            <v>0</v>
          </cell>
          <cell r="AC975">
            <v>0</v>
          </cell>
          <cell r="AD975">
            <v>0</v>
          </cell>
          <cell r="AE975" t="str">
            <v>ara beneficiar a la población gramalotera, se ha avanzado en las obras que permiten ver la ejecución en el plan de reasentamiento: Después de adelantar gestiones con el contratista de urbanismo, se logó cuantificar los avances físicos que afectaban el rep</v>
          </cell>
          <cell r="AF975">
            <v>42490.208333333299</v>
          </cell>
          <cell r="AG975">
            <v>42501.797188807897</v>
          </cell>
          <cell r="AH975" t="str">
            <v>Roberto Zapata</v>
          </cell>
          <cell r="AI975" t="str">
            <v>coordinadorgramalote@fondoadaptacion.gov.co</v>
          </cell>
          <cell r="AJ975">
            <v>0</v>
          </cell>
          <cell r="AK975">
            <v>0</v>
          </cell>
          <cell r="AL975">
            <v>0</v>
          </cell>
        </row>
        <row r="976">
          <cell r="A976">
            <v>5269</v>
          </cell>
          <cell r="B976" t="str">
            <v>Todos por un Nuevo País</v>
          </cell>
          <cell r="C976" t="str">
            <v>Consistencia macroeconómica</v>
          </cell>
          <cell r="D976" t="str">
            <v>Consistencia macroeconómica</v>
          </cell>
          <cell r="E976" t="str">
            <v>Hacienda</v>
          </cell>
          <cell r="F976" t="str">
            <v>Fondo de Adaptación</v>
          </cell>
          <cell r="G976" t="str">
            <v>Gestión de recursos, activos y pasivos del Presupuesto General de la Nación</v>
          </cell>
          <cell r="H976">
            <v>5269</v>
          </cell>
          <cell r="I976" t="str">
            <v>Porcentaje de avance de ejecución del macroproyecto de reducción del riesgo de inundación en el El Jarillón del Río Cali (Distrito de Aguablanca).</v>
          </cell>
          <cell r="J976" t="str">
            <v>Producto</v>
          </cell>
          <cell r="K976" t="str">
            <v>Sectorial</v>
          </cell>
          <cell r="L976" t="str">
            <v>NO</v>
          </cell>
          <cell r="M976" t="str">
            <v>NO</v>
          </cell>
          <cell r="N976" t="str">
            <v>NO</v>
          </cell>
          <cell r="O976" t="str">
            <v>SI</v>
          </cell>
          <cell r="P976" t="str">
            <v>Porcentaje</v>
          </cell>
          <cell r="Q976" t="str">
            <v>Mensual</v>
          </cell>
          <cell r="R976" t="str">
            <v>Acumulado</v>
          </cell>
          <cell r="S976">
            <v>6.3</v>
          </cell>
          <cell r="T976">
            <v>17</v>
          </cell>
          <cell r="U976">
            <v>20</v>
          </cell>
          <cell r="V976">
            <v>31</v>
          </cell>
          <cell r="W976">
            <v>18</v>
          </cell>
          <cell r="X976">
            <v>93.7</v>
          </cell>
          <cell r="Y976">
            <v>0.43</v>
          </cell>
          <cell r="Z976">
            <v>2.15</v>
          </cell>
          <cell r="AA976">
            <v>8.83</v>
          </cell>
          <cell r="AB976">
            <v>9.4239999999999995</v>
          </cell>
          <cell r="AC976">
            <v>42490.208333333299</v>
          </cell>
          <cell r="AD976">
            <v>42496.774369178202</v>
          </cell>
          <cell r="AE976" t="str">
            <v>De acuerdo con las actividades adelantadas en desarrollo de las líneas del intervención, durante el mes de abril de 2016 el proyecto Jarillón de Cali avanzó el 0,03%, para un acumulado de 0,43% durante el 2016 y 15,13% global.</v>
          </cell>
          <cell r="AF976">
            <v>42490.208333333299</v>
          </cell>
          <cell r="AG976">
            <v>42496.774369016202</v>
          </cell>
          <cell r="AH976" t="str">
            <v>Alfredo Martinez Delgadillo</v>
          </cell>
          <cell r="AI976" t="str">
            <v>alfredomartinez@fondoadaptacion.gov.co</v>
          </cell>
          <cell r="AJ976">
            <v>0</v>
          </cell>
          <cell r="AK976">
            <v>42520.208333333299</v>
          </cell>
          <cell r="AL976">
            <v>-13</v>
          </cell>
        </row>
        <row r="977">
          <cell r="A977">
            <v>5270</v>
          </cell>
          <cell r="B977" t="str">
            <v>Todos por un Nuevo País</v>
          </cell>
          <cell r="C977" t="str">
            <v>Consistencia macroeconómica</v>
          </cell>
          <cell r="D977" t="str">
            <v>Consistencia macroeconómica</v>
          </cell>
          <cell r="E977" t="str">
            <v>Hacienda</v>
          </cell>
          <cell r="F977" t="str">
            <v>Fondo de Adaptación</v>
          </cell>
          <cell r="G977" t="str">
            <v>Gestión de recursos, activos y pasivos del Presupuesto General de la Nación</v>
          </cell>
          <cell r="H977">
            <v>5270</v>
          </cell>
          <cell r="I977" t="str">
            <v>Porcentaje de avance de ejecución del macroproyecto de restauración de los ecosistemas degradados en el área de influencia del Canal del Dique.</v>
          </cell>
          <cell r="J977" t="str">
            <v>Producto</v>
          </cell>
          <cell r="K977" t="str">
            <v>Sectorial</v>
          </cell>
          <cell r="L977" t="str">
            <v>NO</v>
          </cell>
          <cell r="M977" t="str">
            <v>NO</v>
          </cell>
          <cell r="N977" t="str">
            <v>NO</v>
          </cell>
          <cell r="O977" t="str">
            <v>SI</v>
          </cell>
          <cell r="P977" t="str">
            <v>Porcentaje</v>
          </cell>
          <cell r="Q977" t="str">
            <v>Mensual</v>
          </cell>
          <cell r="R977" t="str">
            <v>Acumulado</v>
          </cell>
          <cell r="S977">
            <v>6.5</v>
          </cell>
          <cell r="T977">
            <v>5.8</v>
          </cell>
          <cell r="U977">
            <v>7.7</v>
          </cell>
          <cell r="V977">
            <v>60</v>
          </cell>
          <cell r="W977">
            <v>0</v>
          </cell>
          <cell r="X977">
            <v>73.5</v>
          </cell>
          <cell r="Y977">
            <v>0.4</v>
          </cell>
          <cell r="Z977">
            <v>5.1950000000000003</v>
          </cell>
          <cell r="AA977">
            <v>5.6</v>
          </cell>
          <cell r="AB977">
            <v>7.6189999999999998</v>
          </cell>
          <cell r="AC977">
            <v>42490.208333333299</v>
          </cell>
          <cell r="AD977">
            <v>42501.796814432899</v>
          </cell>
          <cell r="AE977" t="str">
            <v>PLAN DE RESTAURACIÓN (Macroproyecto) Dentro de los avances en el Plan de Manejo Hidrosedimentológgico, el consultor profundiza en los análisis de los impactos económicos de la alternativa seleccionada, así como en los aspectos de diseño preliminar y de de</v>
          </cell>
          <cell r="AF977">
            <v>42490.208333333299</v>
          </cell>
          <cell r="AG977">
            <v>42501.796814270798</v>
          </cell>
          <cell r="AH977" t="str">
            <v>Gustavo Andrés Martínez Tello</v>
          </cell>
          <cell r="AI977" t="str">
            <v>gustavomartinez@fondoadaptacion.gov.co</v>
          </cell>
          <cell r="AJ977">
            <v>0</v>
          </cell>
          <cell r="AK977">
            <v>42520.208333333299</v>
          </cell>
          <cell r="AL977">
            <v>-13</v>
          </cell>
        </row>
        <row r="978">
          <cell r="A978">
            <v>5264</v>
          </cell>
          <cell r="B978" t="str">
            <v>Todos por un Nuevo País</v>
          </cell>
          <cell r="C978" t="str">
            <v>Consistencia macroeconómica</v>
          </cell>
          <cell r="D978" t="str">
            <v>Consistencia macroeconómica</v>
          </cell>
          <cell r="E978" t="str">
            <v>Hacienda</v>
          </cell>
          <cell r="F978" t="str">
            <v>Fondo de Adaptación</v>
          </cell>
          <cell r="G978" t="str">
            <v>Gestión de recursos, activos y pasivos del Presupuesto General de la Nación</v>
          </cell>
          <cell r="H978">
            <v>5264</v>
          </cell>
          <cell r="I978" t="str">
            <v>Soluciones de vivienda contratadas para las familias damnificadas por la ola invernal 2010-2011.</v>
          </cell>
          <cell r="J978" t="str">
            <v>Producto</v>
          </cell>
          <cell r="K978" t="str">
            <v>Sectorial</v>
          </cell>
          <cell r="L978" t="str">
            <v>NO</v>
          </cell>
          <cell r="M978" t="str">
            <v>NO</v>
          </cell>
          <cell r="N978" t="str">
            <v>NO</v>
          </cell>
          <cell r="O978" t="str">
            <v>SI</v>
          </cell>
          <cell r="P978" t="str">
            <v>Viviendas</v>
          </cell>
          <cell r="Q978" t="str">
            <v>Mensual</v>
          </cell>
          <cell r="R978" t="str">
            <v>Acumulado</v>
          </cell>
          <cell r="S978">
            <v>14105</v>
          </cell>
          <cell r="T978">
            <v>22755</v>
          </cell>
          <cell r="U978">
            <v>20879</v>
          </cell>
          <cell r="V978">
            <v>9375</v>
          </cell>
          <cell r="W978">
            <v>0</v>
          </cell>
          <cell r="X978">
            <v>53009</v>
          </cell>
          <cell r="Y978">
            <v>3111</v>
          </cell>
          <cell r="Z978">
            <v>14.9</v>
          </cell>
          <cell r="AA978">
            <v>23551</v>
          </cell>
          <cell r="AB978">
            <v>44.427999999999997</v>
          </cell>
          <cell r="AC978">
            <v>42490.208333333299</v>
          </cell>
          <cell r="AD978">
            <v>42501.797689351901</v>
          </cell>
          <cell r="AE978" t="str">
            <v xml:space="preserve">En el mes de abril de 2016 se contrataron 434 soluciones de vivienda del programa nacional de vivienda, llegando a un total acumulado en el año de 1.092 viviendas contratadas en lo que va corrido del año. adicional a este resultado, se consolida el nuero </v>
          </cell>
          <cell r="AF978">
            <v>42490.208333333299</v>
          </cell>
          <cell r="AG978">
            <v>42501.797689236097</v>
          </cell>
          <cell r="AH978" t="str">
            <v>Jorge Alexander Vargas Meza</v>
          </cell>
          <cell r="AI978" t="str">
            <v>alexandervargas@fondoadaptacion.gov.co</v>
          </cell>
          <cell r="AJ978">
            <v>0</v>
          </cell>
          <cell r="AK978">
            <v>42520.208333333299</v>
          </cell>
          <cell r="AL978">
            <v>-13</v>
          </cell>
        </row>
        <row r="979">
          <cell r="A979">
            <v>5259</v>
          </cell>
          <cell r="B979" t="str">
            <v>Todos por un Nuevo País</v>
          </cell>
          <cell r="C979" t="str">
            <v>Consistencia macroeconómica</v>
          </cell>
          <cell r="D979" t="str">
            <v>Consistencia macroeconómica</v>
          </cell>
          <cell r="E979" t="str">
            <v>Hacienda</v>
          </cell>
          <cell r="F979" t="str">
            <v>MINHACIENDA</v>
          </cell>
          <cell r="G979" t="str">
            <v>Gestión de recursos, activos y pasivos del Presupuesto General de la Nación</v>
          </cell>
          <cell r="H979">
            <v>5259</v>
          </cell>
          <cell r="I979" t="str">
            <v>Calificación crediticia deuda soberana</v>
          </cell>
          <cell r="J979" t="str">
            <v>Resultado</v>
          </cell>
          <cell r="K979" t="str">
            <v>Sectorial</v>
          </cell>
          <cell r="L979" t="str">
            <v>NO</v>
          </cell>
          <cell r="M979" t="str">
            <v>NO</v>
          </cell>
          <cell r="N979" t="str">
            <v>NO</v>
          </cell>
          <cell r="O979" t="str">
            <v>SI</v>
          </cell>
          <cell r="P979" t="str">
            <v>Porcentaje</v>
          </cell>
          <cell r="Q979" t="str">
            <v>Anual</v>
          </cell>
          <cell r="R979" t="str">
            <v>Acumulado</v>
          </cell>
          <cell r="S979">
            <v>0</v>
          </cell>
          <cell r="T979">
            <v>0</v>
          </cell>
          <cell r="U979">
            <v>0</v>
          </cell>
          <cell r="V979">
            <v>0</v>
          </cell>
          <cell r="W979">
            <v>100</v>
          </cell>
          <cell r="X979">
            <v>100</v>
          </cell>
          <cell r="Y979">
            <v>0</v>
          </cell>
          <cell r="Z979">
            <v>0</v>
          </cell>
          <cell r="AA979">
            <v>0</v>
          </cell>
          <cell r="AB979">
            <v>0</v>
          </cell>
          <cell r="AC979">
            <v>0</v>
          </cell>
          <cell r="AD979">
            <v>0</v>
          </cell>
          <cell r="AE979">
            <v>0</v>
          </cell>
          <cell r="AF979">
            <v>0</v>
          </cell>
          <cell r="AG979">
            <v>0</v>
          </cell>
          <cell r="AH979" t="str">
            <v>Cristhian Prado Castillo</v>
          </cell>
          <cell r="AI979" t="str">
            <v>crprado@minhacienda.gov.co</v>
          </cell>
          <cell r="AJ979">
            <v>80</v>
          </cell>
          <cell r="AK979">
            <v>0</v>
          </cell>
          <cell r="AL979">
            <v>0</v>
          </cell>
        </row>
        <row r="980">
          <cell r="A980">
            <v>4392</v>
          </cell>
          <cell r="B980" t="str">
            <v>Todos por un Nuevo País</v>
          </cell>
          <cell r="C980" t="str">
            <v>Consistencia macroeconómica</v>
          </cell>
          <cell r="D980" t="str">
            <v>Consistencia macroeconómica</v>
          </cell>
          <cell r="E980" t="str">
            <v>Hacienda</v>
          </cell>
          <cell r="F980" t="str">
            <v>MINHACIENDA</v>
          </cell>
          <cell r="G980" t="str">
            <v>Gestión de recursos, activos y pasivos del Presupuesto General de la Nación</v>
          </cell>
          <cell r="H980">
            <v>4392</v>
          </cell>
          <cell r="I980" t="str">
            <v>Crecimiento real del Producto Interno Bruto</v>
          </cell>
          <cell r="J980" t="str">
            <v>Resultado</v>
          </cell>
          <cell r="K980" t="str">
            <v>Sectorial</v>
          </cell>
          <cell r="L980" t="str">
            <v>SI</v>
          </cell>
          <cell r="M980" t="str">
            <v>NO</v>
          </cell>
          <cell r="N980" t="str">
            <v>NO</v>
          </cell>
          <cell r="O980" t="str">
            <v>SI</v>
          </cell>
          <cell r="P980" t="str">
            <v>Porcentaje</v>
          </cell>
          <cell r="Q980" t="str">
            <v>Trimestral</v>
          </cell>
          <cell r="R980" t="str">
            <v>Stock</v>
          </cell>
          <cell r="S980">
            <v>4.2</v>
          </cell>
          <cell r="T980">
            <v>3.6</v>
          </cell>
          <cell r="U980">
            <v>3.8</v>
          </cell>
          <cell r="V980">
            <v>4.2</v>
          </cell>
          <cell r="W980">
            <v>4.3</v>
          </cell>
          <cell r="X980">
            <v>4.3</v>
          </cell>
          <cell r="Y980">
            <v>0</v>
          </cell>
          <cell r="Z980">
            <v>0</v>
          </cell>
          <cell r="AA980">
            <v>0</v>
          </cell>
          <cell r="AB980">
            <v>0</v>
          </cell>
          <cell r="AC980">
            <v>0</v>
          </cell>
          <cell r="AD980">
            <v>0</v>
          </cell>
          <cell r="AE980" t="str">
            <v>Para el presente periodo no se publican datos ya que la información es trimestral y se genera con tres meses de rezago.</v>
          </cell>
          <cell r="AF980">
            <v>42490.208333333299</v>
          </cell>
          <cell r="AG980">
            <v>42503.644005243099</v>
          </cell>
          <cell r="AH980" t="str">
            <v>María Lucía Flórez Jiménez</v>
          </cell>
          <cell r="AI980" t="str">
            <v>mflorez@minhacienda.gov.co</v>
          </cell>
          <cell r="AJ980">
            <v>80</v>
          </cell>
          <cell r="AK980">
            <v>0</v>
          </cell>
          <cell r="AL980">
            <v>0</v>
          </cell>
        </row>
        <row r="981">
          <cell r="A981">
            <v>4393</v>
          </cell>
          <cell r="B981" t="str">
            <v>Todos por un Nuevo País</v>
          </cell>
          <cell r="C981" t="str">
            <v>Consistencia macroeconómica</v>
          </cell>
          <cell r="D981" t="str">
            <v>Consistencia macroeconómica</v>
          </cell>
          <cell r="E981" t="str">
            <v>Hacienda</v>
          </cell>
          <cell r="F981" t="str">
            <v>MINHACIENDA</v>
          </cell>
          <cell r="G981" t="str">
            <v>Gestión de recursos, activos y pasivos del Presupuesto General de la Nación</v>
          </cell>
          <cell r="H981">
            <v>4393</v>
          </cell>
          <cell r="I981" t="str">
            <v>Balance fiscal estructural del Gobierno Nacional Central (% del PIB)</v>
          </cell>
          <cell r="J981" t="str">
            <v>Resultado</v>
          </cell>
          <cell r="K981" t="str">
            <v>Sectorial</v>
          </cell>
          <cell r="L981" t="str">
            <v>SI</v>
          </cell>
          <cell r="M981" t="str">
            <v>NO</v>
          </cell>
          <cell r="N981" t="str">
            <v>NO</v>
          </cell>
          <cell r="O981" t="str">
            <v>SI</v>
          </cell>
          <cell r="P981" t="str">
            <v>Porcentaje</v>
          </cell>
          <cell r="Q981" t="str">
            <v>Trimestral</v>
          </cell>
          <cell r="R981" t="str">
            <v>Stock</v>
          </cell>
          <cell r="S981">
            <v>-2.2999999999999998</v>
          </cell>
          <cell r="T981">
            <v>-2.2000000000000002</v>
          </cell>
          <cell r="U981">
            <v>-2.1</v>
          </cell>
          <cell r="V981">
            <v>-2</v>
          </cell>
          <cell r="W981">
            <v>-1.9</v>
          </cell>
          <cell r="X981">
            <v>-1.9</v>
          </cell>
          <cell r="Y981">
            <v>0</v>
          </cell>
          <cell r="Z981">
            <v>0</v>
          </cell>
          <cell r="AA981">
            <v>0</v>
          </cell>
          <cell r="AB981">
            <v>0</v>
          </cell>
          <cell r="AC981">
            <v>0</v>
          </cell>
          <cell r="AD981">
            <v>0</v>
          </cell>
          <cell r="AE981" t="str">
            <v>El indicador tiene un rezago de 120 días.</v>
          </cell>
          <cell r="AF981">
            <v>42460.208333333299</v>
          </cell>
          <cell r="AG981">
            <v>42496.426759872702</v>
          </cell>
          <cell r="AH981" t="str">
            <v>Emilio Wills Valderrama</v>
          </cell>
          <cell r="AI981" t="str">
            <v>ewills@minhacienda.gov.co</v>
          </cell>
          <cell r="AJ981">
            <v>120</v>
          </cell>
          <cell r="AK981">
            <v>0</v>
          </cell>
          <cell r="AL981">
            <v>0</v>
          </cell>
        </row>
        <row r="982">
          <cell r="A982">
            <v>4394</v>
          </cell>
          <cell r="B982" t="str">
            <v>Todos por un Nuevo País</v>
          </cell>
          <cell r="C982" t="str">
            <v>Consistencia macroeconómica</v>
          </cell>
          <cell r="D982" t="str">
            <v>Consistencia macroeconómica</v>
          </cell>
          <cell r="E982" t="str">
            <v>Hacienda</v>
          </cell>
          <cell r="F982" t="str">
            <v>MINHACIENDA</v>
          </cell>
          <cell r="G982" t="str">
            <v>Gestión de recursos, activos y pasivos del Presupuesto General de la Nación</v>
          </cell>
          <cell r="H982">
            <v>4394</v>
          </cell>
          <cell r="I982" t="str">
            <v>Balance Fiscal del Sector Público Consolidado (% del PIB)</v>
          </cell>
          <cell r="J982" t="str">
            <v>Resultado</v>
          </cell>
          <cell r="K982" t="str">
            <v>Sectorial</v>
          </cell>
          <cell r="L982" t="str">
            <v>SI</v>
          </cell>
          <cell r="M982" t="str">
            <v>NO</v>
          </cell>
          <cell r="N982" t="str">
            <v>NO</v>
          </cell>
          <cell r="O982" t="str">
            <v>SI</v>
          </cell>
          <cell r="P982" t="str">
            <v>Porcentaje</v>
          </cell>
          <cell r="Q982" t="str">
            <v>Trimestral</v>
          </cell>
          <cell r="R982" t="str">
            <v>Stock</v>
          </cell>
          <cell r="S982">
            <v>-2.1</v>
          </cell>
          <cell r="T982">
            <v>-2.1</v>
          </cell>
          <cell r="U982">
            <v>-1.5</v>
          </cell>
          <cell r="V982">
            <v>-1.3</v>
          </cell>
          <cell r="W982">
            <v>-1.2</v>
          </cell>
          <cell r="X982">
            <v>-1.2</v>
          </cell>
          <cell r="Y982">
            <v>0</v>
          </cell>
          <cell r="Z982">
            <v>0</v>
          </cell>
          <cell r="AA982">
            <v>0</v>
          </cell>
          <cell r="AB982">
            <v>0</v>
          </cell>
          <cell r="AC982">
            <v>0</v>
          </cell>
          <cell r="AD982">
            <v>0</v>
          </cell>
          <cell r="AE982" t="str">
            <v xml:space="preserve">La información tiene un rezago de 120 días. </v>
          </cell>
          <cell r="AF982">
            <v>42460.208333333299</v>
          </cell>
          <cell r="AG982">
            <v>42500.663832025501</v>
          </cell>
          <cell r="AH982" t="str">
            <v>Emilio Wills Valderrama</v>
          </cell>
          <cell r="AI982" t="str">
            <v>ewills@minhacienda.gov.co</v>
          </cell>
          <cell r="AJ982">
            <v>120</v>
          </cell>
          <cell r="AK982">
            <v>0</v>
          </cell>
          <cell r="AL982">
            <v>0</v>
          </cell>
        </row>
        <row r="983">
          <cell r="A983">
            <v>4395</v>
          </cell>
          <cell r="B983" t="str">
            <v>Todos por un Nuevo País</v>
          </cell>
          <cell r="C983" t="str">
            <v>Consistencia macroeconómica</v>
          </cell>
          <cell r="D983" t="str">
            <v>Consistencia macroeconómica</v>
          </cell>
          <cell r="E983" t="str">
            <v>Hacienda</v>
          </cell>
          <cell r="F983" t="str">
            <v>MINHACIENDA</v>
          </cell>
          <cell r="G983" t="str">
            <v>Gestión de recursos, activos y pasivos del Presupuesto General de la Nación</v>
          </cell>
          <cell r="H983">
            <v>4395</v>
          </cell>
          <cell r="I983" t="str">
            <v>Balance Primario del Sector Público No Financiero (% del PIB)</v>
          </cell>
          <cell r="J983" t="str">
            <v>Resultado</v>
          </cell>
          <cell r="K983" t="str">
            <v>Sectorial</v>
          </cell>
          <cell r="L983" t="str">
            <v>SI</v>
          </cell>
          <cell r="M983" t="str">
            <v>NO</v>
          </cell>
          <cell r="N983" t="str">
            <v>NO</v>
          </cell>
          <cell r="O983" t="str">
            <v>SI</v>
          </cell>
          <cell r="P983" t="str">
            <v>Porcentaje</v>
          </cell>
          <cell r="Q983" t="str">
            <v>Trimestral</v>
          </cell>
          <cell r="R983" t="str">
            <v>Stock</v>
          </cell>
          <cell r="S983">
            <v>0.7</v>
          </cell>
          <cell r="T983">
            <v>0.7</v>
          </cell>
          <cell r="U983">
            <v>1</v>
          </cell>
          <cell r="V983">
            <v>1.2</v>
          </cell>
          <cell r="W983">
            <v>1.3</v>
          </cell>
          <cell r="X983">
            <v>1.3</v>
          </cell>
          <cell r="Y983">
            <v>0</v>
          </cell>
          <cell r="Z983">
            <v>0</v>
          </cell>
          <cell r="AA983">
            <v>0</v>
          </cell>
          <cell r="AB983">
            <v>0</v>
          </cell>
          <cell r="AC983">
            <v>0</v>
          </cell>
          <cell r="AD983">
            <v>0</v>
          </cell>
          <cell r="AE983" t="str">
            <v>El indicador se reporta de manera trimestral.</v>
          </cell>
          <cell r="AF983">
            <v>42400.208333333299</v>
          </cell>
          <cell r="AG983">
            <v>42439.700047719904</v>
          </cell>
          <cell r="AH983" t="str">
            <v>Emilio Wills Valderrama</v>
          </cell>
          <cell r="AI983" t="str">
            <v>ewills@minhacienda.gov.co</v>
          </cell>
          <cell r="AJ983">
            <v>120</v>
          </cell>
          <cell r="AK983">
            <v>0</v>
          </cell>
          <cell r="AL983">
            <v>0</v>
          </cell>
        </row>
        <row r="984">
          <cell r="A984">
            <v>5272</v>
          </cell>
          <cell r="B984" t="str">
            <v>Todos por un Nuevo País</v>
          </cell>
          <cell r="C984" t="str">
            <v>Consistencia macroeconómica</v>
          </cell>
          <cell r="D984" t="str">
            <v>Consistencia macroeconómica</v>
          </cell>
          <cell r="E984" t="str">
            <v>Hacienda</v>
          </cell>
          <cell r="F984" t="str">
            <v>SAE</v>
          </cell>
          <cell r="G984" t="str">
            <v>Fortalecimiento del recaudo y la sostenibilidad fiscal</v>
          </cell>
          <cell r="H984">
            <v>5272</v>
          </cell>
          <cell r="I984" t="str">
            <v>Activos que registran productividad a cargo de la Sociedad de Activos Especiales</v>
          </cell>
          <cell r="J984" t="str">
            <v>Resultado</v>
          </cell>
          <cell r="K984" t="str">
            <v>Sectorial</v>
          </cell>
          <cell r="L984" t="str">
            <v>NO</v>
          </cell>
          <cell r="M984" t="str">
            <v>NO</v>
          </cell>
          <cell r="N984" t="str">
            <v>NO</v>
          </cell>
          <cell r="O984" t="str">
            <v>SI</v>
          </cell>
          <cell r="P984" t="str">
            <v>Activos</v>
          </cell>
          <cell r="Q984" t="str">
            <v>Trimestral</v>
          </cell>
          <cell r="R984" t="str">
            <v>Capacidad</v>
          </cell>
          <cell r="S984">
            <v>5312</v>
          </cell>
          <cell r="T984">
            <v>5601</v>
          </cell>
          <cell r="U984">
            <v>6380</v>
          </cell>
          <cell r="V984">
            <v>7405</v>
          </cell>
          <cell r="W984">
            <v>8432</v>
          </cell>
          <cell r="X984">
            <v>8432</v>
          </cell>
          <cell r="Y984">
            <v>4483</v>
          </cell>
          <cell r="Z984">
            <v>0</v>
          </cell>
          <cell r="AA984">
            <v>4483</v>
          </cell>
          <cell r="AB984">
            <v>0</v>
          </cell>
          <cell r="AC984">
            <v>42460.208333333299</v>
          </cell>
          <cell r="AD984">
            <v>42506.6024012384</v>
          </cell>
          <cell r="AE984" t="str">
            <v>La cantidad de activos productivos se desagrega de la siguiente forma: • Inmuebles con contrato de arrendamiento en mecanismo de administración de Administración Directa 1592 • Inmuebles con contrato de arrendamiento en mecanismo de administración de Depo</v>
          </cell>
          <cell r="AF984">
            <v>42460.208333333299</v>
          </cell>
          <cell r="AG984">
            <v>42501.786052430602</v>
          </cell>
          <cell r="AH984" t="str">
            <v>Maria Virginia Torres de Cristancho</v>
          </cell>
          <cell r="AI984" t="str">
            <v>mtorres@saesas.gov.co</v>
          </cell>
          <cell r="AJ984">
            <v>10</v>
          </cell>
          <cell r="AK984">
            <v>42551.208333333299</v>
          </cell>
          <cell r="AL984">
            <v>-53</v>
          </cell>
        </row>
        <row r="985">
          <cell r="A985">
            <v>5273</v>
          </cell>
          <cell r="B985" t="str">
            <v>Todos por un Nuevo País</v>
          </cell>
          <cell r="C985" t="str">
            <v>Consistencia macroeconómica</v>
          </cell>
          <cell r="D985" t="str">
            <v>Consistencia macroeconómica</v>
          </cell>
          <cell r="E985" t="str">
            <v>Hacienda</v>
          </cell>
          <cell r="F985" t="str">
            <v>SAE</v>
          </cell>
          <cell r="G985" t="str">
            <v>Fortalecimiento del recaudo y la sostenibilidad fiscal</v>
          </cell>
          <cell r="H985">
            <v>5273</v>
          </cell>
          <cell r="I985" t="str">
            <v>Activos saneados para comercializar a cargo de la Sociedad de Activos Especiales</v>
          </cell>
          <cell r="J985" t="str">
            <v>Resultado</v>
          </cell>
          <cell r="K985" t="str">
            <v>Sectorial</v>
          </cell>
          <cell r="L985" t="str">
            <v>NO</v>
          </cell>
          <cell r="M985" t="str">
            <v>NO</v>
          </cell>
          <cell r="N985" t="str">
            <v>NO</v>
          </cell>
          <cell r="O985" t="str">
            <v>SI</v>
          </cell>
          <cell r="P985" t="str">
            <v>Activos</v>
          </cell>
          <cell r="Q985" t="str">
            <v>Trimestral</v>
          </cell>
          <cell r="R985" t="str">
            <v>Acumulado</v>
          </cell>
          <cell r="S985">
            <v>1179</v>
          </cell>
          <cell r="T985">
            <v>1572</v>
          </cell>
          <cell r="U985">
            <v>1042</v>
          </cell>
          <cell r="V985">
            <v>535</v>
          </cell>
          <cell r="W985">
            <v>223</v>
          </cell>
          <cell r="X985">
            <v>3372</v>
          </cell>
          <cell r="Y985">
            <v>3795</v>
          </cell>
          <cell r="Z985">
            <v>100</v>
          </cell>
          <cell r="AA985">
            <v>6413</v>
          </cell>
          <cell r="AB985">
            <v>100</v>
          </cell>
          <cell r="AC985">
            <v>42460.208333333299</v>
          </cell>
          <cell r="AD985">
            <v>42506.605211111098</v>
          </cell>
          <cell r="AE985" t="str">
            <v xml:space="preserve">La cantidad de activos saneados para comercialización: • Inmuebles - 1722 • Muebles - 2069 • Sociedades Activas - 4 • Establecimiento de comercio - No se cuenta con establecimientos de comercio listos para comercializar </v>
          </cell>
          <cell r="AF985">
            <v>42460.208333333299</v>
          </cell>
          <cell r="AG985">
            <v>42501.786510335602</v>
          </cell>
          <cell r="AH985" t="str">
            <v>Maria Virginia Torres de Cristancho</v>
          </cell>
          <cell r="AI985" t="str">
            <v>mtorres@saesas.gov.co</v>
          </cell>
          <cell r="AJ985">
            <v>10</v>
          </cell>
          <cell r="AK985">
            <v>42551.208333333299</v>
          </cell>
          <cell r="AL985">
            <v>-53</v>
          </cell>
        </row>
        <row r="986">
          <cell r="A986">
            <v>5261</v>
          </cell>
          <cell r="B986" t="str">
            <v>Todos por un Nuevo País</v>
          </cell>
          <cell r="C986" t="str">
            <v>Consistencia macroeconómica</v>
          </cell>
          <cell r="D986" t="str">
            <v>Consistencia macroeconómica</v>
          </cell>
          <cell r="E986" t="str">
            <v>Hacienda</v>
          </cell>
          <cell r="F986" t="str">
            <v>UGPP</v>
          </cell>
          <cell r="G986" t="str">
            <v>Fortalecimiento del recaudo y la sostenibilidad fiscal</v>
          </cell>
          <cell r="H986">
            <v>5261</v>
          </cell>
          <cell r="I986" t="str">
            <v>Tasa de evasión de parafiscales UGPP</v>
          </cell>
          <cell r="J986" t="str">
            <v>Resultado</v>
          </cell>
          <cell r="K986" t="str">
            <v>Sectorial</v>
          </cell>
          <cell r="L986" t="str">
            <v>NO</v>
          </cell>
          <cell r="M986" t="str">
            <v>NO</v>
          </cell>
          <cell r="N986" t="str">
            <v>NO</v>
          </cell>
          <cell r="O986" t="str">
            <v>SI</v>
          </cell>
          <cell r="P986" t="str">
            <v>Porcentaje</v>
          </cell>
          <cell r="Q986" t="str">
            <v>Anual</v>
          </cell>
          <cell r="R986" t="str">
            <v>Reducción</v>
          </cell>
          <cell r="S986">
            <v>24</v>
          </cell>
          <cell r="T986">
            <v>22</v>
          </cell>
          <cell r="U986">
            <v>0</v>
          </cell>
          <cell r="V986">
            <v>0</v>
          </cell>
          <cell r="W986">
            <v>18</v>
          </cell>
          <cell r="X986">
            <v>18</v>
          </cell>
          <cell r="Y986">
            <v>0</v>
          </cell>
          <cell r="Z986">
            <v>0</v>
          </cell>
          <cell r="AA986">
            <v>0</v>
          </cell>
          <cell r="AB986">
            <v>0</v>
          </cell>
          <cell r="AC986">
            <v>0</v>
          </cell>
          <cell r="AD986">
            <v>0</v>
          </cell>
          <cell r="AE986" t="str">
            <v>Finalización del cálculo de la evasión 2015 y comparación de la evolución 2012 - 2015.</v>
          </cell>
          <cell r="AF986">
            <v>42490.208333333299</v>
          </cell>
          <cell r="AG986">
            <v>42503.650161493097</v>
          </cell>
          <cell r="AH986" t="str">
            <v>Maximino Sossa Fajardo</v>
          </cell>
          <cell r="AI986" t="str">
            <v>msosa@ugpp.gov.co</v>
          </cell>
          <cell r="AJ986">
            <v>160</v>
          </cell>
          <cell r="AK986">
            <v>0</v>
          </cell>
          <cell r="AL986">
            <v>0</v>
          </cell>
        </row>
        <row r="987">
          <cell r="A987">
            <v>4406</v>
          </cell>
          <cell r="B987" t="str">
            <v>Todos por un Nuevo País</v>
          </cell>
          <cell r="C987" t="str">
            <v>Consistencia macroeconómica</v>
          </cell>
          <cell r="D987" t="str">
            <v>Consistencia macroeconómica</v>
          </cell>
          <cell r="E987" t="str">
            <v>Hacienda</v>
          </cell>
          <cell r="F987" t="str">
            <v>URF</v>
          </cell>
          <cell r="G987" t="str">
            <v>Fortalecimiento del recaudo y la sostenibilidad fiscal</v>
          </cell>
          <cell r="H987">
            <v>4406</v>
          </cell>
          <cell r="I987" t="str">
            <v>Porcentaje de adultos con una cuenta de ahorros activa</v>
          </cell>
          <cell r="J987" t="str">
            <v>Resultado</v>
          </cell>
          <cell r="K987" t="str">
            <v>Sectorial</v>
          </cell>
          <cell r="L987" t="str">
            <v>SI</v>
          </cell>
          <cell r="M987" t="str">
            <v>NO</v>
          </cell>
          <cell r="N987" t="str">
            <v>NO</v>
          </cell>
          <cell r="O987" t="str">
            <v>SI</v>
          </cell>
          <cell r="P987" t="str">
            <v>Porcentaje</v>
          </cell>
          <cell r="Q987" t="str">
            <v>Trimestral</v>
          </cell>
          <cell r="R987" t="str">
            <v>Capacidad</v>
          </cell>
          <cell r="S987">
            <v>52.9</v>
          </cell>
          <cell r="T987">
            <v>54.2</v>
          </cell>
          <cell r="U987">
            <v>56.6</v>
          </cell>
          <cell r="V987">
            <v>60.2</v>
          </cell>
          <cell r="W987">
            <v>65</v>
          </cell>
          <cell r="X987">
            <v>65</v>
          </cell>
          <cell r="Y987">
            <v>0</v>
          </cell>
          <cell r="Z987">
            <v>0</v>
          </cell>
          <cell r="AA987">
            <v>0</v>
          </cell>
          <cell r="AB987">
            <v>0</v>
          </cell>
          <cell r="AC987">
            <v>0</v>
          </cell>
          <cell r="AD987">
            <v>0</v>
          </cell>
          <cell r="AE987" t="str">
            <v>Con corte a Marzo de 2016 no se cuenta con la información para estimar el número de cuentas de ahorros activa.</v>
          </cell>
          <cell r="AF987">
            <v>42460.208333333299</v>
          </cell>
          <cell r="AG987">
            <v>42500.663089351903</v>
          </cell>
          <cell r="AH987" t="str">
            <v>Maria Del Pilar Galindo Vergara</v>
          </cell>
          <cell r="AI987" t="str">
            <v xml:space="preserve">mgalindo@urf.gov.co </v>
          </cell>
          <cell r="AJ987">
            <v>90</v>
          </cell>
          <cell r="AK987">
            <v>0</v>
          </cell>
          <cell r="AL987">
            <v>0</v>
          </cell>
        </row>
        <row r="988">
          <cell r="A988">
            <v>5263</v>
          </cell>
          <cell r="B988" t="str">
            <v>Todos por un Nuevo País</v>
          </cell>
          <cell r="C988" t="str">
            <v>Consistencia macroeconómica</v>
          </cell>
          <cell r="D988" t="str">
            <v>Consistencia macroeconómica</v>
          </cell>
          <cell r="E988" t="str">
            <v>Hacienda</v>
          </cell>
          <cell r="F988" t="str">
            <v>URF</v>
          </cell>
          <cell r="G988" t="str">
            <v>Gestión de recursos, activos y pasivos del Presupuesto General de la Nación</v>
          </cell>
          <cell r="H988">
            <v>5263</v>
          </cell>
          <cell r="I988" t="str">
            <v>Cuota por millón de pesos de crédito hipotecario no VIS</v>
          </cell>
          <cell r="J988" t="str">
            <v>Producto</v>
          </cell>
          <cell r="K988" t="str">
            <v>Sectorial</v>
          </cell>
          <cell r="L988" t="str">
            <v>NO</v>
          </cell>
          <cell r="M988" t="str">
            <v>NO</v>
          </cell>
          <cell r="N988" t="str">
            <v>NO</v>
          </cell>
          <cell r="O988" t="str">
            <v>SI</v>
          </cell>
          <cell r="P988" t="str">
            <v>Pesos</v>
          </cell>
          <cell r="Q988" t="str">
            <v>Anual</v>
          </cell>
          <cell r="R988" t="str">
            <v>Reducción</v>
          </cell>
          <cell r="S988">
            <v>11038</v>
          </cell>
          <cell r="T988">
            <v>10875</v>
          </cell>
          <cell r="U988">
            <v>11050</v>
          </cell>
          <cell r="V988">
            <v>10653</v>
          </cell>
          <cell r="W988">
            <v>10549</v>
          </cell>
          <cell r="X988">
            <v>10549</v>
          </cell>
          <cell r="Y988">
            <v>0</v>
          </cell>
          <cell r="Z988">
            <v>0</v>
          </cell>
          <cell r="AA988">
            <v>0</v>
          </cell>
          <cell r="AB988">
            <v>0</v>
          </cell>
          <cell r="AC988">
            <v>0</v>
          </cell>
          <cell r="AD988">
            <v>0</v>
          </cell>
          <cell r="AE988" t="str">
            <v>El indicador es anual. No se cuenta con la información primaria para hacer el cálculo del indicador. Se realiza un análisis de las variables del sector.</v>
          </cell>
          <cell r="AF988">
            <v>42460.208333333299</v>
          </cell>
          <cell r="AG988">
            <v>42500.663587118099</v>
          </cell>
          <cell r="AH988" t="str">
            <v>Oscar Gonzalo Martinez Amaya</v>
          </cell>
          <cell r="AI988" t="str">
            <v>omartine@urf.gov.co</v>
          </cell>
          <cell r="AJ988">
            <v>90</v>
          </cell>
          <cell r="AK988">
            <v>0</v>
          </cell>
          <cell r="AL988">
            <v>0</v>
          </cell>
        </row>
        <row r="989">
          <cell r="A989">
            <v>4407</v>
          </cell>
          <cell r="B989" t="str">
            <v>Todos por un Nuevo País</v>
          </cell>
          <cell r="C989" t="str">
            <v>Consistencia macroeconómica</v>
          </cell>
          <cell r="D989" t="str">
            <v>Consistencia macroeconómica</v>
          </cell>
          <cell r="E989" t="str">
            <v>Hacienda</v>
          </cell>
          <cell r="F989" t="str">
            <v>URF</v>
          </cell>
          <cell r="G989" t="str">
            <v>Gestión de recursos, activos y pasivos del Presupuesto General de la Nación</v>
          </cell>
          <cell r="H989">
            <v>4407</v>
          </cell>
          <cell r="I989" t="str">
            <v>Índice de efectivo</v>
          </cell>
          <cell r="J989" t="str">
            <v>Resultado</v>
          </cell>
          <cell r="K989" t="str">
            <v>Sectorial</v>
          </cell>
          <cell r="L989" t="str">
            <v>SI</v>
          </cell>
          <cell r="M989" t="str">
            <v>NO</v>
          </cell>
          <cell r="N989" t="str">
            <v>NO</v>
          </cell>
          <cell r="O989" t="str">
            <v>SI</v>
          </cell>
          <cell r="P989" t="str">
            <v>Porcentaje</v>
          </cell>
          <cell r="Q989" t="str">
            <v>Anual</v>
          </cell>
          <cell r="R989" t="str">
            <v>Reducción</v>
          </cell>
          <cell r="S989">
            <v>11.7</v>
          </cell>
          <cell r="T989">
            <v>11.4</v>
          </cell>
          <cell r="U989">
            <v>10.7</v>
          </cell>
          <cell r="V989">
            <v>9.8000000000000007</v>
          </cell>
          <cell r="W989">
            <v>8.5</v>
          </cell>
          <cell r="X989">
            <v>8.5</v>
          </cell>
          <cell r="Y989">
            <v>0</v>
          </cell>
          <cell r="Z989">
            <v>0</v>
          </cell>
          <cell r="AA989">
            <v>0</v>
          </cell>
          <cell r="AB989">
            <v>0</v>
          </cell>
          <cell r="AC989">
            <v>0</v>
          </cell>
          <cell r="AD989">
            <v>0</v>
          </cell>
          <cell r="AE989" t="str">
            <v xml:space="preserve">Con corte a Abril de 2016 no se tiene información para estimar el indicador de efectivo. </v>
          </cell>
          <cell r="AF989">
            <v>42490.208333333299</v>
          </cell>
          <cell r="AG989">
            <v>42503.646834803199</v>
          </cell>
          <cell r="AH989" t="str">
            <v>Maria Del Pilar Galindo Vergara</v>
          </cell>
          <cell r="AI989" t="str">
            <v xml:space="preserve">mgalindo@urf.gov.co </v>
          </cell>
          <cell r="AJ989">
            <v>30</v>
          </cell>
          <cell r="AK989">
            <v>0</v>
          </cell>
          <cell r="AL989">
            <v>0</v>
          </cell>
        </row>
        <row r="990">
          <cell r="A990">
            <v>4402</v>
          </cell>
          <cell r="B990" t="str">
            <v>Todos por un Nuevo País</v>
          </cell>
          <cell r="C990" t="str">
            <v>Consistencia macroeconómica</v>
          </cell>
          <cell r="D990" t="str">
            <v>Consistencia macroeconómica</v>
          </cell>
          <cell r="E990" t="str">
            <v>Hacienda</v>
          </cell>
          <cell r="F990" t="str">
            <v>URF</v>
          </cell>
          <cell r="G990" t="str">
            <v>Fortalecimiento del recaudo y la sostenibilidad fiscal</v>
          </cell>
          <cell r="H990">
            <v>4402</v>
          </cell>
          <cell r="I990" t="str">
            <v>Fuentes de financiación mercado de capitales como % del PIB</v>
          </cell>
          <cell r="J990" t="str">
            <v>Resultado</v>
          </cell>
          <cell r="K990" t="str">
            <v>Sectorial</v>
          </cell>
          <cell r="L990" t="str">
            <v>SI</v>
          </cell>
          <cell r="M990" t="str">
            <v>NO</v>
          </cell>
          <cell r="N990" t="str">
            <v>NO</v>
          </cell>
          <cell r="O990" t="str">
            <v>SI</v>
          </cell>
          <cell r="P990" t="str">
            <v>Porcentaje</v>
          </cell>
          <cell r="Q990" t="str">
            <v>Anual</v>
          </cell>
          <cell r="R990" t="str">
            <v>Capacidad</v>
          </cell>
          <cell r="S990">
            <v>64.8</v>
          </cell>
          <cell r="T990">
            <v>66</v>
          </cell>
          <cell r="U990">
            <v>68</v>
          </cell>
          <cell r="V990">
            <v>71</v>
          </cell>
          <cell r="W990">
            <v>75</v>
          </cell>
          <cell r="X990">
            <v>75</v>
          </cell>
          <cell r="Y990">
            <v>0</v>
          </cell>
          <cell r="Z990">
            <v>0</v>
          </cell>
          <cell r="AA990">
            <v>0</v>
          </cell>
          <cell r="AB990">
            <v>0</v>
          </cell>
          <cell r="AC990">
            <v>0</v>
          </cell>
          <cell r="AD990">
            <v>0</v>
          </cell>
          <cell r="AE990" t="str">
            <v>No es posible estimar el indicador debido a que no se conoce el valor nominal del Producto Interno Bruto anual para el año 2016.</v>
          </cell>
          <cell r="AF990">
            <v>42490.208333333299</v>
          </cell>
          <cell r="AG990">
            <v>42503.650590277801</v>
          </cell>
          <cell r="AH990" t="str">
            <v>Maria Del Pilar Galindo Vergara</v>
          </cell>
          <cell r="AI990" t="str">
            <v xml:space="preserve">mgalindo@urf.gov.co </v>
          </cell>
          <cell r="AJ990">
            <v>90</v>
          </cell>
          <cell r="AK990">
            <v>0</v>
          </cell>
          <cell r="AL990">
            <v>0</v>
          </cell>
        </row>
        <row r="991">
          <cell r="A991">
            <v>4403</v>
          </cell>
          <cell r="B991" t="str">
            <v>Todos por un Nuevo País</v>
          </cell>
          <cell r="C991" t="str">
            <v>Consistencia macroeconómica</v>
          </cell>
          <cell r="D991" t="str">
            <v>Consistencia macroeconómica</v>
          </cell>
          <cell r="E991" t="str">
            <v>Hacienda</v>
          </cell>
          <cell r="F991" t="str">
            <v>URF</v>
          </cell>
          <cell r="G991" t="str">
            <v>Fortalecimiento del recaudo y la sostenibilidad fiscal</v>
          </cell>
          <cell r="H991">
            <v>4403</v>
          </cell>
          <cell r="I991" t="str">
            <v>Emisores del segundo mercado</v>
          </cell>
          <cell r="J991" t="str">
            <v>Resultado</v>
          </cell>
          <cell r="K991" t="str">
            <v>Sectorial</v>
          </cell>
          <cell r="L991" t="str">
            <v>SI</v>
          </cell>
          <cell r="M991" t="str">
            <v>NO</v>
          </cell>
          <cell r="N991" t="str">
            <v>NO</v>
          </cell>
          <cell r="O991" t="str">
            <v>SI</v>
          </cell>
          <cell r="P991" t="str">
            <v>Pendiente</v>
          </cell>
          <cell r="Q991" t="str">
            <v>Trimestral</v>
          </cell>
          <cell r="R991" t="str">
            <v>Stock</v>
          </cell>
          <cell r="S991">
            <v>1</v>
          </cell>
          <cell r="T991">
            <v>1</v>
          </cell>
          <cell r="U991">
            <v>3</v>
          </cell>
          <cell r="V991">
            <v>6</v>
          </cell>
          <cell r="W991">
            <v>10</v>
          </cell>
          <cell r="X991">
            <v>10</v>
          </cell>
          <cell r="Y991">
            <v>0</v>
          </cell>
          <cell r="Z991">
            <v>0</v>
          </cell>
          <cell r="AA991">
            <v>0</v>
          </cell>
          <cell r="AB991">
            <v>0</v>
          </cell>
          <cell r="AC991">
            <v>0</v>
          </cell>
          <cell r="AD991">
            <v>0</v>
          </cell>
          <cell r="AE991" t="str">
            <v>Con corte a Marzo de 2016 no se han presentado emisiones adicionales en el segundo mercado</v>
          </cell>
          <cell r="AF991">
            <v>42460.208333333299</v>
          </cell>
          <cell r="AG991">
            <v>42500.663411886599</v>
          </cell>
          <cell r="AH991" t="str">
            <v>Maria Del Pilar Galindo Vergara</v>
          </cell>
          <cell r="AI991" t="str">
            <v xml:space="preserve">mgalindo@urf.gov.co </v>
          </cell>
          <cell r="AJ991">
            <v>10</v>
          </cell>
          <cell r="AK991">
            <v>0</v>
          </cell>
          <cell r="AL991">
            <v>0</v>
          </cell>
        </row>
        <row r="992">
          <cell r="A992">
            <v>4404</v>
          </cell>
          <cell r="B992" t="str">
            <v>Todos por un Nuevo País</v>
          </cell>
          <cell r="C992" t="str">
            <v>Consistencia macroeconómica</v>
          </cell>
          <cell r="D992" t="str">
            <v>Consistencia macroeconómica</v>
          </cell>
          <cell r="E992" t="str">
            <v>Hacienda</v>
          </cell>
          <cell r="F992" t="str">
            <v>URF</v>
          </cell>
          <cell r="G992" t="str">
            <v>Fortalecimiento del recaudo y la sostenibilidad fiscal</v>
          </cell>
          <cell r="H992">
            <v>4404</v>
          </cell>
          <cell r="I992" t="str">
            <v>Índice de inclusión financiera</v>
          </cell>
          <cell r="J992" t="str">
            <v>Resultado</v>
          </cell>
          <cell r="K992" t="str">
            <v>Sectorial</v>
          </cell>
          <cell r="L992" t="str">
            <v>SI</v>
          </cell>
          <cell r="M992" t="str">
            <v>NO</v>
          </cell>
          <cell r="N992" t="str">
            <v>NO</v>
          </cell>
          <cell r="O992" t="str">
            <v>SI</v>
          </cell>
          <cell r="P992" t="str">
            <v>Porcentaje</v>
          </cell>
          <cell r="Q992" t="str">
            <v>Trimestral</v>
          </cell>
          <cell r="R992" t="str">
            <v>Capacidad</v>
          </cell>
          <cell r="S992">
            <v>72.599999999999994</v>
          </cell>
          <cell r="T992">
            <v>73.7</v>
          </cell>
          <cell r="U992">
            <v>76</v>
          </cell>
          <cell r="V992">
            <v>79.400000000000006</v>
          </cell>
          <cell r="W992">
            <v>84</v>
          </cell>
          <cell r="X992">
            <v>84</v>
          </cell>
          <cell r="Y992">
            <v>0</v>
          </cell>
          <cell r="Z992">
            <v>0</v>
          </cell>
          <cell r="AA992">
            <v>0</v>
          </cell>
          <cell r="AB992">
            <v>0</v>
          </cell>
          <cell r="AC992">
            <v>0</v>
          </cell>
          <cell r="AD992">
            <v>0</v>
          </cell>
          <cell r="AE992" t="str">
            <v>Con corte a Abril de 2016 no se tiene información para la estimación del indicador</v>
          </cell>
          <cell r="AF992">
            <v>42490.208333333299</v>
          </cell>
          <cell r="AG992">
            <v>42503.648475578702</v>
          </cell>
          <cell r="AH992" t="str">
            <v>Maria Del Pilar Galindo Vergara</v>
          </cell>
          <cell r="AI992" t="str">
            <v xml:space="preserve">mgalindo@urf.gov.co </v>
          </cell>
          <cell r="AJ992">
            <v>90</v>
          </cell>
          <cell r="AK992">
            <v>0</v>
          </cell>
          <cell r="AL992">
            <v>0</v>
          </cell>
        </row>
        <row r="993">
          <cell r="A993">
            <v>4405</v>
          </cell>
          <cell r="B993" t="str">
            <v>Todos por un Nuevo País</v>
          </cell>
          <cell r="C993" t="str">
            <v>Consistencia macroeconómica</v>
          </cell>
          <cell r="D993" t="str">
            <v>Consistencia macroeconómica</v>
          </cell>
          <cell r="E993" t="str">
            <v>Hacienda</v>
          </cell>
          <cell r="F993" t="str">
            <v>URF</v>
          </cell>
          <cell r="G993" t="str">
            <v>Fortalecimiento del recaudo y la sostenibilidad fiscal</v>
          </cell>
          <cell r="H993">
            <v>4405</v>
          </cell>
          <cell r="I993" t="str">
            <v>Sociedades especializadas en depósitos y pagos electrónicos en funcionamiento</v>
          </cell>
          <cell r="J993" t="str">
            <v>Producto</v>
          </cell>
          <cell r="K993" t="str">
            <v>Sectorial</v>
          </cell>
          <cell r="L993" t="str">
            <v>SI</v>
          </cell>
          <cell r="M993" t="str">
            <v>NO</v>
          </cell>
          <cell r="N993" t="str">
            <v>NO</v>
          </cell>
          <cell r="O993" t="str">
            <v>SI</v>
          </cell>
          <cell r="P993" t="str">
            <v>Sociedades</v>
          </cell>
          <cell r="Q993" t="str">
            <v>Anual</v>
          </cell>
          <cell r="R993" t="str">
            <v>Stock</v>
          </cell>
          <cell r="S993">
            <v>0</v>
          </cell>
          <cell r="T993">
            <v>0</v>
          </cell>
          <cell r="U993">
            <v>2</v>
          </cell>
          <cell r="V993">
            <v>4</v>
          </cell>
          <cell r="W993">
            <v>5</v>
          </cell>
          <cell r="X993">
            <v>5</v>
          </cell>
          <cell r="Y993">
            <v>0</v>
          </cell>
          <cell r="Z993">
            <v>0</v>
          </cell>
          <cell r="AA993">
            <v>0</v>
          </cell>
          <cell r="AB993">
            <v>0</v>
          </cell>
          <cell r="AC993">
            <v>0</v>
          </cell>
          <cell r="AD993">
            <v>0</v>
          </cell>
          <cell r="AE993" t="str">
            <v>Con corte a Abril de 2016 no se tiene ninguna sociedad especializada en depósitos y pagos electrónicos en funcionamiento.</v>
          </cell>
          <cell r="AF993">
            <v>42490.208333333299</v>
          </cell>
          <cell r="AG993">
            <v>42503.647943865697</v>
          </cell>
          <cell r="AH993" t="str">
            <v>Maria Del Pilar Galindo Vergara</v>
          </cell>
          <cell r="AI993" t="str">
            <v xml:space="preserve">mgalindo@urf.gov.co </v>
          </cell>
          <cell r="AJ993">
            <v>10</v>
          </cell>
          <cell r="AK993">
            <v>0</v>
          </cell>
          <cell r="AL993">
            <v>0</v>
          </cell>
        </row>
        <row r="994">
          <cell r="A994">
            <v>4549</v>
          </cell>
          <cell r="B994" t="str">
            <v>Todos por un Nuevo País</v>
          </cell>
          <cell r="C994" t="str">
            <v>Pilares</v>
          </cell>
          <cell r="D994" t="str">
            <v>Colombia en paz</v>
          </cell>
          <cell r="E994" t="str">
            <v>Defensa</v>
          </cell>
          <cell r="F994" t="str">
            <v>MINDEFENSA</v>
          </cell>
          <cell r="G994" t="str">
            <v>Paz</v>
          </cell>
          <cell r="H994">
            <v>4549</v>
          </cell>
          <cell r="I994" t="str">
            <v>Tasa de homicidios por 100 mil habitantes</v>
          </cell>
          <cell r="J994" t="str">
            <v>Resultado</v>
          </cell>
          <cell r="K994" t="str">
            <v>Sectorial</v>
          </cell>
          <cell r="L994" t="str">
            <v>SI</v>
          </cell>
          <cell r="M994" t="str">
            <v>NO</v>
          </cell>
          <cell r="N994" t="str">
            <v>NO</v>
          </cell>
          <cell r="O994" t="str">
            <v>SI</v>
          </cell>
          <cell r="P994" t="str">
            <v>Tasa</v>
          </cell>
          <cell r="Q994" t="str">
            <v>Mensual</v>
          </cell>
          <cell r="R994" t="str">
            <v>Reducción anual</v>
          </cell>
          <cell r="S994">
            <v>28</v>
          </cell>
          <cell r="T994">
            <v>26</v>
          </cell>
          <cell r="U994">
            <v>23</v>
          </cell>
          <cell r="V994">
            <v>21</v>
          </cell>
          <cell r="W994">
            <v>19</v>
          </cell>
          <cell r="X994">
            <v>19</v>
          </cell>
          <cell r="Y994">
            <v>5.9</v>
          </cell>
          <cell r="Z994">
            <v>88</v>
          </cell>
          <cell r="AA994">
            <v>5.9</v>
          </cell>
          <cell r="AB994">
            <v>48.89</v>
          </cell>
          <cell r="AC994">
            <v>42460.208333333299</v>
          </cell>
          <cell r="AD994">
            <v>42495.623620486098</v>
          </cell>
          <cell r="AE994" t="str">
            <v>Fuente Policía Nacional</v>
          </cell>
          <cell r="AF994">
            <v>42460.208333333299</v>
          </cell>
          <cell r="AG994">
            <v>42495.623620335602</v>
          </cell>
          <cell r="AH994" t="str">
            <v>Andrea Milena Tami López</v>
          </cell>
          <cell r="AI994" t="str">
            <v>Andrea.tami@mindefensa.gov.co</v>
          </cell>
          <cell r="AJ994">
            <v>30</v>
          </cell>
          <cell r="AK994">
            <v>42490.208333333299</v>
          </cell>
          <cell r="AL994">
            <v>-13</v>
          </cell>
        </row>
        <row r="995">
          <cell r="A995">
            <v>5135</v>
          </cell>
          <cell r="B995" t="str">
            <v>Todos por un Nuevo País</v>
          </cell>
          <cell r="C995" t="str">
            <v>Pilares</v>
          </cell>
          <cell r="D995" t="str">
            <v>Colombia en paz</v>
          </cell>
          <cell r="E995" t="str">
            <v>Inclusión Social y Reconciliación</v>
          </cell>
          <cell r="F995" t="str">
            <v>Unidad de Atención y Reparación Integral a las Vic</v>
          </cell>
          <cell r="G995" t="str">
            <v>Paz</v>
          </cell>
          <cell r="H995">
            <v>5135</v>
          </cell>
          <cell r="I995" t="str">
            <v>Víctimas del conflicto armado individuales y colectivas que han avanzado en la reparación integral</v>
          </cell>
          <cell r="J995" t="str">
            <v>Producto</v>
          </cell>
          <cell r="K995" t="str">
            <v>Sectorial</v>
          </cell>
          <cell r="L995" t="str">
            <v>SI</v>
          </cell>
          <cell r="M995" t="str">
            <v>SI</v>
          </cell>
          <cell r="N995" t="str">
            <v>NO</v>
          </cell>
          <cell r="O995" t="str">
            <v>SI</v>
          </cell>
          <cell r="P995" t="str">
            <v>Víctimas</v>
          </cell>
          <cell r="Q995" t="str">
            <v>Semestral</v>
          </cell>
          <cell r="R995" t="str">
            <v>Acumulado</v>
          </cell>
          <cell r="S995">
            <v>196018</v>
          </cell>
          <cell r="T995">
            <v>240150</v>
          </cell>
          <cell r="U995">
            <v>240020</v>
          </cell>
          <cell r="V995">
            <v>220020</v>
          </cell>
          <cell r="W995">
            <v>220020</v>
          </cell>
          <cell r="X995">
            <v>920210</v>
          </cell>
          <cell r="Y995">
            <v>0</v>
          </cell>
          <cell r="Z995">
            <v>0</v>
          </cell>
          <cell r="AA995">
            <v>0</v>
          </cell>
          <cell r="AB995">
            <v>0</v>
          </cell>
          <cell r="AC995">
            <v>0</v>
          </cell>
          <cell r="AD995">
            <v>0</v>
          </cell>
          <cell r="AE995" t="str">
            <v>Para Abril de 2016 La Unidad se encuentra en proceso de focalizació, con el fin de definir los alcances que permitan cumplir con la meta propuestas para el 2016, en cumplimiento de la Reparación integral de las victimas individuales y colectivas con consu</v>
          </cell>
          <cell r="AF995">
            <v>42490.208333333299</v>
          </cell>
          <cell r="AG995">
            <v>42499.742896296302</v>
          </cell>
          <cell r="AH995" t="str">
            <v>Mario Alfonso   Pardo Pardo</v>
          </cell>
          <cell r="AI995" t="str">
            <v>mario.pardo@unidadvictimas.gov.co</v>
          </cell>
          <cell r="AJ995">
            <v>10</v>
          </cell>
          <cell r="AK995">
            <v>0</v>
          </cell>
          <cell r="AL995">
            <v>0</v>
          </cell>
        </row>
        <row r="996">
          <cell r="A996">
            <v>4926</v>
          </cell>
          <cell r="B996" t="str">
            <v>Todos por un Nuevo País</v>
          </cell>
          <cell r="C996" t="str">
            <v>Pilares</v>
          </cell>
          <cell r="D996" t="str">
            <v>Colombia en paz</v>
          </cell>
          <cell r="E996" t="str">
            <v>Planeación Nacional</v>
          </cell>
          <cell r="F996" t="str">
            <v>DNP</v>
          </cell>
          <cell r="G996" t="str">
            <v>Paz</v>
          </cell>
          <cell r="H996">
            <v>4926</v>
          </cell>
          <cell r="I996" t="str">
            <v>Pobreza Monetaria Rural</v>
          </cell>
          <cell r="J996" t="str">
            <v>Resultado</v>
          </cell>
          <cell r="K996" t="str">
            <v>Sectorial</v>
          </cell>
          <cell r="L996" t="str">
            <v>SI</v>
          </cell>
          <cell r="M996" t="str">
            <v>NO</v>
          </cell>
          <cell r="N996" t="str">
            <v>NO</v>
          </cell>
          <cell r="O996" t="str">
            <v>SI</v>
          </cell>
          <cell r="P996" t="str">
            <v>Tasa</v>
          </cell>
          <cell r="Q996" t="str">
            <v>Anual</v>
          </cell>
          <cell r="R996" t="str">
            <v>Reducción</v>
          </cell>
          <cell r="S996">
            <v>41.4</v>
          </cell>
          <cell r="T996">
            <v>0.39600000000000002</v>
          </cell>
          <cell r="U996">
            <v>0.38100000000000001</v>
          </cell>
          <cell r="V996">
            <v>0.36699999999999999</v>
          </cell>
          <cell r="W996">
            <v>0.36</v>
          </cell>
          <cell r="X996">
            <v>0.36</v>
          </cell>
          <cell r="Y996">
            <v>0</v>
          </cell>
          <cell r="Z996">
            <v>0</v>
          </cell>
          <cell r="AA996">
            <v>0</v>
          </cell>
          <cell r="AB996">
            <v>0</v>
          </cell>
          <cell r="AC996">
            <v>0</v>
          </cell>
          <cell r="AD996">
            <v>0</v>
          </cell>
          <cell r="AE996">
            <v>0</v>
          </cell>
          <cell r="AF996">
            <v>0</v>
          </cell>
          <cell r="AG996">
            <v>0</v>
          </cell>
          <cell r="AH996" t="str">
            <v>Paula Marcela Escobar</v>
          </cell>
          <cell r="AI996" t="str">
            <v>pescobar@dnp.gov.co</v>
          </cell>
          <cell r="AJ996">
            <v>90</v>
          </cell>
          <cell r="AK996">
            <v>0</v>
          </cell>
          <cell r="AL996">
            <v>0</v>
          </cell>
        </row>
        <row r="997">
          <cell r="A997">
            <v>4522</v>
          </cell>
          <cell r="B997" t="str">
            <v>Todos por un Nuevo País</v>
          </cell>
          <cell r="C997" t="str">
            <v>Pilares</v>
          </cell>
          <cell r="D997" t="str">
            <v>Colombia en paz</v>
          </cell>
          <cell r="E997" t="str">
            <v>Planeación Nacional</v>
          </cell>
          <cell r="F997" t="str">
            <v>DNP</v>
          </cell>
          <cell r="G997" t="str">
            <v>Paz</v>
          </cell>
          <cell r="H997">
            <v>4522</v>
          </cell>
          <cell r="I997" t="str">
            <v>Indicador de Convergencia Regional ICIR  para municipios mas afectados por conflicto (Brechas sociales en los municipios más afectados por conflicto)</v>
          </cell>
          <cell r="J997" t="str">
            <v>Resultado</v>
          </cell>
          <cell r="K997" t="str">
            <v>Sectorial</v>
          </cell>
          <cell r="L997" t="str">
            <v>SI</v>
          </cell>
          <cell r="M997" t="str">
            <v>NO</v>
          </cell>
          <cell r="N997" t="str">
            <v>NO</v>
          </cell>
          <cell r="O997" t="str">
            <v>SI</v>
          </cell>
          <cell r="P997" t="str">
            <v>Porcentaje</v>
          </cell>
          <cell r="Q997" t="str">
            <v>Anual</v>
          </cell>
          <cell r="R997" t="str">
            <v>Reducción</v>
          </cell>
          <cell r="S997">
            <v>41</v>
          </cell>
          <cell r="T997">
            <v>38.5</v>
          </cell>
          <cell r="U997">
            <v>35.9</v>
          </cell>
          <cell r="V997">
            <v>32.1</v>
          </cell>
          <cell r="W997">
            <v>28.2</v>
          </cell>
          <cell r="X997">
            <v>28.2</v>
          </cell>
          <cell r="Y997">
            <v>0</v>
          </cell>
          <cell r="Z997">
            <v>0</v>
          </cell>
          <cell r="AA997">
            <v>0</v>
          </cell>
          <cell r="AB997">
            <v>0</v>
          </cell>
          <cell r="AC997">
            <v>0</v>
          </cell>
          <cell r="AD997">
            <v>0</v>
          </cell>
          <cell r="AE997" t="str">
            <v>Se hicieron los cálculos preliminares con las variables seleccionadas del listado opcional, en total quedaron 11 variables en 7 sectores.</v>
          </cell>
          <cell r="AF997">
            <v>42490.208333333299</v>
          </cell>
          <cell r="AG997">
            <v>42502.437101041702</v>
          </cell>
          <cell r="AH997" t="str">
            <v>Ivan Osejo Villamil</v>
          </cell>
          <cell r="AI997" t="str">
            <v>iosejo@dnp.gov.co</v>
          </cell>
          <cell r="AJ997">
            <v>365</v>
          </cell>
          <cell r="AK997">
            <v>0</v>
          </cell>
          <cell r="AL997">
            <v>0</v>
          </cell>
        </row>
        <row r="998">
          <cell r="A998">
            <v>4540</v>
          </cell>
          <cell r="B998" t="str">
            <v>Todos por un Nuevo País</v>
          </cell>
          <cell r="C998" t="str">
            <v>Pilares</v>
          </cell>
          <cell r="D998" t="str">
            <v>Colombia en paz</v>
          </cell>
          <cell r="E998" t="str">
            <v>Planeación Nacional</v>
          </cell>
          <cell r="F998" t="str">
            <v>DNP</v>
          </cell>
          <cell r="G998" t="str">
            <v>Paz</v>
          </cell>
          <cell r="H998">
            <v>4540</v>
          </cell>
          <cell r="I998" t="str">
            <v>Inversión como porcentaje del PIB</v>
          </cell>
          <cell r="J998" t="str">
            <v>Gestión</v>
          </cell>
          <cell r="K998" t="str">
            <v>Sectorial</v>
          </cell>
          <cell r="L998" t="str">
            <v>SI</v>
          </cell>
          <cell r="M998" t="str">
            <v>NO</v>
          </cell>
          <cell r="N998" t="str">
            <v>NO</v>
          </cell>
          <cell r="O998" t="str">
            <v>SI</v>
          </cell>
          <cell r="P998" t="str">
            <v>Porcentaje</v>
          </cell>
          <cell r="Q998" t="str">
            <v>Anual</v>
          </cell>
          <cell r="R998" t="str">
            <v>Flujo</v>
          </cell>
          <cell r="S998">
            <v>29.5</v>
          </cell>
          <cell r="T998">
            <v>28.3</v>
          </cell>
          <cell r="U998">
            <v>28.6</v>
          </cell>
          <cell r="V998">
            <v>29.3</v>
          </cell>
          <cell r="W998">
            <v>29.5</v>
          </cell>
          <cell r="X998">
            <v>29.5</v>
          </cell>
          <cell r="Y998">
            <v>0</v>
          </cell>
          <cell r="Z998">
            <v>0</v>
          </cell>
          <cell r="AA998">
            <v>0</v>
          </cell>
          <cell r="AB998">
            <v>0</v>
          </cell>
          <cell r="AC998">
            <v>0</v>
          </cell>
          <cell r="AD998">
            <v>0</v>
          </cell>
          <cell r="AE998" t="str">
            <v xml:space="preserve">La periodicidad del dato, así como su frecuencia de cálculo, es anual, por lo que no es posible hacer un seguimiento mensual. </v>
          </cell>
          <cell r="AF998">
            <v>42460.208333333299</v>
          </cell>
          <cell r="AG998">
            <v>42468.700248495399</v>
          </cell>
          <cell r="AH998" t="str">
            <v>Néstor Iván González Quintero</v>
          </cell>
          <cell r="AI998" t="str">
            <v>ngonzalez@dnp.gov.co</v>
          </cell>
          <cell r="AJ998">
            <v>90</v>
          </cell>
          <cell r="AK998">
            <v>0</v>
          </cell>
          <cell r="AL998">
            <v>0</v>
          </cell>
        </row>
        <row r="999">
          <cell r="A999">
            <v>4327</v>
          </cell>
          <cell r="B999" t="str">
            <v>Todos por un Nuevo País</v>
          </cell>
          <cell r="C999" t="str">
            <v>Pilares</v>
          </cell>
          <cell r="D999" t="str">
            <v>Colombia equitativa y sin pobreza</v>
          </cell>
          <cell r="E999" t="str">
            <v>Inclusión Social y Reconciliación</v>
          </cell>
          <cell r="F999" t="str">
            <v>ICBF</v>
          </cell>
          <cell r="G999" t="str">
            <v>Equidad</v>
          </cell>
          <cell r="H999">
            <v>4327</v>
          </cell>
          <cell r="I999" t="str">
            <v>Niños y niñas con educación inicial en el marco de la atención integral</v>
          </cell>
          <cell r="J999" t="str">
            <v>Producto</v>
          </cell>
          <cell r="K999" t="str">
            <v>Sectorial</v>
          </cell>
          <cell r="L999" t="str">
            <v>SI</v>
          </cell>
          <cell r="M999" t="str">
            <v>SI</v>
          </cell>
          <cell r="N999" t="str">
            <v>NO</v>
          </cell>
          <cell r="O999" t="str">
            <v>SI</v>
          </cell>
          <cell r="P999" t="str">
            <v>Niños y niñas</v>
          </cell>
          <cell r="Q999" t="str">
            <v>Trimestral</v>
          </cell>
          <cell r="R999" t="str">
            <v>Capacidad</v>
          </cell>
          <cell r="S999">
            <v>1054857</v>
          </cell>
          <cell r="T999">
            <v>1100000</v>
          </cell>
          <cell r="U999">
            <v>1150000</v>
          </cell>
          <cell r="V999">
            <v>1350000</v>
          </cell>
          <cell r="W999">
            <v>1500000</v>
          </cell>
          <cell r="X999">
            <v>1500000</v>
          </cell>
          <cell r="Y999">
            <v>0</v>
          </cell>
          <cell r="Z999">
            <v>0</v>
          </cell>
          <cell r="AA999">
            <v>0</v>
          </cell>
          <cell r="AB999">
            <v>0</v>
          </cell>
          <cell r="AC999">
            <v>0</v>
          </cell>
          <cell r="AD999">
            <v>0</v>
          </cell>
          <cell r="AE999" t="str">
            <v>Durante el mes de febrero se efectúa el seguimiento al inicio de atención en todas las modalidades de atención para la primera infancia.</v>
          </cell>
          <cell r="AF999">
            <v>42429.208333333299</v>
          </cell>
          <cell r="AG999">
            <v>42471.389772372699</v>
          </cell>
          <cell r="AH999" t="str">
            <v>Juan Carlos Buitrago</v>
          </cell>
          <cell r="AI999" t="str">
            <v>juan.buitrago@icbf.gov.co</v>
          </cell>
          <cell r="AJ999">
            <v>30</v>
          </cell>
          <cell r="AK999">
            <v>0</v>
          </cell>
          <cell r="AL999">
            <v>0</v>
          </cell>
        </row>
        <row r="1000">
          <cell r="A1000">
            <v>4765</v>
          </cell>
          <cell r="B1000" t="str">
            <v>Todos por un Nuevo País</v>
          </cell>
          <cell r="C1000" t="str">
            <v>Pilares</v>
          </cell>
          <cell r="D1000" t="str">
            <v>Colombia equitativa y sin pobreza</v>
          </cell>
          <cell r="E1000" t="str">
            <v>Inclusión Social y Reconciliación</v>
          </cell>
          <cell r="F1000" t="str">
            <v>Prosperidad Social</v>
          </cell>
          <cell r="G1000" t="str">
            <v>Equidad</v>
          </cell>
          <cell r="H1000">
            <v>4765</v>
          </cell>
          <cell r="I1000" t="str">
            <v>Pobreza monetaria</v>
          </cell>
          <cell r="J1000" t="str">
            <v>Gestión</v>
          </cell>
          <cell r="K1000" t="str">
            <v>Sectorial</v>
          </cell>
          <cell r="L1000" t="str">
            <v>SI</v>
          </cell>
          <cell r="M1000" t="str">
            <v>SI</v>
          </cell>
          <cell r="N1000" t="str">
            <v>NO</v>
          </cell>
          <cell r="O1000" t="str">
            <v>SI</v>
          </cell>
          <cell r="P1000" t="str">
            <v>Porcentaje</v>
          </cell>
          <cell r="Q1000" t="str">
            <v>Anual</v>
          </cell>
          <cell r="R1000" t="str">
            <v>Reducción</v>
          </cell>
          <cell r="S1000">
            <v>28.5</v>
          </cell>
          <cell r="T1000">
            <v>27.6</v>
          </cell>
          <cell r="U1000">
            <v>26.8</v>
          </cell>
          <cell r="V1000">
            <v>25.9</v>
          </cell>
          <cell r="W1000">
            <v>25</v>
          </cell>
          <cell r="X1000">
            <v>25</v>
          </cell>
          <cell r="Y1000">
            <v>0</v>
          </cell>
          <cell r="Z1000">
            <v>0</v>
          </cell>
          <cell r="AA1000">
            <v>0</v>
          </cell>
          <cell r="AB1000">
            <v>0</v>
          </cell>
          <cell r="AC1000">
            <v>0</v>
          </cell>
          <cell r="AD1000">
            <v>0</v>
          </cell>
          <cell r="AE1000" t="str">
            <v>La periodicidad del indicador es anual. El último dato disponible es el del año 2015 y su valor es de 27,8%.</v>
          </cell>
          <cell r="AF1000">
            <v>42490.208333333299</v>
          </cell>
          <cell r="AG1000">
            <v>42501.647491979202</v>
          </cell>
          <cell r="AH1000" t="str">
            <v>Marilyn Jímenez Chaves</v>
          </cell>
          <cell r="AI1000" t="str">
            <v>marilyn.jimenez@dps.gov.co</v>
          </cell>
          <cell r="AJ1000">
            <v>90</v>
          </cell>
          <cell r="AK1000">
            <v>0</v>
          </cell>
          <cell r="AL1000">
            <v>0</v>
          </cell>
        </row>
        <row r="1001">
          <cell r="A1001">
            <v>4769</v>
          </cell>
          <cell r="B1001" t="str">
            <v>Todos por un Nuevo País</v>
          </cell>
          <cell r="C1001" t="str">
            <v>Pilares</v>
          </cell>
          <cell r="D1001" t="str">
            <v>Colombia equitativa y sin pobreza</v>
          </cell>
          <cell r="E1001" t="str">
            <v>Inclusión Social y Reconciliación</v>
          </cell>
          <cell r="F1001" t="str">
            <v>Prosperidad Social</v>
          </cell>
          <cell r="G1001" t="str">
            <v>Equidad</v>
          </cell>
          <cell r="H1001">
            <v>4769</v>
          </cell>
          <cell r="I1001" t="str">
            <v>Índice de Pobreza Multidimensional</v>
          </cell>
          <cell r="J1001" t="str">
            <v>Gestión</v>
          </cell>
          <cell r="K1001" t="str">
            <v>Sectorial</v>
          </cell>
          <cell r="L1001" t="str">
            <v>SI</v>
          </cell>
          <cell r="M1001" t="str">
            <v>NO</v>
          </cell>
          <cell r="N1001" t="str">
            <v>NO</v>
          </cell>
          <cell r="O1001" t="str">
            <v>SI</v>
          </cell>
          <cell r="P1001" t="str">
            <v>Porcentaje</v>
          </cell>
          <cell r="Q1001" t="str">
            <v>Anual</v>
          </cell>
          <cell r="R1001" t="str">
            <v>Reducción</v>
          </cell>
          <cell r="S1001">
            <v>21.9</v>
          </cell>
          <cell r="T1001">
            <v>20.9</v>
          </cell>
          <cell r="U1001">
            <v>19.899999999999999</v>
          </cell>
          <cell r="V1001">
            <v>18.8</v>
          </cell>
          <cell r="W1001">
            <v>17.8</v>
          </cell>
          <cell r="X1001">
            <v>17.8</v>
          </cell>
          <cell r="Y1001">
            <v>0</v>
          </cell>
          <cell r="Z1001">
            <v>0</v>
          </cell>
          <cell r="AA1001">
            <v>0</v>
          </cell>
          <cell r="AB1001">
            <v>0</v>
          </cell>
          <cell r="AC1001">
            <v>0</v>
          </cell>
          <cell r="AD1001">
            <v>0</v>
          </cell>
          <cell r="AE1001" t="str">
            <v>La periodicidad del indicador es anual. El último dato disponible es el del año 2015 y su valor es de 20,2%.</v>
          </cell>
          <cell r="AF1001">
            <v>42490.208333333299</v>
          </cell>
          <cell r="AG1001">
            <v>42501.647324270802</v>
          </cell>
          <cell r="AH1001" t="str">
            <v>Marilyn Jímenez Chaves</v>
          </cell>
          <cell r="AI1001" t="str">
            <v>marilyn.jimenez@dps.gov.co</v>
          </cell>
          <cell r="AJ1001">
            <v>90</v>
          </cell>
          <cell r="AK1001">
            <v>0</v>
          </cell>
          <cell r="AL1001">
            <v>0</v>
          </cell>
        </row>
        <row r="1002">
          <cell r="A1002">
            <v>5255</v>
          </cell>
          <cell r="B1002" t="str">
            <v>Todos por un Nuevo País</v>
          </cell>
          <cell r="C1002" t="str">
            <v>Pilares</v>
          </cell>
          <cell r="D1002" t="str">
            <v>Colombia equitativa y sin pobreza</v>
          </cell>
          <cell r="E1002" t="str">
            <v>Inclusión Social y Reconciliación</v>
          </cell>
          <cell r="F1002" t="str">
            <v>Prosperidad Social</v>
          </cell>
          <cell r="G1002" t="str">
            <v>Equidad</v>
          </cell>
          <cell r="H1002">
            <v>5255</v>
          </cell>
          <cell r="I1002" t="str">
            <v>Coeficiente de Gini</v>
          </cell>
          <cell r="J1002" t="str">
            <v>Gestión</v>
          </cell>
          <cell r="K1002" t="str">
            <v>Sectorial</v>
          </cell>
          <cell r="L1002" t="str">
            <v>SI</v>
          </cell>
          <cell r="M1002" t="str">
            <v>NO</v>
          </cell>
          <cell r="N1002" t="str">
            <v>NO</v>
          </cell>
          <cell r="O1002" t="str">
            <v>SI</v>
          </cell>
          <cell r="P1002" t="str">
            <v>Porcentaje</v>
          </cell>
          <cell r="Q1002" t="str">
            <v>Anual</v>
          </cell>
          <cell r="R1002" t="str">
            <v>Reducción</v>
          </cell>
          <cell r="S1002">
            <v>0.54</v>
          </cell>
          <cell r="T1002">
            <v>0.54</v>
          </cell>
          <cell r="U1002">
            <v>0.53</v>
          </cell>
          <cell r="V1002">
            <v>0.53</v>
          </cell>
          <cell r="W1002">
            <v>0.52</v>
          </cell>
          <cell r="X1002">
            <v>0.52</v>
          </cell>
          <cell r="Y1002">
            <v>0</v>
          </cell>
          <cell r="Z1002">
            <v>0</v>
          </cell>
          <cell r="AA1002">
            <v>0</v>
          </cell>
          <cell r="AB1002">
            <v>0</v>
          </cell>
          <cell r="AC1002">
            <v>0</v>
          </cell>
          <cell r="AD1002">
            <v>0</v>
          </cell>
          <cell r="AE1002" t="str">
            <v>La periodicidad del indicador es anual. El último dato disponible es el del año 2015 y su valor es de 0,522.</v>
          </cell>
          <cell r="AF1002">
            <v>42490.208333333299</v>
          </cell>
          <cell r="AG1002">
            <v>42501.644804826399</v>
          </cell>
          <cell r="AH1002" t="str">
            <v>Marilyn Jímenez Chaves</v>
          </cell>
          <cell r="AI1002" t="str">
            <v>marilyn.jimenez@dps.gov.co</v>
          </cell>
          <cell r="AJ1002">
            <v>90</v>
          </cell>
          <cell r="AK1002">
            <v>0</v>
          </cell>
          <cell r="AL1002">
            <v>0</v>
          </cell>
        </row>
        <row r="1003">
          <cell r="B1003" t="str">
            <v>Todos por un Nuevo País</v>
          </cell>
          <cell r="C1003" t="str">
            <v>Pilares</v>
          </cell>
          <cell r="D1003" t="str">
            <v>Colombia equitativa y sin pobreza</v>
          </cell>
          <cell r="E1003" t="str">
            <v>Trabajo</v>
          </cell>
          <cell r="F1003" t="str">
            <v>MinTrabajo</v>
          </cell>
          <cell r="G1003" t="str">
            <v>Equidad</v>
          </cell>
          <cell r="H1003">
            <v>5164</v>
          </cell>
          <cell r="I1003" t="str">
            <v>Tasa de desempleo</v>
          </cell>
          <cell r="J1003" t="str">
            <v>Resultado</v>
          </cell>
          <cell r="K1003" t="str">
            <v>Sectorial</v>
          </cell>
          <cell r="L1003" t="str">
            <v>SI</v>
          </cell>
          <cell r="M1003" t="str">
            <v>NO</v>
          </cell>
          <cell r="N1003" t="str">
            <v>NO</v>
          </cell>
          <cell r="O1003" t="str">
            <v>SI</v>
          </cell>
          <cell r="P1003" t="str">
            <v>Porcentaje</v>
          </cell>
          <cell r="Q1003" t="str">
            <v>Anual</v>
          </cell>
          <cell r="R1003" t="str">
            <v>Reducción</v>
          </cell>
          <cell r="S1003">
            <v>9.1</v>
          </cell>
          <cell r="T1003">
            <v>8.8000000000000007</v>
          </cell>
          <cell r="U1003">
            <v>8.6</v>
          </cell>
          <cell r="V1003">
            <v>8.3000000000000007</v>
          </cell>
          <cell r="W1003">
            <v>8</v>
          </cell>
          <cell r="X1003">
            <v>8</v>
          </cell>
          <cell r="Y1003">
            <v>0</v>
          </cell>
          <cell r="Z1003">
            <v>0</v>
          </cell>
          <cell r="AA1003">
            <v>0</v>
          </cell>
          <cell r="AB1003">
            <v>0</v>
          </cell>
          <cell r="AC1003">
            <v>0</v>
          </cell>
          <cell r="AD1003">
            <v>0</v>
          </cell>
          <cell r="AE1003" t="str">
            <v>Colombia en Obra: Se han vinculado a la Ruta de inclusión Social y Productiva sectores de la infraestructura como las Vías 4G y otras vías, Vivienda, Puentes, Aeropuertos, Mega colegios y Acueductos. En cuanto a Empleo y Emprendimiento, avanza la elaborac</v>
          </cell>
          <cell r="AF1003">
            <v>42490.208333333299</v>
          </cell>
          <cell r="AG1003">
            <v>42496.635342743102</v>
          </cell>
          <cell r="AH1003" t="str">
            <v>Diana Hernández Hernández</v>
          </cell>
          <cell r="AI1003" t="str">
            <v>dhernandezh@mintrabajo.gov.co</v>
          </cell>
          <cell r="AJ1003">
            <v>30</v>
          </cell>
          <cell r="AK1003">
            <v>0</v>
          </cell>
          <cell r="AL1003">
            <v>0</v>
          </cell>
        </row>
        <row r="1004">
          <cell r="B1004" t="str">
            <v>Todos por un Nuevo País</v>
          </cell>
          <cell r="C1004" t="str">
            <v>Pilares</v>
          </cell>
          <cell r="D1004" t="str">
            <v>Colombia equitativa y sin pobreza</v>
          </cell>
          <cell r="E1004" t="str">
            <v>Trabajo</v>
          </cell>
          <cell r="F1004" t="str">
            <v>MinTrabajo</v>
          </cell>
          <cell r="G1004" t="str">
            <v>Equidad</v>
          </cell>
          <cell r="H1004">
            <v>5165</v>
          </cell>
          <cell r="I1004" t="str">
            <v>Tasa de formalidad 13 áreas metropolitanas</v>
          </cell>
          <cell r="J1004" t="str">
            <v>Resultado</v>
          </cell>
          <cell r="K1004" t="str">
            <v>Sectorial</v>
          </cell>
          <cell r="L1004" t="str">
            <v>SI</v>
          </cell>
          <cell r="M1004" t="str">
            <v>NO</v>
          </cell>
          <cell r="N1004" t="str">
            <v>NO</v>
          </cell>
          <cell r="O1004" t="str">
            <v>SI</v>
          </cell>
          <cell r="P1004" t="str">
            <v>Porcentaje</v>
          </cell>
          <cell r="Q1004" t="str">
            <v>Anual</v>
          </cell>
          <cell r="R1004" t="str">
            <v>Capacidad</v>
          </cell>
          <cell r="S1004">
            <v>46.9</v>
          </cell>
          <cell r="T1004">
            <v>47.725000000000001</v>
          </cell>
          <cell r="U1004">
            <v>48.55</v>
          </cell>
          <cell r="V1004">
            <v>49.375</v>
          </cell>
          <cell r="W1004">
            <v>50.2</v>
          </cell>
          <cell r="X1004">
            <v>50.2</v>
          </cell>
          <cell r="Y1004">
            <v>0</v>
          </cell>
          <cell r="Z1004">
            <v>0</v>
          </cell>
          <cell r="AA1004">
            <v>0</v>
          </cell>
          <cell r="AB1004">
            <v>0</v>
          </cell>
          <cell r="AC1004">
            <v>0</v>
          </cell>
          <cell r="AD1004">
            <v>0</v>
          </cell>
          <cell r="AE1004" t="str">
            <v>Asistencia Técnica. Con el propósito de dar cumplimiento a la Sentencia 426/2014 relacionada con la descontaminación del Rio Bogotá, en lo concerniente al Ministerio del Trabajo, se ha venido participando activamente en el encuentro sistemático interinsti</v>
          </cell>
          <cell r="AF1004">
            <v>42490.208333333299</v>
          </cell>
          <cell r="AG1004">
            <v>42496.638391863402</v>
          </cell>
          <cell r="AH1004" t="str">
            <v>Diana Hernández Hernández</v>
          </cell>
          <cell r="AI1004" t="str">
            <v>dhernandezh@mintrabajo.gov.co</v>
          </cell>
          <cell r="AJ1004">
            <v>30</v>
          </cell>
          <cell r="AK1004">
            <v>0</v>
          </cell>
          <cell r="AL1004">
            <v>0</v>
          </cell>
        </row>
        <row r="1005">
          <cell r="B1005" t="str">
            <v>Todos por un Nuevo País</v>
          </cell>
          <cell r="C1005" t="str">
            <v>Pilares</v>
          </cell>
          <cell r="D1005" t="str">
            <v>Colombia la más educada</v>
          </cell>
          <cell r="E1005" t="str">
            <v>Educación</v>
          </cell>
          <cell r="F1005" t="str">
            <v>MINEDUCACION</v>
          </cell>
          <cell r="G1005" t="str">
            <v>Educación</v>
          </cell>
          <cell r="H1005">
            <v>4495</v>
          </cell>
          <cell r="I1005" t="str">
            <v>Porcentaje de colegios oficiales en las categorias A+, A y B en las pruebas SABER 11</v>
          </cell>
          <cell r="J1005" t="str">
            <v>Resultado</v>
          </cell>
          <cell r="K1005" t="str">
            <v>Sectorial</v>
          </cell>
          <cell r="L1005" t="str">
            <v>SI</v>
          </cell>
          <cell r="M1005" t="str">
            <v>SI</v>
          </cell>
          <cell r="N1005" t="str">
            <v>NO</v>
          </cell>
          <cell r="O1005" t="str">
            <v>SI</v>
          </cell>
          <cell r="P1005" t="str">
            <v>Porcentaje</v>
          </cell>
          <cell r="Q1005" t="str">
            <v>Semestral</v>
          </cell>
          <cell r="R1005" t="str">
            <v>Capacidad</v>
          </cell>
          <cell r="S1005">
            <v>33.299999999999997</v>
          </cell>
          <cell r="T1005">
            <v>34.9</v>
          </cell>
          <cell r="U1005">
            <v>36.9</v>
          </cell>
          <cell r="V1005">
            <v>42.1</v>
          </cell>
          <cell r="W1005">
            <v>45</v>
          </cell>
          <cell r="X1005">
            <v>45</v>
          </cell>
          <cell r="Y1005">
            <v>0</v>
          </cell>
          <cell r="Z1005">
            <v>0</v>
          </cell>
          <cell r="AA1005">
            <v>0</v>
          </cell>
          <cell r="AB1005">
            <v>0</v>
          </cell>
          <cell r="AC1005">
            <v>0</v>
          </cell>
          <cell r="AD1005">
            <v>0</v>
          </cell>
          <cell r="AE1005" t="str">
            <v xml:space="preserve">Durante el mes de abril se dio inicio a la inscripción de los estudiantes de Calendario A que aplicarán la prueba en el segundo semestre del año 2016 </v>
          </cell>
          <cell r="AF1005">
            <v>42490.208333333299</v>
          </cell>
          <cell r="AG1005">
            <v>42500.484485798603</v>
          </cell>
          <cell r="AH1005" t="str">
            <v>Beatriz Helena Vallejo Reyes</v>
          </cell>
          <cell r="AI1005" t="str">
            <v>bvallejo@mineducacion.gov.co</v>
          </cell>
          <cell r="AJ1005">
            <v>180</v>
          </cell>
          <cell r="AK1005">
            <v>0</v>
          </cell>
          <cell r="AL1005">
            <v>0</v>
          </cell>
        </row>
        <row r="1006">
          <cell r="B1006" t="str">
            <v>Todos por un Nuevo País</v>
          </cell>
          <cell r="C1006" t="str">
            <v>Pilares</v>
          </cell>
          <cell r="D1006" t="str">
            <v>Colombia la más educada</v>
          </cell>
          <cell r="E1006" t="str">
            <v>Educación</v>
          </cell>
          <cell r="F1006" t="str">
            <v>MINEDUCACION</v>
          </cell>
          <cell r="G1006" t="str">
            <v>Educación</v>
          </cell>
          <cell r="H1006">
            <v>4496</v>
          </cell>
          <cell r="I1006" t="str">
            <v>Tasa de cobertura de alta calidad en educación superior</v>
          </cell>
          <cell r="J1006" t="str">
            <v>Resultado</v>
          </cell>
          <cell r="K1006" t="str">
            <v>Sectorial</v>
          </cell>
          <cell r="L1006" t="str">
            <v>SI</v>
          </cell>
          <cell r="M1006" t="str">
            <v>SI</v>
          </cell>
          <cell r="N1006" t="str">
            <v>NO</v>
          </cell>
          <cell r="O1006" t="str">
            <v>SI</v>
          </cell>
          <cell r="P1006" t="str">
            <v>Tasa</v>
          </cell>
          <cell r="Q1006" t="str">
            <v>Anual</v>
          </cell>
          <cell r="R1006" t="str">
            <v>Capacidad</v>
          </cell>
          <cell r="S1006">
            <v>14.6</v>
          </cell>
          <cell r="T1006">
            <v>16</v>
          </cell>
          <cell r="U1006">
            <v>17.3</v>
          </cell>
          <cell r="V1006">
            <v>18.7</v>
          </cell>
          <cell r="W1006">
            <v>20</v>
          </cell>
          <cell r="X1006">
            <v>20</v>
          </cell>
          <cell r="Y1006">
            <v>0</v>
          </cell>
          <cell r="Z1006">
            <v>0</v>
          </cell>
          <cell r="AA1006">
            <v>0</v>
          </cell>
          <cell r="AB1006">
            <v>0</v>
          </cell>
          <cell r="AC1006">
            <v>0</v>
          </cell>
          <cell r="AD1006">
            <v>0</v>
          </cell>
          <cell r="AE1006" t="str">
            <v>El Insumo de Contratación fue aprobado en Comité de Contratación, con lo que se formalizó el convenio 922 de 2016 con registro presupuestal 621616 del día 29 de abril , con esto se espera iniciar los acompañamientos establecidos para la presente vigencia.</v>
          </cell>
          <cell r="AF1006">
            <v>42490.208333333299</v>
          </cell>
          <cell r="AG1006">
            <v>42500.627914039404</v>
          </cell>
          <cell r="AH1006" t="str">
            <v>Luis Bernardo Carrillo</v>
          </cell>
          <cell r="AI1006" t="str">
            <v>LCarrillo@mineducacion.gov.co</v>
          </cell>
          <cell r="AJ1006">
            <v>90</v>
          </cell>
          <cell r="AK1006">
            <v>0</v>
          </cell>
          <cell r="AL1006">
            <v>0</v>
          </cell>
        </row>
        <row r="1007">
          <cell r="B1007" t="str">
            <v>Todos por un Nuevo País</v>
          </cell>
          <cell r="C1007" t="str">
            <v>Pilares</v>
          </cell>
          <cell r="D1007" t="str">
            <v>Colombia la más educada</v>
          </cell>
          <cell r="E1007" t="str">
            <v>Educación</v>
          </cell>
          <cell r="F1007" t="str">
            <v>MINEDUCACION</v>
          </cell>
          <cell r="G1007" t="str">
            <v>Educación</v>
          </cell>
          <cell r="H1007">
            <v>4497</v>
          </cell>
          <cell r="I1007" t="str">
            <v>Porcentaje de la población evaluada en el sector oficial en las pruebas SABER 5 que sube de nivel de logro, respecto a la línea base</v>
          </cell>
          <cell r="J1007" t="str">
            <v>Resultado</v>
          </cell>
          <cell r="K1007" t="str">
            <v>Sectorial</v>
          </cell>
          <cell r="L1007" t="str">
            <v>SI</v>
          </cell>
          <cell r="M1007" t="str">
            <v>SI</v>
          </cell>
          <cell r="N1007" t="str">
            <v>NO</v>
          </cell>
          <cell r="O1007" t="str">
            <v>SI</v>
          </cell>
          <cell r="P1007" t="str">
            <v>Porcentaje</v>
          </cell>
          <cell r="Q1007" t="str">
            <v>Anual</v>
          </cell>
          <cell r="R1007" t="str">
            <v>Capacidad</v>
          </cell>
          <cell r="S1007">
            <v>0</v>
          </cell>
          <cell r="T1007">
            <v>3</v>
          </cell>
          <cell r="U1007">
            <v>6</v>
          </cell>
          <cell r="V1007">
            <v>9</v>
          </cell>
          <cell r="W1007">
            <v>12</v>
          </cell>
          <cell r="X1007">
            <v>12</v>
          </cell>
          <cell r="Y1007">
            <v>0</v>
          </cell>
          <cell r="Z1007">
            <v>0</v>
          </cell>
          <cell r="AA1007">
            <v>0</v>
          </cell>
          <cell r="AB1007">
            <v>0</v>
          </cell>
          <cell r="AC1007">
            <v>0</v>
          </cell>
          <cell r="AD1007">
            <v>0</v>
          </cell>
          <cell r="AE1007" t="str">
            <v xml:space="preserve">Se esta formalizando el contrato de aplicación de las pruebas SABER 3,5 y 9. Durante el mes de abril los rectores validaron la matrícula de los estudiantes de sus IE, lo que define el número de cuadernillos que se remiten a cada IE. </v>
          </cell>
          <cell r="AF1007">
            <v>42490.208333333299</v>
          </cell>
          <cell r="AG1007">
            <v>42500.483282094901</v>
          </cell>
          <cell r="AH1007" t="str">
            <v>Beatriz Helena Vallejo Reyes</v>
          </cell>
          <cell r="AI1007" t="str">
            <v>bvallejo@mineducacion.gov.co</v>
          </cell>
          <cell r="AJ1007">
            <v>0</v>
          </cell>
          <cell r="AK1007">
            <v>0</v>
          </cell>
          <cell r="AL1007">
            <v>0</v>
          </cell>
        </row>
        <row r="1008">
          <cell r="B1008" t="str">
            <v>Todos por un Nuevo País</v>
          </cell>
          <cell r="C1008" t="str">
            <v>Pilares</v>
          </cell>
          <cell r="D1008" t="str">
            <v>Colombia la más educada</v>
          </cell>
          <cell r="E1008" t="str">
            <v>Educación</v>
          </cell>
          <cell r="F1008" t="str">
            <v>MINEDUCACION</v>
          </cell>
          <cell r="G1008" t="str">
            <v>Educación</v>
          </cell>
          <cell r="H1008">
            <v>4498</v>
          </cell>
          <cell r="I1008" t="str">
            <v>Porcentaje de estudiantes del sector oficial evaluados con nivel B1 o superior de inglés del Marco Común Europeo</v>
          </cell>
          <cell r="J1008" t="str">
            <v>Resultado</v>
          </cell>
          <cell r="K1008" t="str">
            <v>Sectorial</v>
          </cell>
          <cell r="L1008" t="str">
            <v>SI</v>
          </cell>
          <cell r="M1008" t="str">
            <v>SI</v>
          </cell>
          <cell r="N1008" t="str">
            <v>NO</v>
          </cell>
          <cell r="O1008" t="str">
            <v>SI</v>
          </cell>
          <cell r="P1008" t="str">
            <v>Porcentaje</v>
          </cell>
          <cell r="Q1008" t="str">
            <v>Anual</v>
          </cell>
          <cell r="R1008" t="str">
            <v>Capacidad</v>
          </cell>
          <cell r="S1008">
            <v>2.2599999999999998</v>
          </cell>
          <cell r="T1008">
            <v>3</v>
          </cell>
          <cell r="U1008">
            <v>4</v>
          </cell>
          <cell r="V1008">
            <v>6</v>
          </cell>
          <cell r="W1008">
            <v>8</v>
          </cell>
          <cell r="X1008">
            <v>8</v>
          </cell>
          <cell r="Y1008">
            <v>0</v>
          </cell>
          <cell r="Z1008">
            <v>0</v>
          </cell>
          <cell r="AA1008">
            <v>0</v>
          </cell>
          <cell r="AB1008">
            <v>0</v>
          </cell>
          <cell r="AC1008">
            <v>0</v>
          </cell>
          <cell r="AD1008">
            <v>0</v>
          </cell>
          <cell r="AE1008" t="str">
            <v>En el mes de abril se llevaron a cabo los proceso de selección de los estudiantes de grado 10º que participarán en los Campos Nacionales e Internacionales de Inmersión en Inglés. En este sentido, se definieron 100 estudiantes para Estados Unidos y 2.900 p</v>
          </cell>
          <cell r="AF1008">
            <v>42490.208333333299</v>
          </cell>
          <cell r="AG1008">
            <v>42500.482622025498</v>
          </cell>
          <cell r="AH1008" t="str">
            <v>Beatriz Helena Vallejo Reyes</v>
          </cell>
          <cell r="AI1008" t="str">
            <v>bvallejo@mineducacion.gov.co</v>
          </cell>
          <cell r="AJ1008">
            <v>90</v>
          </cell>
          <cell r="AK1008">
            <v>0</v>
          </cell>
          <cell r="AL1008">
            <v>0</v>
          </cell>
        </row>
        <row r="1009">
          <cell r="B1009" t="str">
            <v>Todos por un Nuevo País</v>
          </cell>
          <cell r="C1009" t="str">
            <v>Pilares</v>
          </cell>
          <cell r="D1009" t="str">
            <v>Colombia la más educada</v>
          </cell>
          <cell r="E1009" t="str">
            <v>Educación</v>
          </cell>
          <cell r="F1009" t="str">
            <v>MINEDUCACION</v>
          </cell>
          <cell r="G1009" t="str">
            <v>Educación</v>
          </cell>
          <cell r="H1009">
            <v>4499</v>
          </cell>
          <cell r="I1009" t="str">
            <v>Porcentaje de estudiantes con jornada única</v>
          </cell>
          <cell r="J1009" t="str">
            <v>Producto</v>
          </cell>
          <cell r="K1009" t="str">
            <v>Sectorial</v>
          </cell>
          <cell r="L1009" t="str">
            <v>SI</v>
          </cell>
          <cell r="M1009" t="str">
            <v>SI</v>
          </cell>
          <cell r="N1009" t="str">
            <v>NO</v>
          </cell>
          <cell r="O1009" t="str">
            <v>SI</v>
          </cell>
          <cell r="P1009" t="str">
            <v>Porcentaje</v>
          </cell>
          <cell r="Q1009" t="str">
            <v>Trimestral</v>
          </cell>
          <cell r="R1009" t="str">
            <v>Capacidad</v>
          </cell>
          <cell r="S1009">
            <v>0</v>
          </cell>
          <cell r="T1009">
            <v>4</v>
          </cell>
          <cell r="U1009">
            <v>9</v>
          </cell>
          <cell r="V1009">
            <v>20</v>
          </cell>
          <cell r="W1009">
            <v>30</v>
          </cell>
          <cell r="X1009">
            <v>30</v>
          </cell>
          <cell r="Y1009">
            <v>4.5999999999999996</v>
          </cell>
          <cell r="Z1009">
            <v>51.11</v>
          </cell>
          <cell r="AA1009">
            <v>4.5999999999999996</v>
          </cell>
          <cell r="AB1009">
            <v>15.33</v>
          </cell>
          <cell r="AC1009">
            <v>42460.208333333299</v>
          </cell>
          <cell r="AD1009">
            <v>42468.6850273495</v>
          </cell>
          <cell r="AE1009" t="str">
            <v>Durante el mes de abril, se realizaron 11 talleres con jefes de planeación y funcionarios de 87 Entidades Territoriales Certificadas, para iniciar con la formulación de los planes de implementación de Jornada Única. Así mismo, se realizó el acompañamiento</v>
          </cell>
          <cell r="AF1009">
            <v>42490.208333333299</v>
          </cell>
          <cell r="AG1009">
            <v>42500.4817008912</v>
          </cell>
          <cell r="AH1009" t="str">
            <v>Beatriz Helena Vallejo Reyes</v>
          </cell>
          <cell r="AI1009" t="str">
            <v>bvallejo@mineducacion.gov.co</v>
          </cell>
          <cell r="AJ1009">
            <v>180</v>
          </cell>
          <cell r="AK1009">
            <v>42551.208333333299</v>
          </cell>
          <cell r="AL1009">
            <v>-223</v>
          </cell>
        </row>
        <row r="1010">
          <cell r="B1010" t="str">
            <v>Todos por un Nuevo País</v>
          </cell>
          <cell r="C1010" t="str">
            <v>Pilares</v>
          </cell>
          <cell r="D1010" t="str">
            <v>Colombia la más educada</v>
          </cell>
          <cell r="E1010" t="str">
            <v>Educación</v>
          </cell>
          <cell r="F1010" t="str">
            <v>MINEDUCACION</v>
          </cell>
          <cell r="G1010" t="str">
            <v>Educación</v>
          </cell>
          <cell r="H1010">
            <v>4500</v>
          </cell>
          <cell r="I1010" t="str">
            <v>Tasa de cobertura bruta en educación media</v>
          </cell>
          <cell r="J1010" t="str">
            <v>Resultado</v>
          </cell>
          <cell r="K1010" t="str">
            <v>Sectorial</v>
          </cell>
          <cell r="L1010" t="str">
            <v>SI</v>
          </cell>
          <cell r="M1010" t="str">
            <v>SI</v>
          </cell>
          <cell r="N1010" t="str">
            <v>NO</v>
          </cell>
          <cell r="O1010" t="str">
            <v>SI</v>
          </cell>
          <cell r="P1010" t="str">
            <v>Tasa</v>
          </cell>
          <cell r="Q1010" t="str">
            <v>Anual</v>
          </cell>
          <cell r="R1010" t="str">
            <v>Capacidad</v>
          </cell>
          <cell r="S1010">
            <v>77.3</v>
          </cell>
          <cell r="T1010">
            <v>79.599999999999994</v>
          </cell>
          <cell r="U1010">
            <v>80.400000000000006</v>
          </cell>
          <cell r="V1010">
            <v>81.900000000000006</v>
          </cell>
          <cell r="W1010">
            <v>83</v>
          </cell>
          <cell r="X1010">
            <v>83</v>
          </cell>
          <cell r="Y1010">
            <v>0</v>
          </cell>
          <cell r="Z1010">
            <v>0</v>
          </cell>
          <cell r="AA1010">
            <v>0</v>
          </cell>
          <cell r="AB1010">
            <v>0</v>
          </cell>
          <cell r="AC1010">
            <v>0</v>
          </cell>
          <cell r="AD1010">
            <v>0</v>
          </cell>
          <cell r="AE1010" t="str">
            <v>Mediante encuentros regionales se fortaleció a los equipos de las secretarías de educación de las ETC en la implementación de estrategias y acciones de acceso y permanencia escolar, trabajando con ellos orientaciones estrategicas de la proyección de cupos</v>
          </cell>
          <cell r="AF1010">
            <v>42490.208333333299</v>
          </cell>
          <cell r="AG1010">
            <v>42495.648298726897</v>
          </cell>
          <cell r="AH1010" t="str">
            <v>Hector Julio Flechas</v>
          </cell>
          <cell r="AI1010" t="str">
            <v>HFlechas@mineducacion.gov.co</v>
          </cell>
          <cell r="AJ1010">
            <v>150</v>
          </cell>
          <cell r="AK1010">
            <v>0</v>
          </cell>
          <cell r="AL1010">
            <v>0</v>
          </cell>
        </row>
      </sheetData>
      <sheetData sheetId="7"/>
      <sheetData sheetId="8">
        <row r="4">
          <cell r="C4" t="str">
            <v>ID</v>
          </cell>
          <cell r="D4">
            <v>1</v>
          </cell>
        </row>
        <row r="5">
          <cell r="C5" t="str">
            <v>Pilar</v>
          </cell>
          <cell r="D5">
            <v>2</v>
          </cell>
        </row>
        <row r="6">
          <cell r="C6" t="str">
            <v>Objetivo</v>
          </cell>
          <cell r="D6">
            <v>3</v>
          </cell>
        </row>
        <row r="7">
          <cell r="C7" t="str">
            <v>Estrategia</v>
          </cell>
          <cell r="D7">
            <v>4</v>
          </cell>
        </row>
        <row r="8">
          <cell r="C8" t="str">
            <v>Sector</v>
          </cell>
          <cell r="D8">
            <v>5</v>
          </cell>
        </row>
        <row r="9">
          <cell r="C9" t="str">
            <v>Entidad</v>
          </cell>
          <cell r="D9">
            <v>6</v>
          </cell>
        </row>
        <row r="10">
          <cell r="C10" t="str">
            <v>Programa</v>
          </cell>
          <cell r="D10">
            <v>7</v>
          </cell>
        </row>
        <row r="11">
          <cell r="C11" t="str">
            <v>Id Indicador</v>
          </cell>
          <cell r="D11">
            <v>8</v>
          </cell>
        </row>
        <row r="12">
          <cell r="C12" t="str">
            <v>Indicador</v>
          </cell>
          <cell r="D12">
            <v>9</v>
          </cell>
        </row>
        <row r="13">
          <cell r="C13" t="str">
            <v>Tipo Indicador</v>
          </cell>
          <cell r="D13">
            <v>10</v>
          </cell>
        </row>
        <row r="14">
          <cell r="C14" t="str">
            <v>Nivel Indicador</v>
          </cell>
          <cell r="D14">
            <v>11</v>
          </cell>
        </row>
        <row r="15">
          <cell r="C15" t="str">
            <v>Indicador Básico</v>
          </cell>
          <cell r="D15">
            <v>12</v>
          </cell>
        </row>
        <row r="16">
          <cell r="C16" t="str">
            <v>Departamentalizado</v>
          </cell>
          <cell r="D16">
            <v>13</v>
          </cell>
        </row>
        <row r="17">
          <cell r="C17" t="str">
            <v>Es Privado</v>
          </cell>
          <cell r="D17">
            <v>14</v>
          </cell>
        </row>
        <row r="18">
          <cell r="C18" t="str">
            <v>Vigente</v>
          </cell>
          <cell r="D18">
            <v>15</v>
          </cell>
        </row>
        <row r="19">
          <cell r="C19" t="str">
            <v>Unidad Medida</v>
          </cell>
          <cell r="D19">
            <v>16</v>
          </cell>
        </row>
        <row r="20">
          <cell r="C20" t="str">
            <v>Periodicidad</v>
          </cell>
          <cell r="D20">
            <v>17</v>
          </cell>
        </row>
        <row r="21">
          <cell r="C21" t="str">
            <v>Acumulación</v>
          </cell>
          <cell r="D21">
            <v>18</v>
          </cell>
        </row>
        <row r="22">
          <cell r="C22" t="str">
            <v>Línea Base</v>
          </cell>
          <cell r="D22">
            <v>19</v>
          </cell>
        </row>
        <row r="23">
          <cell r="C23" t="str">
            <v>Meta 2015</v>
          </cell>
          <cell r="D23">
            <v>20</v>
          </cell>
        </row>
        <row r="24">
          <cell r="C24" t="str">
            <v>Meta 2016</v>
          </cell>
          <cell r="D24">
            <v>21</v>
          </cell>
        </row>
        <row r="25">
          <cell r="C25" t="str">
            <v>Meta 2017</v>
          </cell>
          <cell r="D25">
            <v>22</v>
          </cell>
        </row>
        <row r="26">
          <cell r="C26" t="str">
            <v>Meta 2018</v>
          </cell>
          <cell r="D26">
            <v>23</v>
          </cell>
        </row>
        <row r="27">
          <cell r="C27" t="str">
            <v>Meta Cuatrienio</v>
          </cell>
          <cell r="D27">
            <v>24</v>
          </cell>
        </row>
        <row r="28">
          <cell r="C28" t="str">
            <v>Avance Anual</v>
          </cell>
          <cell r="D28">
            <v>25</v>
          </cell>
        </row>
        <row r="29">
          <cell r="C29" t="str">
            <v>% Avance Anual</v>
          </cell>
          <cell r="D29">
            <v>26</v>
          </cell>
        </row>
        <row r="30">
          <cell r="C30" t="str">
            <v>Avance Cuatrienio</v>
          </cell>
          <cell r="D30">
            <v>27</v>
          </cell>
        </row>
        <row r="31">
          <cell r="C31" t="str">
            <v xml:space="preserve">Porcentaje Avance Cuatrienio
</v>
          </cell>
          <cell r="D31">
            <v>28</v>
          </cell>
        </row>
        <row r="32">
          <cell r="C32" t="str">
            <v>Fecha Corte</v>
          </cell>
          <cell r="D32">
            <v>29</v>
          </cell>
        </row>
        <row r="33">
          <cell r="C33" t="str">
            <v>Fecha Modificación</v>
          </cell>
          <cell r="D33">
            <v>30</v>
          </cell>
        </row>
        <row r="34">
          <cell r="C34" t="str">
            <v>Avance Cualitativo</v>
          </cell>
          <cell r="D34">
            <v>31</v>
          </cell>
        </row>
        <row r="35">
          <cell r="C35" t="str">
            <v>Fecha Corte Avance Cualitativo</v>
          </cell>
          <cell r="D35">
            <v>32</v>
          </cell>
        </row>
        <row r="36">
          <cell r="C36" t="str">
            <v>Fecha Actualización Avance Cualitativo</v>
          </cell>
          <cell r="D36">
            <v>33</v>
          </cell>
        </row>
        <row r="37">
          <cell r="C37" t="str">
            <v>Gerente de Meta</v>
          </cell>
          <cell r="D37">
            <v>34</v>
          </cell>
        </row>
        <row r="38">
          <cell r="C38" t="str">
            <v>Correo Electrónico</v>
          </cell>
          <cell r="D38">
            <v>35</v>
          </cell>
        </row>
        <row r="39">
          <cell r="C39" t="str">
            <v>Días Rezago</v>
          </cell>
          <cell r="D39">
            <v>36</v>
          </cell>
        </row>
        <row r="40">
          <cell r="C40" t="str">
            <v>Próximo Corte</v>
          </cell>
          <cell r="D40">
            <v>37</v>
          </cell>
        </row>
        <row r="41">
          <cell r="C41" t="str">
            <v>Días Atraso</v>
          </cell>
          <cell r="D41">
            <v>38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MAPA DE RIESGOS"/>
      <sheetName val="mapa riesgos consolidado"/>
      <sheetName val="CONTEXTO EXTRATEGICO 2018 "/>
      <sheetName val="DOFA CRUZADA INSTITUCIONAL2019 "/>
      <sheetName val="DOFA PROC GSAN-3.4 "/>
      <sheetName val="RIESGOS GSAN-3.4 "/>
    </sheetNames>
    <sheetDataSet>
      <sheetData sheetId="0">
        <row r="3">
          <cell r="H3" t="str">
            <v>Direccionamiento Estratégico</v>
          </cell>
        </row>
        <row r="4">
          <cell r="H4" t="str">
            <v>Administración del Talento Humano</v>
          </cell>
        </row>
        <row r="5">
          <cell r="H5" t="str">
            <v>Gestión de Capacitación</v>
          </cell>
        </row>
        <row r="6">
          <cell r="H6" t="str">
            <v>Gestión de Investigaciones Disciplinarias</v>
          </cell>
        </row>
        <row r="7">
          <cell r="H7" t="str">
            <v>Gestión de Seguridad y Salud Ocupacional</v>
          </cell>
        </row>
        <row r="8">
          <cell r="H8" t="str">
            <v>Administración del Sistema de Gestión de la Calidad</v>
          </cell>
        </row>
        <row r="9">
          <cell r="H9" t="str">
            <v>Gestión de Comunicaciones</v>
          </cell>
        </row>
        <row r="10">
          <cell r="H10" t="str">
            <v>Gestión de Servicio de Atención al Ciudadano</v>
          </cell>
        </row>
        <row r="11">
          <cell r="H11" t="str">
            <v>Gestión Comercial y de Servicios</v>
          </cell>
        </row>
        <row r="12">
          <cell r="H12" t="str">
            <v>Gestión de Regulación y Reglamentación</v>
          </cell>
        </row>
        <row r="13">
          <cell r="H13" t="str">
            <v>Gestión de Políticas Aerocomerciales</v>
          </cell>
        </row>
        <row r="14">
          <cell r="H14" t="str">
            <v>Gestión de Servicio al  Personal Aeronáutico</v>
          </cell>
        </row>
        <row r="15">
          <cell r="H15" t="str">
            <v>Gestión de Servicio a Empresas Aeronáuticas</v>
          </cell>
        </row>
        <row r="16">
          <cell r="H16" t="str">
            <v>Gestión de Registro</v>
          </cell>
        </row>
        <row r="17">
          <cell r="H17" t="str">
            <v>Gestión de Permisos Especiales a Propietarios y/ó Explotadores de Aeronaves</v>
          </cell>
        </row>
        <row r="18">
          <cell r="H18" t="str">
            <v>Gestión de Servicio  a Productos Aeronáuticos</v>
          </cell>
        </row>
        <row r="19">
          <cell r="H19" t="str">
            <v>Gestión de Espacio Aéreo</v>
          </cell>
        </row>
        <row r="20">
          <cell r="H20" t="str">
            <v>Gestión de Tránsito Aéreo</v>
          </cell>
        </row>
        <row r="21">
          <cell r="H21" t="str">
            <v>Gestión de Servicio de Meteorología Aeronáutica</v>
          </cell>
        </row>
        <row r="22">
          <cell r="H22" t="str">
            <v>Gestión de Servicio de Información Aeronáutica</v>
          </cell>
        </row>
        <row r="23">
          <cell r="H23" t="str">
            <v xml:space="preserve">Gestión de Tecnología </v>
          </cell>
        </row>
        <row r="24">
          <cell r="H24" t="str">
            <v>Gestión de Servicio de Salvamento y Extinción de Incendios</v>
          </cell>
        </row>
        <row r="25">
          <cell r="H25" t="str">
            <v>Gestión de Servicio de Búsqueda y Salvamento</v>
          </cell>
        </row>
        <row r="26">
          <cell r="H26" t="str">
            <v>Gestión de Servicio de Prevención e Investigación de Incidentes ATS</v>
          </cell>
        </row>
        <row r="27">
          <cell r="H27" t="str">
            <v>Gestión de Servicio de Investigación de Accidentes e Incidentes Aéreos</v>
          </cell>
        </row>
        <row r="28">
          <cell r="H28" t="str">
            <v>Gestión de Proyectos de Infraestructura Aeroportuaria</v>
          </cell>
        </row>
        <row r="29">
          <cell r="H29" t="str">
            <v>Gestión de Seguridad a la Aviación Civil-AVSEC y facilitación</v>
          </cell>
        </row>
        <row r="30">
          <cell r="H30" t="str">
            <v>Gestión Operaciones Aeroportuarias</v>
          </cell>
        </row>
        <row r="31">
          <cell r="H31" t="str">
            <v>Gestión Vigilancia y Control al Personal Aeronáutico y Dependencias.</v>
          </cell>
        </row>
        <row r="32">
          <cell r="H32" t="str">
            <v xml:space="preserve">Gestión Inspección, Vigilancia y Control </v>
          </cell>
        </row>
        <row r="33">
          <cell r="H33" t="str">
            <v>Gestión de Inspección, Seguimiento y Vigilancia administrativa y financiera de las Empresas Aeronáuticas</v>
          </cell>
        </row>
        <row r="34">
          <cell r="H34" t="str">
            <v>Gestión de Vigilancia y Control  de Propietarios y/o explotadores de Aeronaves</v>
          </cell>
        </row>
        <row r="35">
          <cell r="H35" t="str">
            <v>Gestión de Vigilancia de Servicios de Transporte Aéreo</v>
          </cell>
        </row>
        <row r="36">
          <cell r="H36" t="str">
            <v>Gestión de Vigilancia y Control de Aeropuertos</v>
          </cell>
        </row>
        <row r="37">
          <cell r="H37" t="str">
            <v>Vigilancia y Asesoraia a los Sistemas de Gestión de Seguridad Operacional</v>
          </cell>
        </row>
        <row r="38">
          <cell r="H38" t="str">
            <v>Gestión Jurídica</v>
          </cell>
        </row>
        <row r="39">
          <cell r="H39" t="str">
            <v>Gestión  Financiera</v>
          </cell>
        </row>
        <row r="40">
          <cell r="H40" t="str">
            <v>Gestión de Contratación</v>
          </cell>
        </row>
        <row r="41">
          <cell r="H41" t="str">
            <v>Gestión Adquisición de Bienes Inmuebles</v>
          </cell>
        </row>
        <row r="42">
          <cell r="H42" t="str">
            <v>Administración de Bienes</v>
          </cell>
        </row>
        <row r="43">
          <cell r="H43" t="str">
            <v>Gestión Información Sectorial</v>
          </cell>
        </row>
        <row r="44">
          <cell r="H44" t="str">
            <v>Gestión de Informática</v>
          </cell>
        </row>
        <row r="45">
          <cell r="H45" t="str">
            <v>Gestión de Evaluación y Asesoria al Sistemna de Control Inetrno</v>
          </cell>
        </row>
      </sheetData>
      <sheetData sheetId="1"/>
      <sheetData sheetId="2"/>
      <sheetData sheetId="3">
        <row r="3">
          <cell r="H3">
            <v>0</v>
          </cell>
        </row>
      </sheetData>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mensual universidad"/>
      <sheetName val="gráfico_cálc"/>
    </sheetNames>
    <sheetDataSet>
      <sheetData sheetId="0"/>
      <sheetData sheetId="1">
        <row r="13">
          <cell r="D13">
            <v>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HOJA DE DATOS"/>
      <sheetName val="Hoja2"/>
    </sheetNames>
    <sheetDataSet>
      <sheetData sheetId="0" refreshError="1"/>
      <sheetData sheetId="1" refreshError="1">
        <row r="13">
          <cell r="I13" t="str">
            <v>Administración del Sistema de Gestión</v>
          </cell>
          <cell r="J13" t="str">
            <v>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v>
          </cell>
          <cell r="K13" t="str">
            <v>GDIR-3.0</v>
          </cell>
        </row>
        <row r="14">
          <cell r="I14" t="str">
            <v xml:space="preserve">Atención al Ciudadano </v>
          </cell>
          <cell r="J14" t="str">
            <v>Ofrecer una adecuada atención y prestación de servicios en condiciones de calidad, oportunidad, eficiencia, eficacia, y efectividad con respecto a las solicitudes y/o requerimientos presentados por los ciudadanos, clientes y partes interesadas de la Entidad, con el fin de lograr la satisfacción y confianza en su gestión.</v>
          </cell>
          <cell r="K14" t="str">
            <v>GDIR-4-2</v>
          </cell>
        </row>
        <row r="15">
          <cell r="I15" t="str">
            <v>Comunicación Institucional</v>
          </cell>
          <cell r="J15" t="str">
            <v>Promover, divulgar y orientar la difusión de la información generada por la Aeronáutica Civil, previo a una investigación y documentación, permitiendo la retroalimentación por parte de los usuarios para la mejora continua.</v>
          </cell>
          <cell r="K15" t="str">
            <v>GDIR-4-1</v>
          </cell>
        </row>
        <row r="16">
          <cell r="I16" t="str">
            <v xml:space="preserve">Direccionamiento Estratégico </v>
          </cell>
          <cell r="J16" t="str">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ell>
          <cell r="K16" t="str">
            <v>GDIR-1.0</v>
          </cell>
        </row>
        <row r="17">
          <cell r="I17" t="str">
            <v xml:space="preserve">Gestión Adquisición de Bienes Inmuebles </v>
          </cell>
          <cell r="J17" t="str">
            <v>Gestionar la adquisición de los terrenos que requiere la Entidad para desarrollar los proyectos de construcción y ampliación de la infraestructura aeronáutica y aeroportuaria a nivel nacional.</v>
          </cell>
          <cell r="K17" t="str">
            <v>GCON-2.0</v>
          </cell>
        </row>
        <row r="18">
          <cell r="I18" t="str">
            <v xml:space="preserve">Gestión de Administración de Bienes </v>
          </cell>
          <cell r="J18" t="str">
            <v>Administrar los bienes muebles e inmuebles de propiedad de la AEROCIVIL, propendiendo, de acuerdo con su naturaleza jurídica, por su aseguramiento, disponibilidad, control y oportunidad en el manejo de los mismos.</v>
          </cell>
          <cell r="K18" t="str">
            <v>GBIE-1.0</v>
          </cell>
        </row>
        <row r="19">
          <cell r="I19" t="str">
            <v>Gestión de búsqueda y salvamento aéreo.</v>
          </cell>
          <cell r="J19" t="str">
            <v>Coordinar los Servicios de búsqueda y Salvamento SAR de las aeronaves civiles extraviadas o accidentadas en el territorio colombiano , para que se establezcan y se presten prontamente servicios SAR dentro de la región de Búsqueda y Salvamento (SRR) asignada a Colombia</v>
          </cell>
          <cell r="K19" t="str">
            <v>GSAN-4-2</v>
          </cell>
        </row>
        <row r="20">
          <cell r="I20" t="str">
            <v>Gestión de Certificaciones y Permisos</v>
          </cell>
          <cell r="J20" t="str">
            <v>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v>
          </cell>
          <cell r="K20" t="str">
            <v>GCEP-1.0</v>
          </cell>
        </row>
        <row r="21">
          <cell r="I21" t="str">
            <v>Gestión de las Compras y Contrataciones Públicas</v>
          </cell>
          <cell r="J21" t="str">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ell>
          <cell r="K21" t="str">
            <v>GCON-1.0</v>
          </cell>
        </row>
        <row r="22">
          <cell r="I22" t="str">
            <v xml:space="preserve">Gestión de Evaluación y Asesoría al Sistema de Control Interno </v>
          </cell>
          <cell r="J22" t="str">
            <v>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v>
          </cell>
          <cell r="K22" t="str">
            <v>AEGR-5.0</v>
          </cell>
        </row>
        <row r="23">
          <cell r="I23" t="str">
            <v xml:space="preserve">Gestión de Información Aeronáutica </v>
          </cell>
          <cell r="J23" t="str">
            <v>Prestar los servicios de información / Datos Aeronáuticos a las partes interesadas del proceso para asegurar el cumplimiento de los estándares de seguridad requeridos para la navegación aérea.</v>
          </cell>
          <cell r="K23" t="str">
            <v>GSAN-2-2</v>
          </cell>
        </row>
        <row r="24">
          <cell r="I24" t="str">
            <v xml:space="preserve">Gestión de Infraestructura Aeroportuaria </v>
          </cell>
          <cell r="J24" t="str">
            <v>Planear, Elaborar, Gestionar la contratación, Evaluar y Controlar la ejecución de proyectos de construcción o mantenimiento de infraestructura, Aeroportuaria, atendiendo necesidades que fortalezcan la seguridad en la operación aeroportuaria.</v>
          </cell>
          <cell r="K24" t="str">
            <v>GSAP-1.0</v>
          </cell>
        </row>
        <row r="25">
          <cell r="I25" t="str">
            <v>Gestión de inspección, vigilancia y control</v>
          </cell>
          <cell r="J25" t="str">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ell>
          <cell r="K25" t="str">
            <v>GIVC-1.0</v>
          </cell>
        </row>
        <row r="26">
          <cell r="I26" t="str">
            <v>Gestión de investigación de accidentes e incidentes aéreos</v>
          </cell>
          <cell r="J26" t="str">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ell>
          <cell r="K26" t="str">
            <v>GSAN-4-5</v>
          </cell>
        </row>
        <row r="27">
          <cell r="I27" t="str">
            <v>Gestión de investigaciones disciplinarias</v>
          </cell>
          <cell r="J27" t="str">
            <v>Investigar y decidir sobre la eventual responsabilidad derivada de la conducta de los servidores públicos de conformidad con el articulo 94 de la Ley 734 de 2002, en armonía con el articulo 3 del Código Contencioso Administrativo y la Ley 1474 de 2011.</v>
          </cell>
          <cell r="K27" t="str">
            <v>GDIR-2-2</v>
          </cell>
        </row>
        <row r="28">
          <cell r="I28" t="str">
            <v xml:space="preserve">Gestión de la Educación </v>
          </cell>
          <cell r="J28" t="str">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ell>
          <cell r="K28" t="str">
            <v>GDIR-2-4</v>
          </cell>
        </row>
        <row r="29">
          <cell r="I29" t="str">
            <v>Gestión de Licencias Aeronáuticas</v>
          </cell>
          <cell r="J29" t="str">
            <v>Expedir licencias aeronáuticas al personal aeronáutico que acrediten el cumplimiento de los Reglamentos Aeronáuticos de Colombia y demás normatividad vigente aplicable a la seguridad operacional y de la aviación civil.</v>
          </cell>
          <cell r="K29" t="str">
            <v>GSAC-1.0</v>
          </cell>
        </row>
        <row r="30">
          <cell r="I30" t="str">
            <v xml:space="preserve">Gestión de Meteorología Aeronáutica </v>
          </cell>
          <cell r="J30" t="str">
            <v>Elaborar, recopilar, publicar y distribuir la información meteorológica aeronáutica, de manera oportuna, veraz y confiable, con el propósito de contribuir en la seguridad operacional y eficiencia de la navegación aérea.</v>
          </cell>
          <cell r="K30" t="str">
            <v>GSAN-2-1</v>
          </cell>
        </row>
        <row r="31">
          <cell r="I31" t="str">
            <v xml:space="preserve">Gestión de Políticas Aerocomerciales </v>
          </cell>
          <cell r="J31" t="str">
            <v>Formular políticas aerocomerciales, considerando los criterios políticos, económicos y jurídicos y gestionar oportunamente las solicitudes y trámites para el desarrollo ordenado del transporte aéreo nacional e internacional.</v>
          </cell>
          <cell r="K31" t="str">
            <v>GRER-2.0</v>
          </cell>
        </row>
        <row r="32">
          <cell r="I32" t="str">
            <v>Gestión de Registro</v>
          </cell>
          <cell r="J32" t="str">
            <v>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v>
          </cell>
          <cell r="K32" t="str">
            <v>GSAC-3-1</v>
          </cell>
        </row>
        <row r="33">
          <cell r="I33" t="str">
            <v>Gestión de Regulación y Reglamentación</v>
          </cell>
          <cell r="J33" t="str">
            <v>Establecer las normas que rigen la actividad aeronáutica colombiana para reglamentar el desarrollo ordenado de la aviación civil, mediante su redacción, publicación y divulgación, así como las funciones de interpretación y consultorías jurídico aeronáuticas.</v>
          </cell>
          <cell r="K33" t="str">
            <v>GRER-1.0</v>
          </cell>
        </row>
        <row r="34">
          <cell r="I34" t="str">
            <v xml:space="preserve">Gestión de salvamento y extinción de incendios </v>
          </cell>
          <cell r="J34" t="str">
            <v>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v>
          </cell>
          <cell r="K34" t="str">
            <v>GSAP-4-1</v>
          </cell>
        </row>
        <row r="35">
          <cell r="I35" t="str">
            <v xml:space="preserve">Gestión de Seguridad y Salud en el trabajo </v>
          </cell>
          <cell r="J35" t="str">
            <v>Planificar, implementar, mantener y mejorar un sistema de gestión de Seguridad y Salud en el trabajo integrado al sistema de gestión de la Entidad con el fin de mantener al trabajador en las mejores condiciones de seguridad y salud en el trabajo.</v>
          </cell>
          <cell r="K35" t="str">
            <v>GDIR-2-3</v>
          </cell>
        </row>
        <row r="36">
          <cell r="I36" t="str">
            <v xml:space="preserve">Gestión de servicios aeroportuarios </v>
          </cell>
          <cell r="J36" t="str">
            <v>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v>
          </cell>
          <cell r="K36" t="str">
            <v>GSAP-2.1</v>
          </cell>
        </row>
        <row r="37">
          <cell r="I37" t="str">
            <v xml:space="preserve">Gestión de Servicios de Tránsito Aéreo </v>
          </cell>
          <cell r="J37" t="str">
            <v>Gestionar el suministro y la afluencia de los servicios de tránsito aéreo en concordancia con la reglamentación nacional e internacional con el fin de facilitar la operación aérea en Colombia de forma segura, ordenada y ágil.</v>
          </cell>
          <cell r="K37" t="str">
            <v>GSAN-1-3</v>
          </cell>
        </row>
        <row r="38">
          <cell r="I38" t="str">
            <v xml:space="preserve">Gestión de Talento Humano </v>
          </cell>
          <cell r="J38" t="str">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ell>
          <cell r="K38" t="str">
            <v>GDIR-2.0</v>
          </cell>
        </row>
        <row r="39">
          <cell r="I39" t="str">
            <v>Gestión de Tecnología CNS / MET / ENERGÍA / AYUDAS VISUALES</v>
          </cell>
          <cell r="J39" t="str">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ell>
          <cell r="K39" t="str">
            <v>GSAN-3-4</v>
          </cell>
        </row>
        <row r="40">
          <cell r="I40" t="str">
            <v xml:space="preserve">Gestión de tecnologías de la Información </v>
          </cell>
          <cell r="J40" t="str">
            <v>Fortalecer la capacidad de TI de la Aerocivil para soportar las necesidades que se demandan en materia de tecnologías de la información, de manera articulada con los lineamientos del Gobierno y el cumplimiento de las políticas de desarrollo administrativo.</v>
          </cell>
          <cell r="K40" t="str">
            <v>GINF-6.0</v>
          </cell>
        </row>
        <row r="41">
          <cell r="I41" t="str">
            <v>Gestión del espacio Aéreo</v>
          </cell>
          <cell r="J41" t="str">
            <v>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v>
          </cell>
          <cell r="K41" t="str">
            <v>GSAN-1-1</v>
          </cell>
        </row>
        <row r="42">
          <cell r="I42" t="str">
            <v>Gestión documental y de archivo</v>
          </cell>
          <cell r="J42" t="str">
            <v>Administrar, controlar y conservar la información documental de la Entidad, a través de la planificación, manejo y organización de la documentación producida y recibida, desde su origen hasta su disposición final, con el fin de facilitar su utilización y conservación.</v>
          </cell>
          <cell r="K42" t="str">
            <v>GDOC-1.0</v>
          </cell>
        </row>
        <row r="43">
          <cell r="I43" t="str">
            <v xml:space="preserve">Gestión Financiera </v>
          </cell>
          <cell r="J43" t="str">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ell>
          <cell r="K43" t="str">
            <v>GFIN-7.0</v>
          </cell>
        </row>
        <row r="44">
          <cell r="I44" t="str">
            <v xml:space="preserve">Gestión Información Sectorial </v>
          </cell>
          <cell r="J44" t="str">
            <v>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v>
          </cell>
          <cell r="K44" t="str">
            <v>GIAT-2.0</v>
          </cell>
        </row>
        <row r="45">
          <cell r="I45" t="str">
            <v xml:space="preserve">Gestión Jurídica </v>
          </cell>
          <cell r="J45" t="str">
            <v>Asesorar, ejercer la representación judicial y extrajudicial, adelantar los cobros coactivos y ejercer control de legalidad en las diferentes actuaciones de la entidad.</v>
          </cell>
          <cell r="K45" t="str">
            <v>GJUR-4.0</v>
          </cell>
        </row>
        <row r="46">
          <cell r="I46" t="str">
            <v>Escoger un proceso de la lista desplegable</v>
          </cell>
          <cell r="J46" t="str">
            <v>Casilla formulada</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Resumen Avance"/>
      <sheetName val="GDIR-1.0 (G-V3)"/>
      <sheetName val="GDIR-1.0 (C)"/>
      <sheetName val="GDIR-3.0 (G-V3)"/>
      <sheetName val="GDIR-3.0 (C)"/>
      <sheetName val="GDIR-4.2 (G-V3)"/>
      <sheetName val="GDIR-4-2 (C)"/>
      <sheetName val="GDIR-4.1 (G-V3)"/>
      <sheetName val="GDIR-4-1 (C)"/>
      <sheetName val="GSAN-4.5 (C)"/>
      <sheetName val="GRER-2.0 (C)"/>
      <sheetName val="GRER-1.0 (C)"/>
      <sheetName val="GSAC-1.0 (C)"/>
      <sheetName val="GCEP-1.0 (C)"/>
      <sheetName val="GSAC-3.1 (C)"/>
      <sheetName val="GIVC 1.0 (C)"/>
      <sheetName val="GSAN-4.5 (G-V3)"/>
      <sheetName val="GRER-2.0 (G-V3)"/>
      <sheetName val="GRER-1.0 (G-V3)"/>
      <sheetName val="GSAC 1.0 (G-V3)"/>
      <sheetName val="GCEP 1.0 (G-V3)"/>
      <sheetName val="GIVC 1.0 (G-V3)"/>
      <sheetName val="GSAN-1-1 (G-V3)"/>
      <sheetName val="GSAN-1-3 (G-V3)"/>
      <sheetName val="GSAN-3-4 (G-V3)"/>
      <sheetName val="GSAN-4-2 (G-V3)"/>
      <sheetName val="GSAP-1.0 (G-V3)"/>
      <sheetName val="GSAP-2.1 (G-V3)"/>
      <sheetName val="GSAP-4.1 (G-V3)"/>
      <sheetName val="GSAN-2-1 (G-V3)"/>
      <sheetName val="GSAN-2-2 (G-V3)"/>
      <sheetName val="GSAN-1.1 (C)"/>
      <sheetName val="GSAN-2-2 (C)"/>
      <sheetName val="GSAN-1.3 (C)"/>
      <sheetName val="GSAN-3.4 (C)"/>
      <sheetName val="GSAN-4.2 (C)"/>
      <sheetName val="GSAP-1.0 (C)"/>
      <sheetName val="GSAP-2.1 (C)"/>
      <sheetName val="GSAP-4.1 (C)"/>
      <sheetName val="GDIR-2.4 (G-V3)"/>
      <sheetName val="GDIR-2.4 (C)"/>
      <sheetName val="GCON-1.0 (G-V3)"/>
      <sheetName val="GDIR-2-3 (G-V3)"/>
      <sheetName val="GIAT-2-0 (G-V3)"/>
      <sheetName val="GJUR-4.0 (G-V3)"/>
      <sheetName val="GDIR-2-2 (G-V3)"/>
      <sheetName val="GCON-2.0 (G-V3)"/>
      <sheetName val="GBIE-1.0 (G-V3)"/>
      <sheetName val="GDIR-2.0 (G-V3)"/>
      <sheetName val="GINF-6.0 (G-V3)"/>
      <sheetName val="GFIN-7.0 (G-V3)"/>
      <sheetName val="GFIN-7.0 (C)"/>
      <sheetName val="GJUR-4.0 (C)"/>
      <sheetName val="GDIR-2.0 (C)"/>
      <sheetName val="GINF-6.0 (C)"/>
      <sheetName val="GCON-1.0 (C)"/>
      <sheetName val="GDIR-2-3 (C)"/>
      <sheetName val="GCON-2.0 (C)"/>
      <sheetName val="GDIR-2.2 (C)"/>
      <sheetName val="GBIE-1.0 (C)"/>
      <sheetName val="GIAT-2.0 (C)"/>
      <sheetName val="AEGR-5.0 (C)"/>
      <sheetName val="AEGR-5.0 (G-V3)"/>
      <sheetName val="HOJA DE DATOS"/>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4">
          <cell r="B4">
            <v>5</v>
          </cell>
          <cell r="C4" t="str">
            <v>Casi seguro</v>
          </cell>
          <cell r="D4" t="str">
            <v>Se espera que el evento ocurra en la mayoría de las circunstancias.</v>
          </cell>
          <cell r="E4" t="str">
            <v>Más de 1 vez al año.</v>
          </cell>
          <cell r="G4">
            <v>5</v>
          </cell>
          <cell r="H4" t="str">
            <v>Catastrófico</v>
          </cell>
        </row>
        <row r="5">
          <cell r="B5">
            <v>4</v>
          </cell>
          <cell r="C5" t="str">
            <v>Probable</v>
          </cell>
          <cell r="D5" t="str">
            <v>Es viable que el evento ocurra en la mayoría de las circunstancias</v>
          </cell>
          <cell r="E5" t="str">
            <v>Al menos 1 vez en el último año.</v>
          </cell>
          <cell r="G5">
            <v>4</v>
          </cell>
          <cell r="H5" t="str">
            <v>Mayor</v>
          </cell>
        </row>
        <row r="6">
          <cell r="B6">
            <v>3</v>
          </cell>
          <cell r="C6" t="str">
            <v>Posible</v>
          </cell>
          <cell r="D6" t="str">
            <v>El evento podrá ocurrir en algún momento</v>
          </cell>
          <cell r="E6" t="str">
            <v>Al menos 1 vez en los últimos 2 años.</v>
          </cell>
          <cell r="G6">
            <v>3</v>
          </cell>
          <cell r="H6" t="str">
            <v>Moderado</v>
          </cell>
        </row>
        <row r="7">
          <cell r="B7">
            <v>2</v>
          </cell>
          <cell r="C7" t="str">
            <v>Improbable</v>
          </cell>
          <cell r="D7" t="str">
            <v>El evento puede ocurrir en algún momento.</v>
          </cell>
          <cell r="E7" t="str">
            <v>Al menos 1 vez en los últimos 5 años.</v>
          </cell>
          <cell r="G7">
            <v>2</v>
          </cell>
          <cell r="H7" t="str">
            <v>Menor</v>
          </cell>
        </row>
        <row r="8">
          <cell r="B8">
            <v>1</v>
          </cell>
          <cell r="C8" t="str">
            <v>Rara vez</v>
          </cell>
          <cell r="D8" t="str">
            <v>El evento puede ocurrir solo en circunstancias excepcionales (poco comunes o anormales).</v>
          </cell>
          <cell r="E8" t="str">
            <v>No se ha presentado en los últimos 5 años.</v>
          </cell>
          <cell r="G8">
            <v>1</v>
          </cell>
          <cell r="H8" t="str">
            <v>Insignificante</v>
          </cell>
        </row>
        <row r="13">
          <cell r="I13" t="str">
            <v>Administración del Sistema Integrado de Gestión</v>
          </cell>
          <cell r="J13" t="str">
            <v>Administrar, gestionar y asesorar en la implementación, mantenimiento y actualización del Sistema de Gestión de la Entidad, dictando las directrices que aseguren su conveniencia, adecuación, eficacia, eficiencia, efectividad, así como participar en la elaboración de los actos administrativos de cambios organizacionales, contribuyendo a la consecución de resultados para la satisfacción y el goce efectivo de los derechos de los ciudadanos, en el marco de la legalidad y la integridad.</v>
          </cell>
          <cell r="K13" t="str">
            <v>GDIR-3.0</v>
          </cell>
        </row>
        <row r="14">
          <cell r="I14" t="str">
            <v xml:space="preserve">Atención al Ciudadano </v>
          </cell>
          <cell r="J14" t="str">
            <v>Ofrecer una adecuada atención y prestación de servicios en condiciones de calidad, oportunidad, eficiencia, eficacia, y efectividad con respecto a las solicitudes y/o requerimientos presentados por los ciudadanos, clientes y partes interesadas de la Entidad, con el fin de lograr la satisfacción y confianza en su gestión.</v>
          </cell>
          <cell r="K14" t="str">
            <v>GDIR-4-2</v>
          </cell>
        </row>
        <row r="15">
          <cell r="I15" t="str">
            <v>Comunicación Institucional</v>
          </cell>
          <cell r="J15" t="str">
            <v>Promover, divulgar y orientar la difusión de la información generada por la Aeronáutica Civil, previo a una investigación y documentación, permitiendo la retroalimentación por parte de los usuarios para la mejora continua.</v>
          </cell>
          <cell r="K15" t="str">
            <v>GDIR-4-1</v>
          </cell>
        </row>
        <row r="16">
          <cell r="I16" t="str">
            <v xml:space="preserve">Direccionamiento Estratégico </v>
          </cell>
          <cell r="J16" t="str">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ell>
          <cell r="K16" t="str">
            <v>GDIR-1.0</v>
          </cell>
        </row>
        <row r="17">
          <cell r="I17" t="str">
            <v xml:space="preserve">Gestión Adquisición de Bienes Inmuebles </v>
          </cell>
          <cell r="J17" t="str">
            <v>Gestionar oportuna, eficiente y eficazmente la adquisición de los terrenos que requiere la Entidad para desarrollar los proyectos de construcción y ampliación de la infraestructura aeronáutica y aeroportuaria a nivel nacional.</v>
          </cell>
          <cell r="K17" t="str">
            <v>GCON-2.0</v>
          </cell>
        </row>
        <row r="18">
          <cell r="I18" t="str">
            <v xml:space="preserve">Gestión de Administración de Bienes </v>
          </cell>
          <cell r="J18" t="str">
            <v>Administrar los bienes muebles e inmuebles de propiedad de la AEROCIVIL, propendiendo, de acuerdo con su naturaleza jurídica, por su aseguramiento, disponibilidad, control y oportunidad en el manejo de los mismos.</v>
          </cell>
          <cell r="K18" t="str">
            <v>GBIE-1.0</v>
          </cell>
        </row>
        <row r="19">
          <cell r="I19" t="str">
            <v>Gestión de búsqueda y salvamento aéreo.</v>
          </cell>
          <cell r="J19" t="str">
            <v>Coordinar los Servicios de búsqueda y Salvamento SAR de las aeronaves civiles extraviadas o accidentadas en el territorio colombiano , para que se establezcan y se presten prontamente servicios SAR dentro de la región de Búsqueda y Salvamento (SRR) asignada a Colombia</v>
          </cell>
          <cell r="K19" t="str">
            <v>GSAN-4-2</v>
          </cell>
        </row>
        <row r="20">
          <cell r="I20" t="str">
            <v>Gestión de Certificaciones y Permisos</v>
          </cell>
          <cell r="J20" t="str">
            <v>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v>
          </cell>
          <cell r="K20" t="str">
            <v>GCEP-1.0</v>
          </cell>
        </row>
        <row r="21">
          <cell r="I21" t="str">
            <v>Gestión de las Compras y Contrataciones Públicas</v>
          </cell>
          <cell r="J21" t="str">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ell>
          <cell r="K21" t="str">
            <v>GCON-1.0</v>
          </cell>
        </row>
        <row r="22">
          <cell r="I22" t="str">
            <v xml:space="preserve">Gestión de Evaluación y Asesoría al Sistema de Control Interno </v>
          </cell>
          <cell r="J22" t="str">
            <v>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v>
          </cell>
          <cell r="K22" t="str">
            <v>AEGR-5.0</v>
          </cell>
        </row>
        <row r="23">
          <cell r="I23" t="str">
            <v xml:space="preserve">Gestión de Información Aeronáutica </v>
          </cell>
          <cell r="J23" t="str">
            <v>Prestar los servicios de información / Datos Aeronáuticos a las partes interesadas del proceso para asegurar el cumplimiento de los estándares de seguridad requeridos para la navegación aérea.</v>
          </cell>
          <cell r="K23" t="str">
            <v>GSAN-2-2</v>
          </cell>
        </row>
        <row r="24">
          <cell r="I24" t="str">
            <v xml:space="preserve">Gestión de Infraestructura Aeroportuaria </v>
          </cell>
          <cell r="J24" t="str">
            <v>Planear, Elaborar, Gestionar la contratación, Evaluar y Controlar la ejecución de proyectos de construcción o mantenimiento de infraestructura, Aeroportuaria, atendiendo necesidades que fortalezcan la seguridad en la operación aeroportuaria.</v>
          </cell>
          <cell r="K24" t="str">
            <v>GSAP-1.0</v>
          </cell>
        </row>
        <row r="25">
          <cell r="I25" t="str">
            <v>Gestión de inspección, vigilancia y control</v>
          </cell>
          <cell r="J25" t="str">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ell>
          <cell r="K25" t="str">
            <v>GIVC-1.0</v>
          </cell>
        </row>
        <row r="26">
          <cell r="I26" t="str">
            <v>Gestión de investigación de accidentes e incidentes aéreos</v>
          </cell>
          <cell r="J26" t="str">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ell>
          <cell r="K26" t="str">
            <v>GSAN-4-5</v>
          </cell>
        </row>
        <row r="27">
          <cell r="I27" t="str">
            <v>Gestión de investigaciones disciplinarias</v>
          </cell>
          <cell r="J27" t="str">
            <v>Investigar y decidir sobre la eventual responsabilidad derivada de la conducta de los servidores públicos de conformidad con el articulo 94 de la Ley 734 de 2002, en armonía con el articulo 3 del Código Contencioso Administrativo y la Ley 1474 de 2011.</v>
          </cell>
          <cell r="K27" t="str">
            <v>GDIR-2-2</v>
          </cell>
        </row>
        <row r="28">
          <cell r="I28" t="str">
            <v xml:space="preserve">Gestión de la Educación </v>
          </cell>
          <cell r="J28" t="str">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ell>
          <cell r="K28" t="str">
            <v>GDIR-2-4</v>
          </cell>
        </row>
        <row r="29">
          <cell r="I29" t="str">
            <v>Gestión de Licencias Aeronáuticas</v>
          </cell>
          <cell r="J29" t="str">
            <v>Expedir licencias aeronáuticas al personal aeronáutico que acrediten el cumplimiento de los Reglamentos Aeronáuticos de Colombia y demás normatividad vigente aplicable a la seguridad operacional y de la aviación civil.</v>
          </cell>
          <cell r="K29" t="str">
            <v>GSAC-1.0</v>
          </cell>
        </row>
        <row r="30">
          <cell r="I30" t="str">
            <v xml:space="preserve">Gestión de Meteorología Aeronáutica </v>
          </cell>
          <cell r="J30" t="str">
            <v>Elaborar, recopilar, publicar y distribuir la información meteorológica aeronáutica, de manera oportuna, veraz y confiable, con el propósito de contribuir en la seguridad operacional y eficiencia de la navegación aérea.</v>
          </cell>
          <cell r="K30" t="str">
            <v>GSAN-2-1</v>
          </cell>
        </row>
        <row r="31">
          <cell r="I31" t="str">
            <v xml:space="preserve">Gestión de Políticas Aerocomerciales </v>
          </cell>
          <cell r="J31" t="str">
            <v>Formular políticas aerocomerciales, considerando los criterios políticos, económicos y jurídicos y gestionar oportunamente las solicitudes y trámites para el desarrollo ordenado del transporte aéreo nacional e internacional.</v>
          </cell>
          <cell r="K31" t="str">
            <v>GRER-2.0</v>
          </cell>
        </row>
        <row r="32">
          <cell r="I32" t="str">
            <v>Gestión de Registro</v>
          </cell>
          <cell r="J32" t="str">
            <v>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v>
          </cell>
          <cell r="K32" t="str">
            <v>GSAC-3-1</v>
          </cell>
        </row>
        <row r="33">
          <cell r="I33" t="str">
            <v>Gestión de Regulación y Reglamentación</v>
          </cell>
          <cell r="J33" t="str">
            <v>Establecer las normas que rigen la actividad aeronáutica colombiana para reglamentar el desarrollo ordenado de la aviación civil, mediante su redacción, publicación y divulgación, así como las funciones de interpretación y consultorías jurídico aeronáuticas.</v>
          </cell>
          <cell r="K33" t="str">
            <v>GRER-1.0</v>
          </cell>
        </row>
        <row r="34">
          <cell r="I34" t="str">
            <v xml:space="preserve">Gestión de salvamento y extinción de incendios </v>
          </cell>
          <cell r="J34" t="str">
            <v>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v>
          </cell>
          <cell r="K34" t="str">
            <v>GSAP-4-1</v>
          </cell>
        </row>
        <row r="35">
          <cell r="I35" t="str">
            <v xml:space="preserve">Gestión de Seguridad y Salud en el trabajo </v>
          </cell>
          <cell r="J35" t="str">
            <v>Planificar, implementar, mantener y mejorar un sistema de gestión de Seguridad y Salud en el trabajo integrado al sistema de gestión de la Entidad con el fin de mantener al trabajador en las mejores condiciones de seguridad y salud en el trabajo.</v>
          </cell>
          <cell r="K35" t="str">
            <v>GDIR-2-3</v>
          </cell>
        </row>
        <row r="36">
          <cell r="I36" t="str">
            <v xml:space="preserve">Gestión de servicios aeroportuarios </v>
          </cell>
          <cell r="J36" t="str">
            <v>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v>
          </cell>
          <cell r="K36" t="str">
            <v>GSAP-2.1</v>
          </cell>
        </row>
        <row r="37">
          <cell r="I37" t="str">
            <v xml:space="preserve">Gestión de Servicios de Tránsito Aéreo </v>
          </cell>
          <cell r="J37" t="str">
            <v>Gestionar el suministro y la afluencia de los servicios de tránsito aéreo en concordancia con la reglamentación nacional e internacional con el fin de facilitar la operación aérea en Colombia de forma segura, ordenada y ágil.</v>
          </cell>
          <cell r="K37" t="str">
            <v>GSAN-1-3</v>
          </cell>
        </row>
        <row r="38">
          <cell r="I38" t="str">
            <v xml:space="preserve">Gestión de Talento Humano </v>
          </cell>
          <cell r="J38" t="str">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ell>
          <cell r="K38" t="str">
            <v>GDIR-2.0</v>
          </cell>
        </row>
        <row r="39">
          <cell r="I39" t="str">
            <v>Gestión de Tecnología CNS / MET / ENERGÍA / AYUDAS VISUALES</v>
          </cell>
          <cell r="J39" t="str">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ell>
          <cell r="K39" t="str">
            <v>GSAN-3-4</v>
          </cell>
        </row>
        <row r="40">
          <cell r="I40" t="str">
            <v xml:space="preserve">Gestión de tecnologías de la Información </v>
          </cell>
          <cell r="J40" t="str">
            <v>Fortalecer la capacidad de TI de la Aerocivil para soportar las necesidades que se demandan en materia de tecnologías de la información, de manera articulada con los lineamientos del Gobierno y el cumplimiento de las políticas de desarrollo administrativo.</v>
          </cell>
          <cell r="K40" t="str">
            <v>GINF-6.0</v>
          </cell>
        </row>
        <row r="41">
          <cell r="I41" t="str">
            <v>Gestión del espacio Aéreo</v>
          </cell>
          <cell r="J41" t="str">
            <v>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v>
          </cell>
          <cell r="K41" t="str">
            <v>GSAN-1-1</v>
          </cell>
        </row>
        <row r="42">
          <cell r="I42" t="str">
            <v>Gestión documental y de archivo</v>
          </cell>
          <cell r="J42" t="str">
            <v>Administrar, controlar y conservar la información documental de la Entidad, a través de la planificación, manejo y organización de la documentación producida y recibida, desde su origen hasta su disposición final, con el fin de facilitar su utilización y conservación.</v>
          </cell>
          <cell r="K42" t="str">
            <v>GDOC-1.0</v>
          </cell>
        </row>
        <row r="43">
          <cell r="I43" t="str">
            <v xml:space="preserve">Gestión Financiera </v>
          </cell>
          <cell r="J43" t="str">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ell>
          <cell r="K43" t="str">
            <v>GFIN-7.0</v>
          </cell>
        </row>
        <row r="44">
          <cell r="I44" t="str">
            <v xml:space="preserve">Gestión Información Sectorial </v>
          </cell>
          <cell r="J44" t="str">
            <v>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v>
          </cell>
          <cell r="K44" t="str">
            <v>GIAT-2.0</v>
          </cell>
        </row>
        <row r="45">
          <cell r="I45" t="str">
            <v xml:space="preserve">Gestión Jurídica </v>
          </cell>
          <cell r="J45" t="str">
            <v>Asesorar, ejercer la representación judicial y extrajudicial, adelantar los cobros coactivos y ejercer control de legalidad en las diferentes actuaciones de la entidad.</v>
          </cell>
          <cell r="K45" t="str">
            <v>GJUR-4.0</v>
          </cell>
        </row>
        <row r="50">
          <cell r="I50" t="str">
            <v>Escoger un dato de la lista desplegable</v>
          </cell>
          <cell r="J50" t="str">
            <v>Casilla formulada</v>
          </cell>
        </row>
        <row r="51">
          <cell r="I51" t="str">
            <v>Riesgos estratégicos</v>
          </cell>
          <cell r="J51" t="str">
            <v>Posibilidad de ocurrencia de eventos que afecten los objetivos estratégicos de la organización pública y por tanto impactan toda la Entidad</v>
          </cell>
        </row>
        <row r="52">
          <cell r="I52" t="str">
            <v>Riesgos gerenciales</v>
          </cell>
          <cell r="J52" t="str">
            <v>Posibilidad de ocurrencia de eventos que afecten los procesos gerenciales y/o la alta dirección.</v>
          </cell>
        </row>
        <row r="53">
          <cell r="I53" t="str">
            <v>Riesgos operativos</v>
          </cell>
          <cell r="J53" t="str">
            <v>Posibilidad de ocurrencia de eventos que afecten los procesos misionales de la Entidad.</v>
          </cell>
        </row>
        <row r="54">
          <cell r="I54" t="str">
            <v>Riesgos financieros</v>
          </cell>
          <cell r="J54" t="str">
            <v>Posibilidad de ocurrencia de eventos que afecten los estados financieros y todas aquellas áreas involucradas con el proceso financiero como presupuesto, tesorería, contabilidad, cartera, central de cuentas, costos, etc.</v>
          </cell>
        </row>
        <row r="55">
          <cell r="I55" t="str">
            <v>Riesgos tecnológicos</v>
          </cell>
          <cell r="J55" t="str">
            <v>Posibilidad de ocurrencia de eventos que afecten la totalidad o parte de la infraestructura tecnológica (hardware, software, redes, etc.) de la Entidad.</v>
          </cell>
        </row>
        <row r="56">
          <cell r="I56" t="str">
            <v>Riesgos de cumplimiento</v>
          </cell>
          <cell r="J56" t="str">
            <v>Posibilidad de ocurrencia de eventos que afecten la situación jurídica o contractual de la organización debido a su incumplimiento o desacato a la normatividad legal y las obligaciones contractuales</v>
          </cell>
        </row>
        <row r="57">
          <cell r="I57" t="str">
            <v>Riesgo de imagen o reputacional</v>
          </cell>
          <cell r="J57" t="str">
            <v>Posibilidad de ocurrencia de un evento que afecte la imagen, buen nombre o reputación de una organización, ante sus clientes y partes interesadas</v>
          </cell>
        </row>
      </sheetData>
      <sheetData sheetId="6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8.xml"/><Relationship Id="rId4" Type="http://schemas.openxmlformats.org/officeDocument/2006/relationships/vmlDrawing" Target="../drawings/vmlDrawing12.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10.xml"/><Relationship Id="rId4" Type="http://schemas.openxmlformats.org/officeDocument/2006/relationships/vmlDrawing" Target="../drawings/vmlDrawing15.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omments" Target="../comments12.xml"/><Relationship Id="rId4" Type="http://schemas.openxmlformats.org/officeDocument/2006/relationships/vmlDrawing" Target="../drawings/vmlDrawing18.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omments" Target="../comments14.xml"/><Relationship Id="rId4" Type="http://schemas.openxmlformats.org/officeDocument/2006/relationships/vmlDrawing" Target="../drawings/vmlDrawing21.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omments" Target="../comments16.xml"/><Relationship Id="rId4" Type="http://schemas.openxmlformats.org/officeDocument/2006/relationships/vmlDrawing" Target="../drawings/vmlDrawing24.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19.xml"/><Relationship Id="rId1" Type="http://schemas.openxmlformats.org/officeDocument/2006/relationships/printerSettings" Target="../printerSettings/printerSettings20.bin"/><Relationship Id="rId5" Type="http://schemas.openxmlformats.org/officeDocument/2006/relationships/comments" Target="../comments18.xml"/><Relationship Id="rId4" Type="http://schemas.openxmlformats.org/officeDocument/2006/relationships/vmlDrawing" Target="../drawings/vmlDrawing27.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1.xml"/><Relationship Id="rId1" Type="http://schemas.openxmlformats.org/officeDocument/2006/relationships/printerSettings" Target="../printerSettings/printerSettings22.bin"/><Relationship Id="rId5" Type="http://schemas.openxmlformats.org/officeDocument/2006/relationships/comments" Target="../comments20.xml"/><Relationship Id="rId4" Type="http://schemas.openxmlformats.org/officeDocument/2006/relationships/vmlDrawing" Target="../drawings/vmlDrawing30.v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comments" Target="../comments21.xml"/><Relationship Id="rId4" Type="http://schemas.openxmlformats.org/officeDocument/2006/relationships/vmlDrawing" Target="../drawings/vmlDrawing32.v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24.xml"/><Relationship Id="rId1" Type="http://schemas.openxmlformats.org/officeDocument/2006/relationships/printerSettings" Target="../printerSettings/printerSettings25.bin"/><Relationship Id="rId5" Type="http://schemas.openxmlformats.org/officeDocument/2006/relationships/comments" Target="../comments23.xml"/><Relationship Id="rId4" Type="http://schemas.openxmlformats.org/officeDocument/2006/relationships/vmlDrawing" Target="../drawings/vmlDrawing35.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26.xml"/><Relationship Id="rId1" Type="http://schemas.openxmlformats.org/officeDocument/2006/relationships/printerSettings" Target="../printerSettings/printerSettings27.bin"/><Relationship Id="rId5" Type="http://schemas.openxmlformats.org/officeDocument/2006/relationships/comments" Target="../comments25.xml"/><Relationship Id="rId4" Type="http://schemas.openxmlformats.org/officeDocument/2006/relationships/vmlDrawing" Target="../drawings/vmlDrawing38.v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29.xml"/><Relationship Id="rId1" Type="http://schemas.openxmlformats.org/officeDocument/2006/relationships/printerSettings" Target="../printerSettings/printerSettings30.bin"/><Relationship Id="rId5" Type="http://schemas.openxmlformats.org/officeDocument/2006/relationships/comments" Target="../comments28.xml"/><Relationship Id="rId4" Type="http://schemas.openxmlformats.org/officeDocument/2006/relationships/vmlDrawing" Target="../drawings/vmlDrawing42.v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1.xml"/><Relationship Id="rId1" Type="http://schemas.openxmlformats.org/officeDocument/2006/relationships/printerSettings" Target="../printerSettings/printerSettings32.bin"/><Relationship Id="rId5" Type="http://schemas.openxmlformats.org/officeDocument/2006/relationships/comments" Target="../comments30.xml"/><Relationship Id="rId4" Type="http://schemas.openxmlformats.org/officeDocument/2006/relationships/vmlDrawing" Target="../drawings/vmlDrawing45.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33.xml"/><Relationship Id="rId1" Type="http://schemas.openxmlformats.org/officeDocument/2006/relationships/printerSettings" Target="../printerSettings/printerSettings34.bin"/><Relationship Id="rId5" Type="http://schemas.openxmlformats.org/officeDocument/2006/relationships/comments" Target="../comments32.xml"/><Relationship Id="rId4" Type="http://schemas.openxmlformats.org/officeDocument/2006/relationships/vmlDrawing" Target="../drawings/vmlDrawing48.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35.xml"/><Relationship Id="rId1" Type="http://schemas.openxmlformats.org/officeDocument/2006/relationships/printerSettings" Target="../printerSettings/printerSettings36.bin"/><Relationship Id="rId5" Type="http://schemas.openxmlformats.org/officeDocument/2006/relationships/comments" Target="../comments34.xml"/><Relationship Id="rId4" Type="http://schemas.openxmlformats.org/officeDocument/2006/relationships/vmlDrawing" Target="../drawings/vmlDrawing51.v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37.xml"/><Relationship Id="rId1" Type="http://schemas.openxmlformats.org/officeDocument/2006/relationships/printerSettings" Target="../printerSettings/printerSettings38.bin"/><Relationship Id="rId5" Type="http://schemas.openxmlformats.org/officeDocument/2006/relationships/comments" Target="../comments36.xml"/><Relationship Id="rId4" Type="http://schemas.openxmlformats.org/officeDocument/2006/relationships/vmlDrawing" Target="../drawings/vmlDrawing54.v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39.xml"/><Relationship Id="rId1" Type="http://schemas.openxmlformats.org/officeDocument/2006/relationships/printerSettings" Target="../printerSettings/printerSettings40.bin"/><Relationship Id="rId5" Type="http://schemas.openxmlformats.org/officeDocument/2006/relationships/comments" Target="../comments38.xml"/><Relationship Id="rId4" Type="http://schemas.openxmlformats.org/officeDocument/2006/relationships/vmlDrawing" Target="../drawings/vmlDrawing57.v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39.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1.xml"/><Relationship Id="rId1" Type="http://schemas.openxmlformats.org/officeDocument/2006/relationships/printerSettings" Target="../printerSettings/printerSettings42.bin"/><Relationship Id="rId5" Type="http://schemas.openxmlformats.org/officeDocument/2006/relationships/comments" Target="../comments40.xml"/><Relationship Id="rId4" Type="http://schemas.openxmlformats.org/officeDocument/2006/relationships/vmlDrawing" Target="../drawings/vmlDrawing60.v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1.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3.xml"/><Relationship Id="rId1" Type="http://schemas.openxmlformats.org/officeDocument/2006/relationships/printerSettings" Target="../printerSettings/printerSettings44.bin"/><Relationship Id="rId5" Type="http://schemas.openxmlformats.org/officeDocument/2006/relationships/comments" Target="../comments42.xml"/><Relationship Id="rId4" Type="http://schemas.openxmlformats.org/officeDocument/2006/relationships/vmlDrawing" Target="../drawings/vmlDrawing63.v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3.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45.xml"/><Relationship Id="rId1" Type="http://schemas.openxmlformats.org/officeDocument/2006/relationships/printerSettings" Target="../printerSettings/printerSettings46.bin"/><Relationship Id="rId5" Type="http://schemas.openxmlformats.org/officeDocument/2006/relationships/comments" Target="../comments44.xml"/><Relationship Id="rId4" Type="http://schemas.openxmlformats.org/officeDocument/2006/relationships/vmlDrawing" Target="../drawings/vmlDrawing66.v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5.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47.xml"/><Relationship Id="rId1" Type="http://schemas.openxmlformats.org/officeDocument/2006/relationships/printerSettings" Target="../printerSettings/printerSettings48.bin"/><Relationship Id="rId5" Type="http://schemas.openxmlformats.org/officeDocument/2006/relationships/comments" Target="../comments46.xml"/><Relationship Id="rId4" Type="http://schemas.openxmlformats.org/officeDocument/2006/relationships/vmlDrawing" Target="../drawings/vmlDrawing69.v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49.xml"/><Relationship Id="rId1" Type="http://schemas.openxmlformats.org/officeDocument/2006/relationships/printerSettings" Target="../printerSettings/printerSettings50.bin"/><Relationship Id="rId5" Type="http://schemas.openxmlformats.org/officeDocument/2006/relationships/comments" Target="../comments48.xml"/><Relationship Id="rId4" Type="http://schemas.openxmlformats.org/officeDocument/2006/relationships/vmlDrawing" Target="../drawings/vmlDrawing72.v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49.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51.xml"/><Relationship Id="rId1" Type="http://schemas.openxmlformats.org/officeDocument/2006/relationships/printerSettings" Target="../printerSettings/printerSettings52.bin"/><Relationship Id="rId5" Type="http://schemas.openxmlformats.org/officeDocument/2006/relationships/comments" Target="../comments50.xml"/><Relationship Id="rId4" Type="http://schemas.openxmlformats.org/officeDocument/2006/relationships/vmlDrawing" Target="../drawings/vmlDrawing75.v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52.xml"/><Relationship Id="rId1" Type="http://schemas.openxmlformats.org/officeDocument/2006/relationships/printerSettings" Target="../printerSettings/printerSettings53.bin"/><Relationship Id="rId4"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53.xml"/><Relationship Id="rId1" Type="http://schemas.openxmlformats.org/officeDocument/2006/relationships/printerSettings" Target="../printerSettings/printerSettings54.bin"/><Relationship Id="rId5" Type="http://schemas.openxmlformats.org/officeDocument/2006/relationships/comments" Target="../comments52.xml"/><Relationship Id="rId4" Type="http://schemas.openxmlformats.org/officeDocument/2006/relationships/vmlDrawing" Target="../drawings/vmlDrawing78.v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53.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55.xml"/><Relationship Id="rId1" Type="http://schemas.openxmlformats.org/officeDocument/2006/relationships/printerSettings" Target="../printerSettings/printerSettings56.bin"/><Relationship Id="rId5" Type="http://schemas.openxmlformats.org/officeDocument/2006/relationships/comments" Target="../comments54.xml"/><Relationship Id="rId4" Type="http://schemas.openxmlformats.org/officeDocument/2006/relationships/vmlDrawing" Target="../drawings/vmlDrawing81.v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55.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83.vml"/><Relationship Id="rId2" Type="http://schemas.openxmlformats.org/officeDocument/2006/relationships/drawing" Target="../drawings/drawing57.xml"/><Relationship Id="rId1" Type="http://schemas.openxmlformats.org/officeDocument/2006/relationships/printerSettings" Target="../printerSettings/printerSettings58.bin"/><Relationship Id="rId5" Type="http://schemas.openxmlformats.org/officeDocument/2006/relationships/comments" Target="../comments56.xml"/><Relationship Id="rId4" Type="http://schemas.openxmlformats.org/officeDocument/2006/relationships/vmlDrawing" Target="../drawings/vmlDrawing84.v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5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59.xml"/><Relationship Id="rId1" Type="http://schemas.openxmlformats.org/officeDocument/2006/relationships/printerSettings" Target="../printerSettings/printerSettings60.bin"/><Relationship Id="rId5" Type="http://schemas.openxmlformats.org/officeDocument/2006/relationships/comments" Target="../comments58.xml"/><Relationship Id="rId4" Type="http://schemas.openxmlformats.org/officeDocument/2006/relationships/vmlDrawing" Target="../drawings/vmlDrawing87.v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59.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61.xml"/><Relationship Id="rId1" Type="http://schemas.openxmlformats.org/officeDocument/2006/relationships/printerSettings" Target="../printerSettings/printerSettings62.bin"/><Relationship Id="rId5" Type="http://schemas.openxmlformats.org/officeDocument/2006/relationships/comments" Target="../comments60.xml"/><Relationship Id="rId4" Type="http://schemas.openxmlformats.org/officeDocument/2006/relationships/vmlDrawing" Target="../drawings/vmlDrawing90.v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61.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63.xml"/><Relationship Id="rId1" Type="http://schemas.openxmlformats.org/officeDocument/2006/relationships/printerSettings" Target="../printerSettings/printerSettings64.bin"/><Relationship Id="rId5" Type="http://schemas.openxmlformats.org/officeDocument/2006/relationships/comments" Target="../comments62.xml"/><Relationship Id="rId4" Type="http://schemas.openxmlformats.org/officeDocument/2006/relationships/vmlDrawing" Target="../drawings/vmlDrawing93.v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64.xml"/><Relationship Id="rId1" Type="http://schemas.openxmlformats.org/officeDocument/2006/relationships/printerSettings" Target="../printerSettings/printerSettings65.bin"/><Relationship Id="rId4" Type="http://schemas.openxmlformats.org/officeDocument/2006/relationships/comments" Target="../comments63.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65.xml"/><Relationship Id="rId1" Type="http://schemas.openxmlformats.org/officeDocument/2006/relationships/printerSettings" Target="../printerSettings/printerSettings66.bin"/><Relationship Id="rId5" Type="http://schemas.openxmlformats.org/officeDocument/2006/relationships/comments" Target="../comments64.xml"/><Relationship Id="rId4" Type="http://schemas.openxmlformats.org/officeDocument/2006/relationships/vmlDrawing" Target="../drawings/vmlDrawing96.vm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omments" Target="../comments6.xml"/><Relationship Id="rId4" Type="http://schemas.openxmlformats.org/officeDocument/2006/relationships/vmlDrawing" Target="../drawings/vmlDrawing9.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1:AW79"/>
  <sheetViews>
    <sheetView tabSelected="1" zoomScale="73" zoomScaleNormal="70" workbookViewId="0"/>
  </sheetViews>
  <sheetFormatPr baseColWidth="10" defaultColWidth="11.44140625" defaultRowHeight="13.2" x14ac:dyDescent="0.3"/>
  <cols>
    <col min="1" max="1" width="2.109375" style="62" customWidth="1"/>
    <col min="2" max="2" width="1.109375" style="7" customWidth="1"/>
    <col min="3" max="3" width="10" style="7" customWidth="1"/>
    <col min="4" max="4" width="24.33203125" style="7" customWidth="1"/>
    <col min="5" max="5" width="2.21875" style="7" customWidth="1"/>
    <col min="6" max="6" width="10" style="7" customWidth="1"/>
    <col min="7" max="7" width="24.33203125" style="7" customWidth="1"/>
    <col min="8" max="8" width="2.109375" style="7" customWidth="1"/>
    <col min="9" max="9" width="10" style="7" bestFit="1" customWidth="1"/>
    <col min="10" max="10" width="24.33203125" style="7" customWidth="1"/>
    <col min="11" max="11" width="2.109375" style="7" customWidth="1"/>
    <col min="12" max="12" width="10" style="7" customWidth="1"/>
    <col min="13" max="13" width="24.33203125" style="7" customWidth="1"/>
    <col min="14" max="14" width="2.21875" style="7" customWidth="1"/>
    <col min="15" max="15" width="10" style="7" customWidth="1"/>
    <col min="16" max="16" width="24.33203125" style="7" customWidth="1"/>
    <col min="17" max="17" width="2.21875" style="7" customWidth="1"/>
    <col min="18" max="18" width="10" style="7" customWidth="1"/>
    <col min="19" max="19" width="24.33203125" style="7" customWidth="1"/>
    <col min="20" max="20" width="2.21875" style="7" customWidth="1"/>
    <col min="21" max="21" width="10" style="7" customWidth="1"/>
    <col min="22" max="22" width="24.33203125" style="7" customWidth="1"/>
    <col min="23" max="23" width="2.33203125" style="7" customWidth="1"/>
    <col min="24" max="24" width="10" style="7" customWidth="1"/>
    <col min="25" max="25" width="24.33203125" style="7" customWidth="1"/>
    <col min="26" max="26" width="2.21875" style="7" customWidth="1"/>
    <col min="27" max="16384" width="11.44140625" style="7"/>
  </cols>
  <sheetData>
    <row r="1" spans="2:49" s="62" customFormat="1" ht="6.6" customHeight="1" thickBot="1" x14ac:dyDescent="0.35"/>
    <row r="2" spans="2:49" ht="12" customHeight="1" thickTop="1" x14ac:dyDescent="0.3">
      <c r="B2" s="3"/>
      <c r="C2" s="4"/>
      <c r="D2" s="4"/>
      <c r="E2" s="200"/>
      <c r="F2" s="200"/>
      <c r="G2" s="200"/>
      <c r="H2" s="200"/>
      <c r="I2" s="200"/>
      <c r="J2" s="200"/>
      <c r="K2" s="200"/>
      <c r="L2" s="200"/>
      <c r="M2" s="200"/>
      <c r="N2" s="200"/>
      <c r="O2" s="200"/>
      <c r="P2" s="200"/>
      <c r="Q2" s="200"/>
      <c r="R2" s="200"/>
      <c r="S2" s="200"/>
      <c r="T2" s="200"/>
      <c r="U2" s="200"/>
      <c r="V2" s="200"/>
      <c r="W2" s="200"/>
      <c r="X2" s="4"/>
      <c r="Y2" s="4"/>
      <c r="Z2" s="5"/>
      <c r="AA2" s="6"/>
      <c r="AB2" s="6"/>
      <c r="AC2" s="6"/>
      <c r="AD2" s="6"/>
      <c r="AE2" s="6"/>
      <c r="AF2" s="6"/>
      <c r="AG2" s="6"/>
      <c r="AH2" s="6"/>
      <c r="AI2" s="6"/>
      <c r="AJ2" s="6"/>
      <c r="AK2" s="6"/>
      <c r="AL2" s="6"/>
      <c r="AM2" s="6"/>
      <c r="AN2" s="6"/>
      <c r="AO2" s="6"/>
      <c r="AP2" s="6"/>
      <c r="AQ2" s="6"/>
      <c r="AR2" s="6"/>
      <c r="AS2" s="6"/>
      <c r="AT2" s="6"/>
      <c r="AU2" s="6"/>
      <c r="AV2" s="6"/>
      <c r="AW2" s="6"/>
    </row>
    <row r="3" spans="2:49" ht="18.600000000000001" customHeight="1" x14ac:dyDescent="0.3">
      <c r="B3" s="8"/>
      <c r="C3" s="207" t="s">
        <v>2026</v>
      </c>
      <c r="D3" s="207"/>
      <c r="E3" s="207"/>
      <c r="F3" s="207"/>
      <c r="G3" s="207"/>
      <c r="H3" s="207"/>
      <c r="I3" s="207"/>
      <c r="J3" s="207"/>
      <c r="K3" s="207"/>
      <c r="L3" s="207"/>
      <c r="M3" s="207"/>
      <c r="N3" s="207"/>
      <c r="O3" s="207"/>
      <c r="P3" s="207"/>
      <c r="Q3" s="207"/>
      <c r="R3" s="207"/>
      <c r="S3" s="207"/>
      <c r="T3" s="207"/>
      <c r="U3" s="207"/>
      <c r="V3" s="207"/>
      <c r="W3" s="187"/>
      <c r="X3" s="199" t="s">
        <v>132</v>
      </c>
      <c r="Y3" s="199"/>
      <c r="Z3" s="10"/>
      <c r="AA3" s="6"/>
      <c r="AB3" s="6"/>
      <c r="AC3" s="6"/>
      <c r="AD3" s="6"/>
      <c r="AE3" s="6"/>
      <c r="AF3" s="6"/>
      <c r="AG3" s="6"/>
      <c r="AH3" s="6"/>
      <c r="AI3" s="6"/>
      <c r="AJ3" s="6"/>
      <c r="AK3" s="6"/>
      <c r="AL3" s="6"/>
      <c r="AM3" s="6"/>
      <c r="AN3" s="6"/>
      <c r="AO3" s="6"/>
      <c r="AP3" s="6"/>
      <c r="AQ3" s="6"/>
      <c r="AR3" s="6"/>
      <c r="AS3" s="6"/>
      <c r="AT3" s="6"/>
      <c r="AU3" s="6"/>
      <c r="AV3" s="6"/>
      <c r="AW3" s="6"/>
    </row>
    <row r="4" spans="2:49" ht="18.600000000000001" customHeight="1" x14ac:dyDescent="0.3">
      <c r="B4" s="8"/>
      <c r="C4" s="207"/>
      <c r="D4" s="207"/>
      <c r="E4" s="207"/>
      <c r="F4" s="207"/>
      <c r="G4" s="207"/>
      <c r="H4" s="207"/>
      <c r="I4" s="207"/>
      <c r="J4" s="207"/>
      <c r="K4" s="207"/>
      <c r="L4" s="207"/>
      <c r="M4" s="207"/>
      <c r="N4" s="207"/>
      <c r="O4" s="207"/>
      <c r="P4" s="207"/>
      <c r="Q4" s="207"/>
      <c r="R4" s="207"/>
      <c r="S4" s="207"/>
      <c r="T4" s="207"/>
      <c r="U4" s="207"/>
      <c r="V4" s="207"/>
      <c r="W4" s="187"/>
      <c r="X4" s="203">
        <v>44226</v>
      </c>
      <c r="Y4" s="203"/>
      <c r="Z4" s="10"/>
      <c r="AA4" s="6"/>
      <c r="AB4" s="6"/>
      <c r="AC4" s="6"/>
      <c r="AD4" s="6"/>
      <c r="AE4" s="6"/>
      <c r="AF4" s="6"/>
      <c r="AG4" s="6"/>
      <c r="AH4" s="6"/>
      <c r="AI4" s="6"/>
      <c r="AJ4" s="6"/>
      <c r="AK4" s="6"/>
      <c r="AL4" s="6"/>
      <c r="AM4" s="6"/>
      <c r="AN4" s="6"/>
      <c r="AO4" s="6"/>
      <c r="AP4" s="6"/>
      <c r="AQ4" s="6"/>
      <c r="AR4" s="6"/>
      <c r="AS4" s="6"/>
      <c r="AT4" s="6"/>
      <c r="AU4" s="6"/>
      <c r="AV4" s="6"/>
      <c r="AW4" s="6"/>
    </row>
    <row r="5" spans="2:49" ht="12" customHeight="1" x14ac:dyDescent="0.3">
      <c r="B5" s="8"/>
      <c r="C5" s="9"/>
      <c r="D5" s="9"/>
      <c r="E5" s="9"/>
      <c r="F5" s="9"/>
      <c r="G5" s="9"/>
      <c r="H5" s="9"/>
      <c r="I5" s="9"/>
      <c r="J5" s="9"/>
      <c r="K5" s="9"/>
      <c r="L5" s="9"/>
      <c r="M5" s="9"/>
      <c r="N5" s="9"/>
      <c r="O5" s="9"/>
      <c r="P5" s="9"/>
      <c r="Q5" s="9"/>
      <c r="R5" s="9"/>
      <c r="S5" s="9"/>
      <c r="T5" s="9"/>
      <c r="U5" s="9"/>
      <c r="V5" s="9"/>
      <c r="W5" s="9"/>
      <c r="X5" s="9"/>
      <c r="Y5" s="9"/>
      <c r="Z5" s="10"/>
      <c r="AA5" s="6"/>
      <c r="AB5" s="6"/>
      <c r="AC5" s="6"/>
      <c r="AD5" s="6"/>
      <c r="AE5" s="6"/>
      <c r="AF5" s="6"/>
      <c r="AG5" s="6"/>
      <c r="AH5" s="6"/>
      <c r="AI5" s="6"/>
      <c r="AJ5" s="6"/>
      <c r="AK5" s="6"/>
      <c r="AL5" s="6"/>
      <c r="AM5" s="6"/>
      <c r="AN5" s="6"/>
      <c r="AO5" s="6"/>
      <c r="AP5" s="6"/>
      <c r="AQ5" s="6"/>
      <c r="AR5" s="6"/>
      <c r="AS5" s="6"/>
      <c r="AT5" s="6"/>
      <c r="AU5" s="6"/>
      <c r="AV5" s="6"/>
      <c r="AW5" s="6"/>
    </row>
    <row r="6" spans="2:49" ht="69.599999999999994" customHeight="1" x14ac:dyDescent="0.3">
      <c r="B6" s="8"/>
      <c r="C6" s="208" t="s">
        <v>2050</v>
      </c>
      <c r="D6" s="208"/>
      <c r="E6" s="9"/>
      <c r="F6" s="209" t="s">
        <v>2051</v>
      </c>
      <c r="G6" s="209"/>
      <c r="H6" s="9"/>
      <c r="I6" s="210" t="s">
        <v>2052</v>
      </c>
      <c r="J6" s="210"/>
      <c r="K6" s="9"/>
      <c r="L6" s="211" t="s">
        <v>2053</v>
      </c>
      <c r="M6" s="211"/>
      <c r="N6" s="9"/>
      <c r="O6" s="212" t="s">
        <v>2054</v>
      </c>
      <c r="P6" s="212"/>
      <c r="Q6" s="9"/>
      <c r="R6" s="205" t="s">
        <v>2055</v>
      </c>
      <c r="S6" s="205"/>
      <c r="T6" s="205"/>
      <c r="U6" s="205"/>
      <c r="V6" s="205"/>
      <c r="W6" s="9"/>
      <c r="X6" s="206" t="s">
        <v>2056</v>
      </c>
      <c r="Y6" s="206"/>
      <c r="Z6" s="10"/>
      <c r="AA6" s="6"/>
      <c r="AB6" s="6"/>
      <c r="AC6" s="6"/>
      <c r="AD6" s="6"/>
      <c r="AE6" s="6"/>
      <c r="AF6" s="6"/>
      <c r="AG6" s="6"/>
      <c r="AH6" s="6"/>
      <c r="AI6" s="6"/>
      <c r="AJ6" s="6"/>
      <c r="AK6" s="6"/>
      <c r="AL6" s="6"/>
      <c r="AM6" s="6"/>
      <c r="AN6" s="6"/>
      <c r="AO6" s="6"/>
      <c r="AP6" s="6"/>
      <c r="AQ6" s="6"/>
      <c r="AR6" s="6"/>
      <c r="AS6" s="6"/>
      <c r="AT6" s="6"/>
      <c r="AU6" s="6"/>
      <c r="AV6" s="6"/>
      <c r="AW6" s="6"/>
    </row>
    <row r="7" spans="2:49" ht="12" customHeight="1" x14ac:dyDescent="0.3">
      <c r="B7" s="8"/>
      <c r="C7" s="9"/>
      <c r="D7" s="9"/>
      <c r="E7" s="9"/>
      <c r="F7" s="9"/>
      <c r="G7" s="9"/>
      <c r="H7" s="9"/>
      <c r="I7" s="9"/>
      <c r="J7" s="9"/>
      <c r="K7" s="9"/>
      <c r="L7" s="9"/>
      <c r="M7" s="9"/>
      <c r="N7" s="9"/>
      <c r="O7" s="9"/>
      <c r="P7" s="9"/>
      <c r="Q7" s="9"/>
      <c r="R7" s="9"/>
      <c r="S7" s="9"/>
      <c r="T7" s="9"/>
      <c r="U7" s="9"/>
      <c r="V7" s="9"/>
      <c r="W7" s="9"/>
      <c r="X7" s="9"/>
      <c r="Y7" s="9"/>
      <c r="Z7" s="10"/>
      <c r="AA7" s="6"/>
      <c r="AB7" s="6"/>
      <c r="AC7" s="6"/>
      <c r="AD7" s="6"/>
      <c r="AE7" s="6"/>
      <c r="AF7" s="6"/>
      <c r="AG7" s="6"/>
      <c r="AH7" s="6"/>
      <c r="AI7" s="6"/>
      <c r="AJ7" s="6"/>
      <c r="AK7" s="6"/>
      <c r="AL7" s="6"/>
      <c r="AM7" s="6"/>
      <c r="AN7" s="6"/>
      <c r="AO7" s="6"/>
      <c r="AP7" s="6"/>
      <c r="AQ7" s="6"/>
      <c r="AR7" s="6"/>
      <c r="AS7" s="6"/>
      <c r="AT7" s="6"/>
      <c r="AU7" s="6"/>
      <c r="AV7" s="6"/>
      <c r="AW7" s="6"/>
    </row>
    <row r="8" spans="2:49" ht="36.75" customHeight="1" x14ac:dyDescent="0.3">
      <c r="B8" s="8"/>
      <c r="C8" s="214" t="s">
        <v>133</v>
      </c>
      <c r="D8" s="214"/>
      <c r="E8" s="9"/>
      <c r="F8" s="215" t="s">
        <v>134</v>
      </c>
      <c r="G8" s="215"/>
      <c r="H8" s="11"/>
      <c r="I8" s="216" t="s">
        <v>135</v>
      </c>
      <c r="J8" s="216"/>
      <c r="K8" s="121"/>
      <c r="L8" s="204" t="s">
        <v>136</v>
      </c>
      <c r="M8" s="204"/>
      <c r="N8" s="9"/>
      <c r="O8" s="579" t="s">
        <v>174</v>
      </c>
      <c r="P8" s="579"/>
      <c r="Q8" s="9"/>
      <c r="R8" s="201" t="s">
        <v>526</v>
      </c>
      <c r="S8" s="201"/>
      <c r="T8" s="11"/>
      <c r="U8" s="201" t="s">
        <v>137</v>
      </c>
      <c r="V8" s="201"/>
      <c r="W8" s="9"/>
      <c r="X8" s="202" t="s">
        <v>138</v>
      </c>
      <c r="Y8" s="202"/>
      <c r="Z8" s="10"/>
      <c r="AA8" s="6"/>
      <c r="AB8" s="6"/>
      <c r="AC8" s="6"/>
      <c r="AD8" s="6"/>
      <c r="AE8" s="6"/>
      <c r="AF8" s="6"/>
      <c r="AG8" s="6"/>
      <c r="AH8" s="6"/>
      <c r="AI8" s="6"/>
      <c r="AJ8" s="6"/>
      <c r="AK8" s="6"/>
      <c r="AL8" s="6"/>
      <c r="AM8" s="6"/>
      <c r="AN8" s="6"/>
      <c r="AO8" s="6"/>
      <c r="AP8" s="6"/>
      <c r="AQ8" s="6"/>
      <c r="AR8" s="6"/>
      <c r="AS8" s="6"/>
      <c r="AT8" s="6"/>
      <c r="AU8" s="6"/>
      <c r="AV8" s="6"/>
      <c r="AW8" s="6"/>
    </row>
    <row r="9" spans="2:49" ht="15.75" customHeight="1" x14ac:dyDescent="0.3">
      <c r="B9" s="8"/>
      <c r="C9" s="217" t="s">
        <v>139</v>
      </c>
      <c r="D9" s="574" t="s">
        <v>146</v>
      </c>
      <c r="E9" s="9"/>
      <c r="F9" s="218" t="s">
        <v>140</v>
      </c>
      <c r="G9" s="574" t="s">
        <v>146</v>
      </c>
      <c r="H9" s="12"/>
      <c r="I9" s="219" t="s">
        <v>141</v>
      </c>
      <c r="J9" s="574" t="s">
        <v>146</v>
      </c>
      <c r="K9" s="12"/>
      <c r="L9" s="220" t="s">
        <v>142</v>
      </c>
      <c r="M9" s="574" t="s">
        <v>146</v>
      </c>
      <c r="N9" s="9"/>
      <c r="O9" s="224" t="s">
        <v>180</v>
      </c>
      <c r="P9" s="574" t="s">
        <v>146</v>
      </c>
      <c r="Q9" s="9"/>
      <c r="R9" s="213" t="s">
        <v>143</v>
      </c>
      <c r="S9" s="574" t="s">
        <v>146</v>
      </c>
      <c r="T9" s="12"/>
      <c r="U9" s="213" t="s">
        <v>144</v>
      </c>
      <c r="V9" s="574" t="s">
        <v>146</v>
      </c>
      <c r="W9" s="9"/>
      <c r="X9" s="202" t="s">
        <v>145</v>
      </c>
      <c r="Y9" s="574" t="s">
        <v>146</v>
      </c>
      <c r="Z9" s="10"/>
      <c r="AA9" s="6"/>
      <c r="AB9" s="6"/>
      <c r="AC9" s="6"/>
      <c r="AD9" s="6"/>
      <c r="AE9" s="6"/>
      <c r="AF9" s="6"/>
      <c r="AG9" s="6"/>
      <c r="AH9" s="6"/>
      <c r="AI9" s="6"/>
      <c r="AJ9" s="6"/>
      <c r="AK9" s="6"/>
      <c r="AL9" s="6"/>
      <c r="AM9" s="6"/>
      <c r="AN9" s="6"/>
      <c r="AO9" s="6"/>
      <c r="AP9" s="6"/>
      <c r="AQ9" s="6"/>
      <c r="AR9" s="6"/>
      <c r="AS9" s="6"/>
      <c r="AT9" s="6"/>
      <c r="AU9" s="6"/>
      <c r="AV9" s="6"/>
      <c r="AW9" s="6"/>
    </row>
    <row r="10" spans="2:49" ht="15.75" customHeight="1" x14ac:dyDescent="0.3">
      <c r="B10" s="8"/>
      <c r="C10" s="217"/>
      <c r="D10" s="575"/>
      <c r="E10" s="9"/>
      <c r="F10" s="218"/>
      <c r="G10" s="575"/>
      <c r="H10" s="12"/>
      <c r="I10" s="219"/>
      <c r="J10" s="575"/>
      <c r="K10" s="12"/>
      <c r="L10" s="220"/>
      <c r="M10" s="575"/>
      <c r="N10" s="9"/>
      <c r="O10" s="224"/>
      <c r="P10" s="578"/>
      <c r="Q10" s="9"/>
      <c r="R10" s="213"/>
      <c r="S10" s="575"/>
      <c r="T10" s="12"/>
      <c r="U10" s="213"/>
      <c r="V10" s="575"/>
      <c r="W10" s="9"/>
      <c r="X10" s="202"/>
      <c r="Y10" s="575"/>
      <c r="Z10" s="10"/>
      <c r="AA10" s="6"/>
      <c r="AB10" s="6"/>
      <c r="AC10" s="6"/>
      <c r="AD10" s="6"/>
      <c r="AE10" s="6"/>
      <c r="AF10" s="6"/>
      <c r="AG10" s="6"/>
      <c r="AH10" s="6"/>
      <c r="AI10" s="6"/>
      <c r="AJ10" s="6"/>
      <c r="AK10" s="6"/>
      <c r="AL10" s="6"/>
      <c r="AM10" s="6"/>
      <c r="AN10" s="6"/>
      <c r="AO10" s="6"/>
      <c r="AP10" s="6"/>
      <c r="AQ10" s="6"/>
      <c r="AR10" s="6"/>
      <c r="AS10" s="6"/>
      <c r="AT10" s="6"/>
      <c r="AU10" s="6"/>
      <c r="AV10" s="6"/>
      <c r="AW10" s="6"/>
    </row>
    <row r="11" spans="2:49" ht="11.4" customHeight="1" x14ac:dyDescent="0.3">
      <c r="B11" s="8"/>
      <c r="C11" s="9"/>
      <c r="D11" s="12"/>
      <c r="E11" s="9"/>
      <c r="F11" s="9"/>
      <c r="G11" s="12"/>
      <c r="H11" s="12"/>
      <c r="I11" s="9"/>
      <c r="J11" s="12"/>
      <c r="K11" s="12"/>
      <c r="L11" s="9"/>
      <c r="M11" s="12"/>
      <c r="N11" s="9"/>
      <c r="O11" s="123"/>
      <c r="P11" s="123"/>
      <c r="Q11" s="9"/>
      <c r="R11" s="13"/>
      <c r="S11" s="12"/>
      <c r="T11" s="12"/>
      <c r="U11" s="9"/>
      <c r="V11" s="12"/>
      <c r="W11" s="9"/>
      <c r="X11" s="14"/>
      <c r="Y11" s="12"/>
      <c r="Z11" s="10"/>
      <c r="AA11" s="6"/>
      <c r="AB11" s="6"/>
      <c r="AC11" s="6"/>
      <c r="AD11" s="6"/>
      <c r="AE11" s="6"/>
      <c r="AF11" s="6"/>
      <c r="AG11" s="6"/>
      <c r="AH11" s="6"/>
      <c r="AI11" s="6"/>
      <c r="AJ11" s="6"/>
      <c r="AK11" s="6"/>
      <c r="AL11" s="6"/>
      <c r="AM11" s="6"/>
      <c r="AN11" s="6"/>
      <c r="AO11" s="6"/>
      <c r="AP11" s="6"/>
      <c r="AQ11" s="6"/>
      <c r="AR11" s="6"/>
      <c r="AS11" s="6"/>
      <c r="AT11" s="6"/>
      <c r="AU11" s="6"/>
      <c r="AV11" s="6"/>
      <c r="AW11" s="6"/>
    </row>
    <row r="12" spans="2:49" ht="33.75" customHeight="1" x14ac:dyDescent="0.3">
      <c r="B12" s="8"/>
      <c r="C12" s="214" t="s">
        <v>147</v>
      </c>
      <c r="D12" s="214"/>
      <c r="E12" s="9"/>
      <c r="F12" s="215" t="s">
        <v>148</v>
      </c>
      <c r="G12" s="215"/>
      <c r="H12" s="11"/>
      <c r="I12" s="216" t="s">
        <v>149</v>
      </c>
      <c r="J12" s="216"/>
      <c r="K12" s="121"/>
      <c r="L12" s="204" t="s">
        <v>150</v>
      </c>
      <c r="M12" s="204"/>
      <c r="N12" s="9"/>
      <c r="O12" s="123"/>
      <c r="P12" s="123"/>
      <c r="Q12" s="9"/>
      <c r="R12" s="201" t="s">
        <v>151</v>
      </c>
      <c r="S12" s="201"/>
      <c r="T12" s="12"/>
      <c r="U12" s="201" t="s">
        <v>152</v>
      </c>
      <c r="V12" s="201"/>
      <c r="W12" s="9"/>
      <c r="X12" s="221"/>
      <c r="Y12" s="221"/>
      <c r="Z12" s="10"/>
      <c r="AA12" s="6"/>
      <c r="AB12" s="6"/>
      <c r="AC12" s="6"/>
      <c r="AD12" s="6"/>
      <c r="AE12" s="6"/>
      <c r="AF12" s="6"/>
      <c r="AG12" s="6"/>
      <c r="AH12" s="6"/>
      <c r="AI12" s="6"/>
      <c r="AJ12" s="6"/>
      <c r="AK12" s="6"/>
      <c r="AL12" s="6"/>
      <c r="AM12" s="6"/>
      <c r="AN12" s="6"/>
      <c r="AO12" s="6"/>
      <c r="AP12" s="6"/>
      <c r="AQ12" s="6"/>
      <c r="AR12" s="6"/>
      <c r="AS12" s="6"/>
      <c r="AT12" s="6"/>
      <c r="AU12" s="6"/>
      <c r="AV12" s="6"/>
      <c r="AW12" s="6"/>
    </row>
    <row r="13" spans="2:49" ht="15.75" customHeight="1" x14ac:dyDescent="0.3">
      <c r="B13" s="8"/>
      <c r="C13" s="217" t="s">
        <v>153</v>
      </c>
      <c r="D13" s="574" t="s">
        <v>146</v>
      </c>
      <c r="E13" s="9"/>
      <c r="F13" s="218" t="s">
        <v>154</v>
      </c>
      <c r="G13" s="574" t="s">
        <v>146</v>
      </c>
      <c r="H13" s="12"/>
      <c r="I13" s="219" t="s">
        <v>155</v>
      </c>
      <c r="J13" s="574" t="s">
        <v>146</v>
      </c>
      <c r="K13" s="12"/>
      <c r="L13" s="220" t="s">
        <v>156</v>
      </c>
      <c r="M13" s="574" t="s">
        <v>146</v>
      </c>
      <c r="N13" s="9"/>
      <c r="O13" s="123"/>
      <c r="P13" s="123"/>
      <c r="Q13" s="9"/>
      <c r="R13" s="213" t="s">
        <v>157</v>
      </c>
      <c r="S13" s="574" t="s">
        <v>146</v>
      </c>
      <c r="T13" s="9"/>
      <c r="U13" s="213" t="s">
        <v>158</v>
      </c>
      <c r="V13" s="574" t="s">
        <v>146</v>
      </c>
      <c r="W13" s="9"/>
      <c r="X13" s="11"/>
      <c r="Y13" s="11"/>
      <c r="Z13" s="10"/>
      <c r="AA13" s="6"/>
      <c r="AB13" s="6"/>
      <c r="AC13" s="6"/>
      <c r="AD13" s="6"/>
      <c r="AE13" s="6"/>
      <c r="AF13" s="6"/>
      <c r="AG13" s="6"/>
      <c r="AH13" s="6"/>
      <c r="AI13" s="6"/>
      <c r="AJ13" s="6"/>
      <c r="AK13" s="6"/>
      <c r="AL13" s="6"/>
      <c r="AM13" s="6"/>
      <c r="AN13" s="6"/>
      <c r="AO13" s="6"/>
      <c r="AP13" s="6"/>
      <c r="AQ13" s="6"/>
      <c r="AR13" s="6"/>
      <c r="AS13" s="6"/>
      <c r="AT13" s="6"/>
      <c r="AU13" s="6"/>
      <c r="AV13" s="6"/>
      <c r="AW13" s="6"/>
    </row>
    <row r="14" spans="2:49" ht="15.75" customHeight="1" x14ac:dyDescent="0.3">
      <c r="B14" s="8"/>
      <c r="C14" s="217"/>
      <c r="D14" s="575"/>
      <c r="E14" s="9"/>
      <c r="F14" s="218"/>
      <c r="G14" s="575"/>
      <c r="H14" s="12"/>
      <c r="I14" s="219"/>
      <c r="J14" s="575"/>
      <c r="K14" s="12"/>
      <c r="L14" s="220"/>
      <c r="M14" s="575"/>
      <c r="N14" s="9"/>
      <c r="O14" s="123"/>
      <c r="P14" s="123"/>
      <c r="Q14" s="9"/>
      <c r="R14" s="213"/>
      <c r="S14" s="575"/>
      <c r="T14" s="11"/>
      <c r="U14" s="213"/>
      <c r="V14" s="575"/>
      <c r="W14" s="9"/>
      <c r="X14" s="11"/>
      <c r="Y14" s="11"/>
      <c r="Z14" s="10"/>
      <c r="AA14" s="6"/>
      <c r="AB14" s="6"/>
      <c r="AC14" s="6"/>
      <c r="AD14" s="6"/>
      <c r="AE14" s="6"/>
      <c r="AF14" s="6"/>
      <c r="AG14" s="6"/>
      <c r="AH14" s="6"/>
      <c r="AI14" s="6"/>
      <c r="AJ14" s="6"/>
      <c r="AK14" s="6"/>
      <c r="AL14" s="6"/>
      <c r="AM14" s="6"/>
      <c r="AN14" s="6"/>
      <c r="AO14" s="6"/>
      <c r="AP14" s="6"/>
      <c r="AQ14" s="6"/>
      <c r="AR14" s="6"/>
      <c r="AS14" s="6"/>
      <c r="AT14" s="6"/>
      <c r="AU14" s="6"/>
      <c r="AV14" s="6"/>
      <c r="AW14" s="6"/>
    </row>
    <row r="15" spans="2:49" ht="12" customHeight="1" x14ac:dyDescent="0.3">
      <c r="B15" s="8"/>
      <c r="C15" s="9"/>
      <c r="D15" s="9"/>
      <c r="E15" s="9"/>
      <c r="F15" s="9"/>
      <c r="G15" s="9"/>
      <c r="H15" s="9"/>
      <c r="I15" s="9"/>
      <c r="J15" s="9"/>
      <c r="K15" s="9"/>
      <c r="L15" s="9"/>
      <c r="M15" s="9"/>
      <c r="N15" s="9"/>
      <c r="O15" s="123"/>
      <c r="P15" s="123"/>
      <c r="Q15" s="9"/>
      <c r="R15" s="9"/>
      <c r="S15" s="9"/>
      <c r="T15" s="12"/>
      <c r="U15" s="11"/>
      <c r="V15" s="11"/>
      <c r="W15" s="9"/>
      <c r="X15" s="11"/>
      <c r="Y15" s="11"/>
      <c r="Z15" s="10"/>
      <c r="AA15" s="6"/>
      <c r="AB15" s="6"/>
      <c r="AC15" s="6"/>
      <c r="AD15" s="6"/>
      <c r="AE15" s="6"/>
      <c r="AF15" s="6"/>
      <c r="AG15" s="6"/>
      <c r="AH15" s="6"/>
      <c r="AI15" s="6"/>
      <c r="AJ15" s="6"/>
      <c r="AK15" s="6"/>
      <c r="AL15" s="6"/>
      <c r="AM15" s="6"/>
      <c r="AN15" s="6"/>
      <c r="AO15" s="6"/>
      <c r="AP15" s="6"/>
      <c r="AQ15" s="6"/>
      <c r="AR15" s="6"/>
      <c r="AS15" s="6"/>
      <c r="AT15" s="6"/>
      <c r="AU15" s="6"/>
      <c r="AV15" s="6"/>
      <c r="AW15" s="6"/>
    </row>
    <row r="16" spans="2:49" ht="26.25" customHeight="1" x14ac:dyDescent="0.3">
      <c r="B16" s="8"/>
      <c r="C16" s="214" t="s">
        <v>159</v>
      </c>
      <c r="D16" s="214"/>
      <c r="E16" s="9"/>
      <c r="F16" s="215" t="s">
        <v>160</v>
      </c>
      <c r="G16" s="215"/>
      <c r="H16" s="11"/>
      <c r="I16" s="216" t="s">
        <v>161</v>
      </c>
      <c r="J16" s="216"/>
      <c r="K16" s="121"/>
      <c r="L16" s="204" t="s">
        <v>162</v>
      </c>
      <c r="M16" s="204"/>
      <c r="N16" s="9"/>
      <c r="O16" s="123"/>
      <c r="P16" s="123"/>
      <c r="Q16" s="9"/>
      <c r="R16" s="201" t="s">
        <v>163</v>
      </c>
      <c r="S16" s="201"/>
      <c r="T16" s="12"/>
      <c r="U16" s="201" t="s">
        <v>164</v>
      </c>
      <c r="V16" s="201"/>
      <c r="W16" s="9"/>
      <c r="X16" s="14"/>
      <c r="Y16" s="11"/>
      <c r="Z16" s="10"/>
      <c r="AA16" s="6"/>
      <c r="AB16" s="6"/>
      <c r="AC16" s="6"/>
      <c r="AD16" s="6"/>
      <c r="AE16" s="6"/>
      <c r="AF16" s="6"/>
      <c r="AG16" s="6"/>
      <c r="AH16" s="6"/>
      <c r="AI16" s="6"/>
      <c r="AJ16" s="6"/>
      <c r="AK16" s="6"/>
      <c r="AL16" s="6"/>
      <c r="AM16" s="6"/>
      <c r="AN16" s="6"/>
      <c r="AO16" s="6"/>
      <c r="AP16" s="6"/>
      <c r="AQ16" s="6"/>
      <c r="AR16" s="6"/>
      <c r="AS16" s="6"/>
      <c r="AT16" s="6"/>
      <c r="AU16" s="6"/>
      <c r="AV16" s="6"/>
      <c r="AW16" s="6"/>
    </row>
    <row r="17" spans="2:49" ht="15.75" customHeight="1" x14ac:dyDescent="0.3">
      <c r="B17" s="8"/>
      <c r="C17" s="222" t="s">
        <v>165</v>
      </c>
      <c r="D17" s="574" t="s">
        <v>146</v>
      </c>
      <c r="E17" s="9"/>
      <c r="F17" s="218" t="s">
        <v>166</v>
      </c>
      <c r="G17" s="574" t="s">
        <v>146</v>
      </c>
      <c r="H17" s="12"/>
      <c r="I17" s="219" t="s">
        <v>167</v>
      </c>
      <c r="J17" s="576" t="s">
        <v>198</v>
      </c>
      <c r="K17" s="12"/>
      <c r="L17" s="220" t="s">
        <v>168</v>
      </c>
      <c r="M17" s="574" t="s">
        <v>146</v>
      </c>
      <c r="N17" s="9"/>
      <c r="O17" s="123"/>
      <c r="P17" s="123"/>
      <c r="Q17" s="9"/>
      <c r="R17" s="213" t="s">
        <v>169</v>
      </c>
      <c r="S17" s="574" t="s">
        <v>146</v>
      </c>
      <c r="T17" s="9"/>
      <c r="U17" s="213" t="s">
        <v>170</v>
      </c>
      <c r="V17" s="574" t="s">
        <v>146</v>
      </c>
      <c r="W17" s="9"/>
      <c r="X17" s="14"/>
      <c r="Y17" s="12"/>
      <c r="Z17" s="10"/>
      <c r="AA17" s="6"/>
      <c r="AB17" s="6"/>
      <c r="AC17" s="6"/>
      <c r="AD17" s="6"/>
      <c r="AE17" s="6"/>
      <c r="AF17" s="6"/>
      <c r="AG17" s="6"/>
      <c r="AH17" s="6"/>
      <c r="AI17" s="6"/>
      <c r="AJ17" s="6"/>
      <c r="AK17" s="6"/>
      <c r="AL17" s="6"/>
      <c r="AM17" s="6"/>
      <c r="AN17" s="6"/>
      <c r="AO17" s="6"/>
      <c r="AP17" s="6"/>
      <c r="AQ17" s="6"/>
      <c r="AR17" s="6"/>
      <c r="AS17" s="6"/>
      <c r="AT17" s="6"/>
      <c r="AU17" s="6"/>
      <c r="AV17" s="6"/>
      <c r="AW17" s="6"/>
    </row>
    <row r="18" spans="2:49" ht="15.75" customHeight="1" x14ac:dyDescent="0.3">
      <c r="B18" s="8"/>
      <c r="C18" s="223"/>
      <c r="D18" s="575"/>
      <c r="E18" s="9"/>
      <c r="F18" s="218"/>
      <c r="G18" s="575"/>
      <c r="H18" s="12"/>
      <c r="I18" s="219"/>
      <c r="J18" s="577"/>
      <c r="K18" s="12"/>
      <c r="L18" s="220"/>
      <c r="M18" s="575"/>
      <c r="N18" s="9"/>
      <c r="O18" s="123"/>
      <c r="P18" s="123"/>
      <c r="Q18" s="9"/>
      <c r="R18" s="213"/>
      <c r="S18" s="575"/>
      <c r="T18" s="11"/>
      <c r="U18" s="213"/>
      <c r="V18" s="575"/>
      <c r="W18" s="9"/>
      <c r="X18" s="14"/>
      <c r="Y18" s="12"/>
      <c r="Z18" s="10"/>
      <c r="AA18" s="6"/>
      <c r="AB18" s="6"/>
      <c r="AC18" s="6"/>
      <c r="AD18" s="6"/>
      <c r="AE18" s="6"/>
      <c r="AF18" s="6"/>
      <c r="AG18" s="6"/>
      <c r="AH18" s="6"/>
      <c r="AI18" s="6"/>
      <c r="AJ18" s="6"/>
      <c r="AK18" s="6"/>
      <c r="AL18" s="6"/>
      <c r="AM18" s="6"/>
      <c r="AN18" s="6"/>
      <c r="AO18" s="6"/>
      <c r="AP18" s="6"/>
      <c r="AQ18" s="6"/>
      <c r="AR18" s="6"/>
      <c r="AS18" s="6"/>
      <c r="AT18" s="6"/>
      <c r="AU18" s="6"/>
      <c r="AV18" s="6"/>
      <c r="AW18" s="6"/>
    </row>
    <row r="19" spans="2:49" ht="12" customHeight="1" x14ac:dyDescent="0.3">
      <c r="B19" s="8"/>
      <c r="C19" s="9"/>
      <c r="D19" s="9"/>
      <c r="E19" s="9"/>
      <c r="F19" s="9"/>
      <c r="G19" s="9"/>
      <c r="H19" s="9"/>
      <c r="I19" s="9"/>
      <c r="J19" s="9"/>
      <c r="K19" s="123"/>
      <c r="L19" s="123"/>
      <c r="M19" s="123"/>
      <c r="N19" s="9"/>
      <c r="O19" s="123"/>
      <c r="P19" s="123"/>
      <c r="Q19" s="9"/>
      <c r="R19" s="9"/>
      <c r="S19" s="9"/>
      <c r="T19" s="12"/>
      <c r="U19" s="11"/>
      <c r="V19" s="11"/>
      <c r="W19" s="9"/>
      <c r="X19" s="9"/>
      <c r="Y19" s="9"/>
      <c r="Z19" s="10"/>
      <c r="AA19" s="6"/>
      <c r="AB19" s="6"/>
      <c r="AC19" s="6"/>
      <c r="AD19" s="6"/>
      <c r="AE19" s="6"/>
      <c r="AF19" s="6"/>
      <c r="AG19" s="6"/>
      <c r="AH19" s="6"/>
      <c r="AI19" s="6"/>
      <c r="AJ19" s="6"/>
      <c r="AK19" s="6"/>
      <c r="AL19" s="6"/>
      <c r="AM19" s="6"/>
      <c r="AN19" s="6"/>
      <c r="AO19" s="6"/>
      <c r="AP19" s="6"/>
      <c r="AQ19" s="6"/>
      <c r="AR19" s="6"/>
      <c r="AS19" s="6"/>
      <c r="AT19" s="6"/>
      <c r="AU19" s="6"/>
      <c r="AV19" s="6"/>
      <c r="AW19" s="6"/>
    </row>
    <row r="20" spans="2:49" ht="28.5" customHeight="1" x14ac:dyDescent="0.3">
      <c r="B20" s="8"/>
      <c r="C20" s="214" t="s">
        <v>171</v>
      </c>
      <c r="D20" s="214"/>
      <c r="E20" s="9"/>
      <c r="F20" s="215" t="s">
        <v>172</v>
      </c>
      <c r="G20" s="215"/>
      <c r="H20" s="11"/>
      <c r="I20" s="216" t="s">
        <v>173</v>
      </c>
      <c r="J20" s="216"/>
      <c r="K20" s="123"/>
      <c r="L20" s="123"/>
      <c r="M20" s="123"/>
      <c r="N20" s="123"/>
      <c r="O20" s="123"/>
      <c r="P20" s="123"/>
      <c r="Q20" s="9"/>
      <c r="R20" s="201" t="s">
        <v>175</v>
      </c>
      <c r="S20" s="201"/>
      <c r="T20" s="12"/>
      <c r="U20" s="201" t="s">
        <v>176</v>
      </c>
      <c r="V20" s="201"/>
      <c r="W20" s="9"/>
      <c r="X20" s="15"/>
      <c r="Y20" s="15"/>
      <c r="Z20" s="10"/>
      <c r="AA20" s="6"/>
      <c r="AB20" s="6"/>
      <c r="AC20" s="6"/>
      <c r="AD20" s="6"/>
      <c r="AE20" s="6"/>
      <c r="AF20" s="6"/>
      <c r="AG20" s="6"/>
      <c r="AH20" s="6"/>
      <c r="AI20" s="6"/>
      <c r="AJ20" s="6"/>
      <c r="AK20" s="6"/>
      <c r="AL20" s="6"/>
      <c r="AM20" s="6"/>
      <c r="AN20" s="6"/>
      <c r="AO20" s="6"/>
      <c r="AP20" s="6"/>
      <c r="AQ20" s="6"/>
      <c r="AR20" s="6"/>
      <c r="AS20" s="6"/>
      <c r="AT20" s="6"/>
      <c r="AU20" s="6"/>
      <c r="AV20" s="6"/>
      <c r="AW20" s="6"/>
    </row>
    <row r="21" spans="2:49" ht="15.75" customHeight="1" x14ac:dyDescent="0.3">
      <c r="B21" s="8"/>
      <c r="C21" s="217" t="s">
        <v>177</v>
      </c>
      <c r="D21" s="574" t="s">
        <v>146</v>
      </c>
      <c r="E21" s="9"/>
      <c r="F21" s="218" t="s">
        <v>178</v>
      </c>
      <c r="G21" s="574" t="s">
        <v>146</v>
      </c>
      <c r="H21" s="12"/>
      <c r="I21" s="219" t="s">
        <v>179</v>
      </c>
      <c r="J21" s="574" t="s">
        <v>146</v>
      </c>
      <c r="K21" s="123"/>
      <c r="L21" s="123"/>
      <c r="M21" s="123"/>
      <c r="N21" s="123"/>
      <c r="O21" s="123"/>
      <c r="P21" s="123"/>
      <c r="Q21" s="9"/>
      <c r="R21" s="213" t="s">
        <v>181</v>
      </c>
      <c r="S21" s="574" t="s">
        <v>146</v>
      </c>
      <c r="T21" s="9"/>
      <c r="U21" s="213" t="s">
        <v>182</v>
      </c>
      <c r="V21" s="574" t="s">
        <v>146</v>
      </c>
      <c r="W21" s="9"/>
      <c r="X21" s="15"/>
      <c r="Y21" s="15"/>
      <c r="Z21" s="10"/>
      <c r="AA21" s="6"/>
      <c r="AB21" s="6"/>
      <c r="AC21" s="6"/>
      <c r="AD21" s="6"/>
      <c r="AE21" s="6"/>
      <c r="AF21" s="6"/>
      <c r="AG21" s="6"/>
      <c r="AH21" s="6"/>
      <c r="AI21" s="6"/>
      <c r="AJ21" s="6"/>
      <c r="AK21" s="6"/>
      <c r="AL21" s="6"/>
      <c r="AM21" s="6"/>
      <c r="AN21" s="6"/>
      <c r="AO21" s="6"/>
      <c r="AP21" s="6"/>
      <c r="AQ21" s="6"/>
      <c r="AR21" s="6"/>
      <c r="AS21" s="6"/>
      <c r="AT21" s="6"/>
      <c r="AU21" s="6"/>
      <c r="AV21" s="6"/>
      <c r="AW21" s="6"/>
    </row>
    <row r="22" spans="2:49" ht="15.75" customHeight="1" x14ac:dyDescent="0.3">
      <c r="B22" s="8"/>
      <c r="C22" s="217"/>
      <c r="D22" s="575"/>
      <c r="E22" s="9"/>
      <c r="F22" s="218"/>
      <c r="G22" s="575"/>
      <c r="H22" s="12"/>
      <c r="I22" s="219"/>
      <c r="J22" s="575"/>
      <c r="K22" s="123"/>
      <c r="L22" s="123"/>
      <c r="M22" s="123"/>
      <c r="N22" s="123"/>
      <c r="O22" s="123"/>
      <c r="P22" s="123"/>
      <c r="Q22" s="9"/>
      <c r="R22" s="213"/>
      <c r="S22" s="575"/>
      <c r="T22" s="11"/>
      <c r="U22" s="213"/>
      <c r="V22" s="575"/>
      <c r="W22" s="9"/>
      <c r="X22" s="15"/>
      <c r="Y22" s="15"/>
      <c r="Z22" s="10"/>
      <c r="AA22" s="6"/>
      <c r="AB22" s="6"/>
      <c r="AC22" s="6"/>
      <c r="AD22" s="6"/>
      <c r="AE22" s="6"/>
      <c r="AF22" s="6"/>
      <c r="AG22" s="6"/>
      <c r="AH22" s="6"/>
      <c r="AI22" s="6"/>
      <c r="AJ22" s="6"/>
      <c r="AK22" s="6"/>
      <c r="AL22" s="6"/>
      <c r="AM22" s="6"/>
      <c r="AN22" s="6"/>
      <c r="AO22" s="6"/>
      <c r="AP22" s="6"/>
      <c r="AQ22" s="6"/>
      <c r="AR22" s="6"/>
      <c r="AS22" s="6"/>
      <c r="AT22" s="6"/>
      <c r="AU22" s="6"/>
      <c r="AV22" s="6"/>
      <c r="AW22" s="6"/>
    </row>
    <row r="23" spans="2:49" ht="12.6" customHeight="1" x14ac:dyDescent="0.3">
      <c r="B23" s="8"/>
      <c r="C23" s="9"/>
      <c r="D23" s="9"/>
      <c r="E23" s="9"/>
      <c r="F23" s="9"/>
      <c r="G23" s="9"/>
      <c r="H23" s="9"/>
      <c r="I23" s="9"/>
      <c r="J23" s="9"/>
      <c r="K23" s="123"/>
      <c r="L23" s="123"/>
      <c r="M23" s="123"/>
      <c r="N23" s="123"/>
      <c r="O23" s="123"/>
      <c r="P23" s="123"/>
      <c r="Q23" s="9"/>
      <c r="R23" s="9"/>
      <c r="S23" s="9"/>
      <c r="T23" s="12"/>
      <c r="U23" s="16"/>
      <c r="V23" s="17"/>
      <c r="W23" s="9"/>
      <c r="X23" s="15"/>
      <c r="Y23" s="15"/>
      <c r="Z23" s="10"/>
      <c r="AA23" s="6"/>
      <c r="AB23" s="6"/>
      <c r="AC23" s="6"/>
      <c r="AD23" s="6"/>
      <c r="AE23" s="6"/>
      <c r="AF23" s="6"/>
      <c r="AG23" s="6"/>
      <c r="AH23" s="6"/>
      <c r="AI23" s="6"/>
      <c r="AJ23" s="6"/>
      <c r="AK23" s="6"/>
      <c r="AL23" s="6"/>
      <c r="AM23" s="6"/>
      <c r="AN23" s="6"/>
      <c r="AO23" s="6"/>
      <c r="AP23" s="6"/>
      <c r="AQ23" s="6"/>
      <c r="AR23" s="6"/>
      <c r="AS23" s="6"/>
      <c r="AT23" s="6"/>
      <c r="AU23" s="6"/>
      <c r="AV23" s="6"/>
      <c r="AW23" s="6"/>
    </row>
    <row r="24" spans="2:49" ht="38.25" customHeight="1" x14ac:dyDescent="0.3">
      <c r="B24" s="8"/>
      <c r="C24" s="11"/>
      <c r="D24" s="11"/>
      <c r="E24" s="9"/>
      <c r="F24" s="215" t="s">
        <v>184</v>
      </c>
      <c r="G24" s="215"/>
      <c r="H24" s="11"/>
      <c r="I24" s="216" t="s">
        <v>185</v>
      </c>
      <c r="J24" s="216"/>
      <c r="K24" s="123"/>
      <c r="L24" s="123"/>
      <c r="M24" s="123"/>
      <c r="N24" s="123"/>
      <c r="O24" s="123"/>
      <c r="P24" s="123"/>
      <c r="Q24" s="9"/>
      <c r="R24" s="201" t="s">
        <v>186</v>
      </c>
      <c r="S24" s="201"/>
      <c r="T24" s="12"/>
      <c r="U24" s="201" t="s">
        <v>187</v>
      </c>
      <c r="V24" s="201"/>
      <c r="W24" s="9"/>
      <c r="X24" s="15"/>
      <c r="Y24" s="15"/>
      <c r="Z24" s="10"/>
      <c r="AA24" s="6"/>
      <c r="AB24" s="6"/>
      <c r="AC24" s="6"/>
      <c r="AD24" s="6"/>
      <c r="AE24" s="6"/>
      <c r="AF24" s="6"/>
      <c r="AG24" s="6"/>
      <c r="AH24" s="6"/>
      <c r="AI24" s="6"/>
      <c r="AJ24" s="6"/>
      <c r="AK24" s="6"/>
      <c r="AL24" s="6"/>
      <c r="AM24" s="6"/>
      <c r="AN24" s="6"/>
      <c r="AO24" s="6"/>
      <c r="AP24" s="6"/>
      <c r="AQ24" s="6"/>
      <c r="AR24" s="6"/>
      <c r="AS24" s="6"/>
      <c r="AT24" s="6"/>
      <c r="AU24" s="6"/>
      <c r="AV24" s="6"/>
      <c r="AW24" s="6"/>
    </row>
    <row r="25" spans="2:49" ht="15.75" customHeight="1" x14ac:dyDescent="0.3">
      <c r="B25" s="8"/>
      <c r="C25" s="11"/>
      <c r="D25" s="11"/>
      <c r="E25" s="9"/>
      <c r="F25" s="218" t="s">
        <v>189</v>
      </c>
      <c r="G25" s="574" t="s">
        <v>146</v>
      </c>
      <c r="H25" s="12"/>
      <c r="I25" s="219" t="s">
        <v>197</v>
      </c>
      <c r="J25" s="574" t="s">
        <v>146</v>
      </c>
      <c r="K25" s="123"/>
      <c r="L25" s="123"/>
      <c r="M25" s="123"/>
      <c r="N25" s="123"/>
      <c r="O25" s="123"/>
      <c r="P25" s="123"/>
      <c r="Q25" s="9"/>
      <c r="R25" s="213" t="s">
        <v>190</v>
      </c>
      <c r="S25" s="574" t="s">
        <v>146</v>
      </c>
      <c r="T25" s="9"/>
      <c r="U25" s="213" t="s">
        <v>335</v>
      </c>
      <c r="V25" s="574" t="s">
        <v>146</v>
      </c>
      <c r="W25" s="9"/>
      <c r="X25" s="15"/>
      <c r="Y25" s="15"/>
      <c r="Z25" s="10"/>
      <c r="AA25" s="6"/>
      <c r="AB25" s="6"/>
      <c r="AC25" s="6"/>
      <c r="AD25" s="6"/>
      <c r="AE25" s="6"/>
      <c r="AF25" s="6"/>
      <c r="AG25" s="6"/>
      <c r="AH25" s="6"/>
      <c r="AI25" s="6"/>
      <c r="AJ25" s="6"/>
      <c r="AK25" s="6"/>
      <c r="AL25" s="6"/>
      <c r="AM25" s="6"/>
      <c r="AN25" s="6"/>
      <c r="AO25" s="6"/>
      <c r="AP25" s="6"/>
      <c r="AQ25" s="6"/>
      <c r="AR25" s="6"/>
      <c r="AS25" s="6"/>
      <c r="AT25" s="6"/>
      <c r="AU25" s="6"/>
      <c r="AV25" s="6"/>
      <c r="AW25" s="6"/>
    </row>
    <row r="26" spans="2:49" ht="15.75" customHeight="1" x14ac:dyDescent="0.3">
      <c r="B26" s="8"/>
      <c r="C26" s="11"/>
      <c r="D26" s="11"/>
      <c r="E26" s="9"/>
      <c r="F26" s="218"/>
      <c r="G26" s="575"/>
      <c r="H26" s="12"/>
      <c r="I26" s="219"/>
      <c r="J26" s="575"/>
      <c r="K26" s="12"/>
      <c r="L26" s="121"/>
      <c r="M26" s="121"/>
      <c r="N26" s="9"/>
      <c r="O26" s="123"/>
      <c r="P26" s="123"/>
      <c r="Q26" s="9"/>
      <c r="R26" s="213"/>
      <c r="S26" s="575"/>
      <c r="T26" s="11"/>
      <c r="U26" s="213"/>
      <c r="V26" s="575"/>
      <c r="W26" s="9"/>
      <c r="X26" s="15"/>
      <c r="Y26" s="15"/>
      <c r="Z26" s="10"/>
      <c r="AA26" s="6"/>
      <c r="AB26" s="6"/>
      <c r="AC26" s="6"/>
      <c r="AD26" s="6"/>
      <c r="AE26" s="6"/>
      <c r="AF26" s="6"/>
      <c r="AG26" s="6"/>
      <c r="AH26" s="6"/>
      <c r="AI26" s="6"/>
      <c r="AJ26" s="6"/>
      <c r="AK26" s="6"/>
      <c r="AL26" s="6"/>
      <c r="AM26" s="6"/>
      <c r="AN26" s="6"/>
      <c r="AO26" s="6"/>
      <c r="AP26" s="6"/>
      <c r="AQ26" s="6"/>
      <c r="AR26" s="6"/>
      <c r="AS26" s="6"/>
      <c r="AT26" s="6"/>
      <c r="AU26" s="6"/>
      <c r="AV26" s="6"/>
      <c r="AW26" s="6"/>
    </row>
    <row r="27" spans="2:49" ht="12" customHeight="1" x14ac:dyDescent="0.3">
      <c r="B27" s="8"/>
      <c r="C27" s="11"/>
      <c r="D27" s="11"/>
      <c r="E27" s="9"/>
      <c r="F27" s="9"/>
      <c r="G27" s="12"/>
      <c r="H27" s="12"/>
      <c r="I27" s="9"/>
      <c r="J27" s="12"/>
      <c r="K27" s="12"/>
      <c r="L27" s="121"/>
      <c r="M27" s="121"/>
      <c r="N27" s="9"/>
      <c r="O27" s="123"/>
      <c r="P27" s="123"/>
      <c r="Q27" s="9"/>
      <c r="R27" s="15"/>
      <c r="S27" s="15"/>
      <c r="T27" s="11"/>
      <c r="U27" s="14"/>
      <c r="V27" s="12"/>
      <c r="W27" s="9"/>
      <c r="X27" s="15"/>
      <c r="Y27" s="15"/>
      <c r="Z27" s="10"/>
      <c r="AA27" s="6"/>
      <c r="AB27" s="6"/>
      <c r="AC27" s="6"/>
      <c r="AD27" s="6"/>
      <c r="AE27" s="6"/>
      <c r="AF27" s="6"/>
      <c r="AG27" s="6"/>
      <c r="AH27" s="6"/>
      <c r="AI27" s="6"/>
      <c r="AJ27" s="6"/>
      <c r="AK27" s="6"/>
      <c r="AL27" s="6"/>
      <c r="AM27" s="6"/>
      <c r="AN27" s="6"/>
      <c r="AO27" s="6"/>
      <c r="AP27" s="6"/>
      <c r="AQ27" s="6"/>
      <c r="AR27" s="6"/>
      <c r="AS27" s="6"/>
      <c r="AT27" s="6"/>
      <c r="AU27" s="6"/>
      <c r="AV27" s="6"/>
      <c r="AW27" s="6"/>
    </row>
    <row r="28" spans="2:49" ht="25.5" customHeight="1" x14ac:dyDescent="0.3">
      <c r="B28" s="8"/>
      <c r="C28" s="11"/>
      <c r="D28" s="11"/>
      <c r="E28" s="9"/>
      <c r="F28" s="215" t="s">
        <v>191</v>
      </c>
      <c r="G28" s="215"/>
      <c r="H28" s="12"/>
      <c r="I28" s="216" t="s">
        <v>192</v>
      </c>
      <c r="J28" s="216"/>
      <c r="K28" s="12"/>
      <c r="L28" s="121"/>
      <c r="M28" s="121"/>
      <c r="N28" s="9"/>
      <c r="O28" s="11"/>
      <c r="P28" s="11"/>
      <c r="Q28" s="9"/>
      <c r="R28" s="201" t="s">
        <v>193</v>
      </c>
      <c r="S28" s="201"/>
      <c r="T28" s="11"/>
      <c r="U28" s="14"/>
      <c r="V28" s="12"/>
      <c r="W28" s="9"/>
      <c r="X28" s="15"/>
      <c r="Y28" s="15"/>
      <c r="Z28" s="10"/>
      <c r="AA28" s="6"/>
      <c r="AB28" s="6"/>
      <c r="AC28" s="6"/>
      <c r="AD28" s="6"/>
      <c r="AE28" s="6"/>
      <c r="AF28" s="6"/>
      <c r="AG28" s="6"/>
      <c r="AH28" s="6"/>
      <c r="AI28" s="6"/>
      <c r="AJ28" s="6"/>
      <c r="AK28" s="6"/>
      <c r="AL28" s="6"/>
      <c r="AM28" s="6"/>
      <c r="AN28" s="6"/>
      <c r="AO28" s="6"/>
      <c r="AP28" s="6"/>
      <c r="AQ28" s="6"/>
      <c r="AR28" s="6"/>
      <c r="AS28" s="6"/>
      <c r="AT28" s="6"/>
      <c r="AU28" s="6"/>
      <c r="AV28" s="6"/>
      <c r="AW28" s="6"/>
    </row>
    <row r="29" spans="2:49" ht="15.75" customHeight="1" x14ac:dyDescent="0.3">
      <c r="B29" s="8"/>
      <c r="C29" s="11"/>
      <c r="D29" s="11"/>
      <c r="E29" s="9"/>
      <c r="F29" s="218" t="s">
        <v>194</v>
      </c>
      <c r="G29" s="574" t="s">
        <v>146</v>
      </c>
      <c r="H29" s="12"/>
      <c r="I29" s="219" t="s">
        <v>195</v>
      </c>
      <c r="J29" s="574" t="s">
        <v>146</v>
      </c>
      <c r="K29" s="12"/>
      <c r="L29" s="12"/>
      <c r="M29" s="12"/>
      <c r="N29" s="9"/>
      <c r="O29" s="12"/>
      <c r="P29" s="12"/>
      <c r="Q29" s="9"/>
      <c r="R29" s="213" t="s">
        <v>196</v>
      </c>
      <c r="S29" s="574" t="s">
        <v>146</v>
      </c>
      <c r="T29" s="11"/>
      <c r="U29" s="14"/>
      <c r="V29" s="12"/>
      <c r="W29" s="9"/>
      <c r="X29" s="15"/>
      <c r="Y29" s="15"/>
      <c r="Z29" s="10"/>
      <c r="AA29" s="6"/>
      <c r="AB29" s="6"/>
      <c r="AC29" s="6"/>
      <c r="AD29" s="6"/>
      <c r="AE29" s="6"/>
      <c r="AF29" s="6"/>
      <c r="AG29" s="6"/>
      <c r="AH29" s="6"/>
      <c r="AI29" s="6"/>
      <c r="AJ29" s="6"/>
      <c r="AK29" s="6"/>
      <c r="AL29" s="6"/>
      <c r="AM29" s="6"/>
      <c r="AN29" s="6"/>
      <c r="AO29" s="6"/>
      <c r="AP29" s="6"/>
      <c r="AQ29" s="6"/>
      <c r="AR29" s="6"/>
      <c r="AS29" s="6"/>
      <c r="AT29" s="6"/>
      <c r="AU29" s="6"/>
      <c r="AV29" s="6"/>
      <c r="AW29" s="6"/>
    </row>
    <row r="30" spans="2:49" ht="15.75" customHeight="1" x14ac:dyDescent="0.3">
      <c r="B30" s="8"/>
      <c r="C30" s="11"/>
      <c r="D30" s="11"/>
      <c r="E30" s="9"/>
      <c r="F30" s="218"/>
      <c r="G30" s="575"/>
      <c r="H30" s="12"/>
      <c r="I30" s="219"/>
      <c r="J30" s="575"/>
      <c r="K30" s="12"/>
      <c r="L30" s="12"/>
      <c r="M30" s="12"/>
      <c r="N30" s="9"/>
      <c r="O30" s="12"/>
      <c r="P30" s="12"/>
      <c r="Q30" s="9"/>
      <c r="R30" s="213"/>
      <c r="S30" s="575"/>
      <c r="T30" s="11"/>
      <c r="U30" s="14"/>
      <c r="V30" s="12"/>
      <c r="W30" s="9"/>
      <c r="X30" s="15"/>
      <c r="Y30" s="15"/>
      <c r="Z30" s="10"/>
      <c r="AA30" s="6"/>
      <c r="AB30" s="6"/>
      <c r="AC30" s="6"/>
      <c r="AD30" s="6"/>
      <c r="AE30" s="6"/>
      <c r="AF30" s="6"/>
      <c r="AG30" s="6"/>
      <c r="AH30" s="6"/>
      <c r="AI30" s="6"/>
      <c r="AJ30" s="6"/>
      <c r="AK30" s="6"/>
      <c r="AL30" s="6"/>
      <c r="AM30" s="6"/>
      <c r="AN30" s="6"/>
      <c r="AO30" s="6"/>
      <c r="AP30" s="6"/>
      <c r="AQ30" s="6"/>
      <c r="AR30" s="6"/>
      <c r="AS30" s="6"/>
      <c r="AT30" s="6"/>
      <c r="AU30" s="6"/>
      <c r="AV30" s="6"/>
      <c r="AW30" s="6"/>
    </row>
    <row r="31" spans="2:49" ht="12" customHeight="1" x14ac:dyDescent="0.3">
      <c r="B31" s="8"/>
      <c r="C31" s="221"/>
      <c r="D31" s="221"/>
      <c r="E31" s="9"/>
      <c r="F31" s="9"/>
      <c r="G31" s="9"/>
      <c r="H31" s="9"/>
      <c r="I31" s="9"/>
      <c r="J31" s="9"/>
      <c r="K31" s="9"/>
      <c r="L31" s="9"/>
      <c r="M31" s="9"/>
      <c r="N31" s="9"/>
      <c r="O31" s="9"/>
      <c r="P31" s="9"/>
      <c r="Q31" s="9"/>
      <c r="R31" s="15"/>
      <c r="S31" s="12"/>
      <c r="T31" s="15"/>
      <c r="U31" s="15"/>
      <c r="V31" s="15"/>
      <c r="W31" s="15"/>
      <c r="X31" s="15"/>
      <c r="Y31" s="15"/>
      <c r="Z31" s="10"/>
      <c r="AA31" s="6"/>
      <c r="AB31" s="6"/>
      <c r="AC31" s="6"/>
      <c r="AD31" s="6"/>
      <c r="AE31" s="6"/>
      <c r="AF31" s="6"/>
      <c r="AG31" s="6"/>
      <c r="AH31" s="6"/>
      <c r="AI31" s="6"/>
      <c r="AJ31" s="6"/>
      <c r="AK31" s="6"/>
      <c r="AL31" s="6"/>
      <c r="AM31" s="6"/>
      <c r="AN31" s="6"/>
      <c r="AO31" s="6"/>
      <c r="AP31" s="6"/>
      <c r="AQ31" s="6"/>
      <c r="AR31" s="6"/>
      <c r="AS31" s="6"/>
      <c r="AT31" s="6"/>
      <c r="AU31" s="6"/>
      <c r="AV31" s="6"/>
      <c r="AW31" s="6"/>
    </row>
    <row r="32" spans="2:49" ht="27" customHeight="1" x14ac:dyDescent="0.3">
      <c r="B32" s="8"/>
      <c r="C32" s="221"/>
      <c r="D32" s="221"/>
      <c r="E32" s="9"/>
      <c r="F32" s="215" t="s">
        <v>183</v>
      </c>
      <c r="G32" s="215"/>
      <c r="H32" s="221"/>
      <c r="I32" s="221"/>
      <c r="J32" s="11"/>
      <c r="K32" s="121"/>
      <c r="L32" s="121"/>
      <c r="M32" s="121"/>
      <c r="N32" s="9"/>
      <c r="O32" s="11"/>
      <c r="P32" s="11"/>
      <c r="Q32" s="9"/>
      <c r="R32" s="15"/>
      <c r="S32" s="12"/>
      <c r="T32" s="15"/>
      <c r="U32" s="15"/>
      <c r="V32" s="15"/>
      <c r="W32" s="15"/>
      <c r="X32" s="15"/>
      <c r="Y32" s="15"/>
      <c r="Z32" s="10"/>
      <c r="AA32" s="6"/>
      <c r="AB32" s="6"/>
      <c r="AC32" s="6"/>
      <c r="AD32" s="6"/>
      <c r="AE32" s="6"/>
      <c r="AF32" s="6"/>
      <c r="AG32" s="6"/>
      <c r="AH32" s="6"/>
      <c r="AI32" s="6"/>
      <c r="AJ32" s="6"/>
      <c r="AK32" s="6"/>
      <c r="AL32" s="6"/>
      <c r="AM32" s="6"/>
      <c r="AN32" s="6"/>
      <c r="AO32" s="6"/>
      <c r="AP32" s="6"/>
      <c r="AQ32" s="6"/>
      <c r="AR32" s="6"/>
      <c r="AS32" s="6"/>
      <c r="AT32" s="6"/>
      <c r="AU32" s="6"/>
      <c r="AV32" s="6"/>
      <c r="AW32" s="6"/>
    </row>
    <row r="33" spans="2:49" ht="15.75" customHeight="1" x14ac:dyDescent="0.3">
      <c r="B33" s="8"/>
      <c r="C33" s="9"/>
      <c r="D33" s="9"/>
      <c r="E33" s="9"/>
      <c r="F33" s="218" t="s">
        <v>188</v>
      </c>
      <c r="G33" s="574" t="s">
        <v>146</v>
      </c>
      <c r="H33" s="221"/>
      <c r="I33" s="221"/>
      <c r="J33" s="11"/>
      <c r="K33" s="15"/>
      <c r="L33" s="15"/>
      <c r="M33" s="15"/>
      <c r="N33" s="15"/>
      <c r="O33" s="15"/>
      <c r="P33" s="15"/>
      <c r="Q33" s="15"/>
      <c r="R33" s="15"/>
      <c r="S33" s="12"/>
      <c r="T33" s="15"/>
      <c r="U33" s="15"/>
      <c r="V33" s="15"/>
      <c r="W33" s="15"/>
      <c r="X33" s="15"/>
      <c r="Y33" s="15"/>
      <c r="Z33" s="10"/>
      <c r="AA33" s="6"/>
      <c r="AB33" s="6"/>
      <c r="AC33" s="6"/>
      <c r="AD33" s="6"/>
      <c r="AE33" s="6"/>
      <c r="AF33" s="6"/>
      <c r="AG33" s="6"/>
      <c r="AH33" s="6"/>
      <c r="AI33" s="6"/>
      <c r="AJ33" s="6"/>
      <c r="AK33" s="6"/>
      <c r="AL33" s="6"/>
      <c r="AM33" s="6"/>
      <c r="AN33" s="6"/>
      <c r="AO33" s="6"/>
      <c r="AP33" s="6"/>
      <c r="AQ33" s="6"/>
      <c r="AR33" s="6"/>
      <c r="AS33" s="6"/>
      <c r="AT33" s="6"/>
      <c r="AU33" s="6"/>
      <c r="AV33" s="6"/>
      <c r="AW33" s="6"/>
    </row>
    <row r="34" spans="2:49" ht="15.75" customHeight="1" x14ac:dyDescent="0.3">
      <c r="B34" s="8"/>
      <c r="C34" s="9"/>
      <c r="D34" s="9"/>
      <c r="E34" s="9"/>
      <c r="F34" s="218"/>
      <c r="G34" s="575"/>
      <c r="H34" s="221"/>
      <c r="I34" s="221"/>
      <c r="J34" s="11"/>
      <c r="K34" s="15"/>
      <c r="L34" s="15"/>
      <c r="M34" s="15"/>
      <c r="N34" s="15"/>
      <c r="O34" s="15"/>
      <c r="P34" s="15"/>
      <c r="Q34" s="15"/>
      <c r="R34" s="11"/>
      <c r="S34" s="12"/>
      <c r="T34" s="15"/>
      <c r="U34" s="15"/>
      <c r="V34" s="15"/>
      <c r="W34" s="15"/>
      <c r="X34" s="15"/>
      <c r="Y34" s="15"/>
      <c r="Z34" s="10"/>
      <c r="AA34" s="6"/>
      <c r="AB34" s="6"/>
      <c r="AC34" s="6"/>
      <c r="AD34" s="6"/>
      <c r="AE34" s="6"/>
      <c r="AF34" s="6"/>
      <c r="AG34" s="6"/>
      <c r="AH34" s="6"/>
      <c r="AI34" s="6"/>
      <c r="AJ34" s="6"/>
      <c r="AK34" s="6"/>
      <c r="AL34" s="6"/>
      <c r="AM34" s="6"/>
      <c r="AN34" s="6"/>
      <c r="AO34" s="6"/>
      <c r="AP34" s="6"/>
      <c r="AQ34" s="6"/>
      <c r="AR34" s="6"/>
      <c r="AS34" s="6"/>
      <c r="AT34" s="6"/>
      <c r="AU34" s="6"/>
      <c r="AV34" s="6"/>
      <c r="AW34" s="6"/>
    </row>
    <row r="35" spans="2:49" ht="12" customHeight="1" x14ac:dyDescent="0.3">
      <c r="B35" s="8"/>
      <c r="C35" s="9"/>
      <c r="D35" s="9"/>
      <c r="E35" s="9"/>
      <c r="F35" s="18"/>
      <c r="G35" s="18"/>
      <c r="H35" s="18"/>
      <c r="I35" s="15"/>
      <c r="J35" s="15"/>
      <c r="K35" s="15"/>
      <c r="L35" s="15"/>
      <c r="M35" s="15"/>
      <c r="N35" s="15"/>
      <c r="O35" s="15"/>
      <c r="P35" s="15"/>
      <c r="Q35" s="15"/>
      <c r="R35" s="12"/>
      <c r="S35" s="11"/>
      <c r="T35" s="15"/>
      <c r="U35" s="15"/>
      <c r="V35" s="15"/>
      <c r="W35" s="15"/>
      <c r="X35" s="9"/>
      <c r="Y35" s="225" t="s">
        <v>2465</v>
      </c>
      <c r="Z35" s="10"/>
      <c r="AA35" s="6"/>
      <c r="AB35" s="6"/>
      <c r="AC35" s="6"/>
      <c r="AD35" s="6"/>
      <c r="AE35" s="6"/>
      <c r="AF35" s="6"/>
      <c r="AG35" s="6"/>
      <c r="AH35" s="6"/>
      <c r="AI35" s="6"/>
      <c r="AJ35" s="6"/>
      <c r="AK35" s="6"/>
      <c r="AL35" s="6"/>
      <c r="AM35" s="6"/>
      <c r="AN35" s="6"/>
      <c r="AO35" s="6"/>
      <c r="AP35" s="6"/>
      <c r="AQ35" s="6"/>
      <c r="AR35" s="6"/>
      <c r="AS35" s="6"/>
      <c r="AT35" s="6"/>
      <c r="AU35" s="6"/>
      <c r="AV35" s="6"/>
      <c r="AW35" s="6"/>
    </row>
    <row r="36" spans="2:49" ht="12" customHeight="1" x14ac:dyDescent="0.3">
      <c r="B36" s="8"/>
      <c r="C36" s="9"/>
      <c r="D36" s="9"/>
      <c r="E36" s="9"/>
      <c r="F36" s="18"/>
      <c r="G36" s="18"/>
      <c r="H36" s="18"/>
      <c r="I36" s="15"/>
      <c r="J36" s="15"/>
      <c r="K36" s="15"/>
      <c r="L36" s="15"/>
      <c r="M36" s="15"/>
      <c r="N36" s="15"/>
      <c r="O36" s="15"/>
      <c r="P36" s="15"/>
      <c r="Q36" s="15"/>
      <c r="R36" s="12"/>
      <c r="S36" s="11"/>
      <c r="T36" s="15"/>
      <c r="U36" s="15"/>
      <c r="V36" s="15"/>
      <c r="W36" s="15"/>
      <c r="X36" s="9"/>
      <c r="Y36" s="225"/>
      <c r="Z36" s="10"/>
      <c r="AA36" s="6"/>
      <c r="AB36" s="6"/>
      <c r="AC36" s="6"/>
      <c r="AD36" s="6"/>
      <c r="AE36" s="6"/>
      <c r="AF36" s="6"/>
      <c r="AG36" s="6"/>
      <c r="AH36" s="6"/>
      <c r="AI36" s="6"/>
      <c r="AJ36" s="6"/>
      <c r="AK36" s="6"/>
      <c r="AL36" s="6"/>
      <c r="AM36" s="6"/>
      <c r="AN36" s="6"/>
      <c r="AO36" s="6"/>
      <c r="AP36" s="6"/>
      <c r="AQ36" s="6"/>
      <c r="AR36" s="6"/>
      <c r="AS36" s="6"/>
      <c r="AT36" s="6"/>
      <c r="AU36" s="6"/>
      <c r="AV36" s="6"/>
      <c r="AW36" s="6"/>
    </row>
    <row r="37" spans="2:49" ht="12" customHeight="1" thickBot="1" x14ac:dyDescent="0.35">
      <c r="B37" s="19"/>
      <c r="C37" s="20"/>
      <c r="D37" s="20"/>
      <c r="E37" s="20"/>
      <c r="F37" s="20"/>
      <c r="G37" s="20"/>
      <c r="H37" s="20"/>
      <c r="I37" s="20"/>
      <c r="J37" s="20"/>
      <c r="K37" s="20"/>
      <c r="L37" s="20"/>
      <c r="M37" s="20"/>
      <c r="N37" s="20"/>
      <c r="O37" s="20"/>
      <c r="P37" s="20"/>
      <c r="Q37" s="20"/>
      <c r="R37" s="20"/>
      <c r="S37" s="20"/>
      <c r="T37" s="20"/>
      <c r="U37" s="20"/>
      <c r="V37" s="20"/>
      <c r="W37" s="20"/>
      <c r="X37" s="20"/>
      <c r="Y37" s="20"/>
      <c r="Z37" s="21"/>
      <c r="AA37" s="6"/>
      <c r="AB37" s="6"/>
      <c r="AC37" s="6"/>
      <c r="AD37" s="6"/>
      <c r="AE37" s="6"/>
      <c r="AF37" s="6"/>
      <c r="AG37" s="6"/>
      <c r="AH37" s="6"/>
      <c r="AI37" s="6"/>
      <c r="AJ37" s="6"/>
      <c r="AK37" s="6"/>
      <c r="AL37" s="6"/>
      <c r="AM37" s="6"/>
      <c r="AN37" s="6"/>
      <c r="AO37" s="6"/>
      <c r="AP37" s="6"/>
      <c r="AQ37" s="6"/>
      <c r="AR37" s="6"/>
      <c r="AS37" s="6"/>
      <c r="AT37" s="6"/>
      <c r="AU37" s="6"/>
      <c r="AV37" s="6"/>
      <c r="AW37" s="6"/>
    </row>
    <row r="38" spans="2:49" ht="13.8" thickTop="1" x14ac:dyDescent="0.3">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row>
    <row r="39" spans="2:49" x14ac:dyDescent="0.3">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row>
    <row r="40" spans="2:49" x14ac:dyDescent="0.3">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row>
    <row r="41" spans="2:49" x14ac:dyDescent="0.3">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row>
    <row r="42" spans="2:49" x14ac:dyDescent="0.3">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row>
    <row r="43" spans="2:49" x14ac:dyDescent="0.3">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row>
    <row r="44" spans="2:49" x14ac:dyDescent="0.3">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row>
    <row r="45" spans="2:49" x14ac:dyDescent="0.3">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row>
    <row r="46" spans="2:49" x14ac:dyDescent="0.3">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row>
    <row r="47" spans="2:49" x14ac:dyDescent="0.3">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row>
    <row r="48" spans="2:49" x14ac:dyDescent="0.3">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row>
    <row r="49" spans="2:49" x14ac:dyDescent="0.3">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row>
    <row r="50" spans="2:49" x14ac:dyDescent="0.3">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row>
    <row r="51" spans="2:49" x14ac:dyDescent="0.3">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row>
    <row r="52" spans="2:49" x14ac:dyDescent="0.3">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row>
    <row r="53" spans="2:49" x14ac:dyDescent="0.3">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row>
    <row r="54" spans="2:49" x14ac:dyDescent="0.3">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row>
    <row r="55" spans="2:49" x14ac:dyDescent="0.3">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row>
    <row r="56" spans="2:49" x14ac:dyDescent="0.3">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row>
    <row r="57" spans="2:49" x14ac:dyDescent="0.3">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row>
    <row r="58" spans="2:49" x14ac:dyDescent="0.3">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row>
    <row r="59" spans="2:49" x14ac:dyDescent="0.3">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row>
    <row r="60" spans="2:49" x14ac:dyDescent="0.3">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row>
    <row r="61" spans="2:49" x14ac:dyDescent="0.3">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row>
    <row r="62" spans="2:49" x14ac:dyDescent="0.3">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row>
    <row r="63" spans="2:49" x14ac:dyDescent="0.3">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row>
    <row r="64" spans="2:49" x14ac:dyDescent="0.3">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row>
    <row r="65" spans="2:49" x14ac:dyDescent="0.3">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row>
    <row r="66" spans="2:49" x14ac:dyDescent="0.3">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row>
    <row r="67" spans="2:49" x14ac:dyDescent="0.3">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row>
    <row r="68" spans="2:49" x14ac:dyDescent="0.3">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row>
    <row r="69" spans="2:49" x14ac:dyDescent="0.3">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row>
    <row r="70" spans="2:49" x14ac:dyDescent="0.3">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row>
    <row r="71" spans="2:49" x14ac:dyDescent="0.3">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row>
    <row r="72" spans="2:49" x14ac:dyDescent="0.3">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row>
    <row r="73" spans="2:49" x14ac:dyDescent="0.3">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row>
    <row r="74" spans="2:49" x14ac:dyDescent="0.3">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row>
    <row r="75" spans="2:49" x14ac:dyDescent="0.3">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row>
    <row r="76" spans="2:49" x14ac:dyDescent="0.3">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row>
    <row r="77" spans="2:49" x14ac:dyDescent="0.3">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row>
    <row r="78" spans="2:49" x14ac:dyDescent="0.3">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row>
    <row r="79" spans="2:49" x14ac:dyDescent="0.3">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row>
  </sheetData>
  <sheetProtection algorithmName="SHA-512" hashValue="Fog221fE7qwGEktSxoh+faS1GwT6aVE4zvlhFMDuWsfAaZ+wirHZiIJedTYOHZRH6/emaARVaW3VbuFM1GxGHQ==" saltValue="REJ9nk5kmytt3CwBrD7cWQ==" spinCount="100000" sheet="1" objects="1" scenarios="1"/>
  <mergeCells count="117">
    <mergeCell ref="Y9:Y10"/>
    <mergeCell ref="P9:P10"/>
    <mergeCell ref="S21:S22"/>
    <mergeCell ref="S25:S26"/>
    <mergeCell ref="S29:S30"/>
    <mergeCell ref="V25:V26"/>
    <mergeCell ref="V21:V22"/>
    <mergeCell ref="J21:J22"/>
    <mergeCell ref="J17:J18"/>
    <mergeCell ref="J13:J14"/>
    <mergeCell ref="J9:J10"/>
    <mergeCell ref="M9:M10"/>
    <mergeCell ref="M13:M14"/>
    <mergeCell ref="M17:M18"/>
    <mergeCell ref="G25:G26"/>
    <mergeCell ref="G29:G30"/>
    <mergeCell ref="G33:G34"/>
    <mergeCell ref="J29:J30"/>
    <mergeCell ref="J25:J26"/>
    <mergeCell ref="D21:D22"/>
    <mergeCell ref="G9:G10"/>
    <mergeCell ref="G13:G14"/>
    <mergeCell ref="G17:G18"/>
    <mergeCell ref="G21:G22"/>
    <mergeCell ref="Y35:Y36"/>
    <mergeCell ref="C31:D31"/>
    <mergeCell ref="C32:D32"/>
    <mergeCell ref="H32:I32"/>
    <mergeCell ref="H33:I33"/>
    <mergeCell ref="F32:G32"/>
    <mergeCell ref="F24:G24"/>
    <mergeCell ref="I24:J24"/>
    <mergeCell ref="R24:S24"/>
    <mergeCell ref="U24:V24"/>
    <mergeCell ref="F33:F34"/>
    <mergeCell ref="F25:F26"/>
    <mergeCell ref="I25:I26"/>
    <mergeCell ref="R25:R26"/>
    <mergeCell ref="U25:U26"/>
    <mergeCell ref="F28:G28"/>
    <mergeCell ref="I28:J28"/>
    <mergeCell ref="R28:S28"/>
    <mergeCell ref="F29:F30"/>
    <mergeCell ref="I29:I30"/>
    <mergeCell ref="R29:R30"/>
    <mergeCell ref="H34:I34"/>
    <mergeCell ref="U21:U22"/>
    <mergeCell ref="C20:D20"/>
    <mergeCell ref="F20:G20"/>
    <mergeCell ref="I20:J20"/>
    <mergeCell ref="O8:P8"/>
    <mergeCell ref="R20:S20"/>
    <mergeCell ref="U20:V20"/>
    <mergeCell ref="C21:C22"/>
    <mergeCell ref="F21:F22"/>
    <mergeCell ref="I21:I22"/>
    <mergeCell ref="O9:O10"/>
    <mergeCell ref="R21:R22"/>
    <mergeCell ref="U17:U18"/>
    <mergeCell ref="C16:D16"/>
    <mergeCell ref="F16:G16"/>
    <mergeCell ref="I16:J16"/>
    <mergeCell ref="R16:S16"/>
    <mergeCell ref="U16:V16"/>
    <mergeCell ref="C17:C18"/>
    <mergeCell ref="F17:F18"/>
    <mergeCell ref="I17:I18"/>
    <mergeCell ref="R17:R18"/>
    <mergeCell ref="L16:M16"/>
    <mergeCell ref="L17:L18"/>
    <mergeCell ref="D17:D18"/>
    <mergeCell ref="S17:S18"/>
    <mergeCell ref="V17:V18"/>
    <mergeCell ref="X12:Y12"/>
    <mergeCell ref="C13:C14"/>
    <mergeCell ref="F13:F14"/>
    <mergeCell ref="I13:I14"/>
    <mergeCell ref="R13:R14"/>
    <mergeCell ref="U13:U14"/>
    <mergeCell ref="C12:D12"/>
    <mergeCell ref="F12:G12"/>
    <mergeCell ref="I12:J12"/>
    <mergeCell ref="R12:S12"/>
    <mergeCell ref="U12:V12"/>
    <mergeCell ref="L12:M12"/>
    <mergeCell ref="L13:L14"/>
    <mergeCell ref="D13:D14"/>
    <mergeCell ref="S13:S14"/>
    <mergeCell ref="V13:V14"/>
    <mergeCell ref="U9:U10"/>
    <mergeCell ref="X9:X10"/>
    <mergeCell ref="C8:D8"/>
    <mergeCell ref="F8:G8"/>
    <mergeCell ref="I8:J8"/>
    <mergeCell ref="R8:S8"/>
    <mergeCell ref="C9:C10"/>
    <mergeCell ref="F9:F10"/>
    <mergeCell ref="I9:I10"/>
    <mergeCell ref="R9:R10"/>
    <mergeCell ref="L9:L10"/>
    <mergeCell ref="D9:D10"/>
    <mergeCell ref="S9:S10"/>
    <mergeCell ref="V9:V10"/>
    <mergeCell ref="X3:Y3"/>
    <mergeCell ref="E2:W2"/>
    <mergeCell ref="U8:V8"/>
    <mergeCell ref="X8:Y8"/>
    <mergeCell ref="X4:Y4"/>
    <mergeCell ref="L8:M8"/>
    <mergeCell ref="R6:V6"/>
    <mergeCell ref="X6:Y6"/>
    <mergeCell ref="C3:V4"/>
    <mergeCell ref="C6:D6"/>
    <mergeCell ref="F6:G6"/>
    <mergeCell ref="I6:J6"/>
    <mergeCell ref="L6:M6"/>
    <mergeCell ref="O6:P6"/>
  </mergeCells>
  <hyperlinks>
    <hyperlink ref="J9" location="'GSAN-1-1 (C-V4)'!A1" display="Corrupción" xr:uid="{00000000-0004-0000-0000-000001000000}"/>
    <hyperlink ref="D13" location="'GDIR-3.0 (C-V4)'!A1" display="Corrupción" xr:uid="{00000000-0004-0000-0000-000004000000}"/>
    <hyperlink ref="D17" location="'GDIR-4.2 (C-V4)'!A1" display="Corrupción" xr:uid="{00000000-0004-0000-0000-000006000000}"/>
    <hyperlink ref="G33" location="'GSAN-4.5 (C-V4)'!A1" display="Corrupción" xr:uid="{00000000-0004-0000-0000-000008000000}"/>
    <hyperlink ref="G9" location="'GRER-2.0 (C-V4)'!A1" display="Corrupción" xr:uid="{00000000-0004-0000-0000-00000A000000}"/>
    <hyperlink ref="G17" location="'GSAC 1.0 (C-V4)'!A1" display="Corrupción" xr:uid="{00000000-0004-0000-0000-00000E000000}"/>
    <hyperlink ref="G25" location="'GSAC 3.1 (C-V4)'!A1" display="Corrupción" xr:uid="{00000000-0004-0000-0000-000010000000}"/>
    <hyperlink ref="G29" location="'GIVC 1.0 (C-V4)'!A1" display="Corrupción" xr:uid="{00000000-0004-0000-0000-000011000000}"/>
    <hyperlink ref="J29" location="'GSAN-4-2 (C-V4)'!A1" display="Corrupción" xr:uid="{00000000-0004-0000-0000-000012000000}"/>
    <hyperlink ref="J25" location="'GSAN-3-4 (C-V4)'!A1" display="Corrupción" xr:uid="{00000000-0004-0000-0000-000013000000}"/>
    <hyperlink ref="J21" location="'GSAN-1-3 (C-V4)'!A1" display="Corrupción" xr:uid="{00000000-0004-0000-0000-000015000000}"/>
    <hyperlink ref="V9" location="'GDIR-2.0 (C-V4)'!A1" display="Corrupción" xr:uid="{00000000-0004-0000-0000-00001C000000}"/>
    <hyperlink ref="S9" location="'GCON-1.0 (C-V4)'!A1" display="Corrupción" xr:uid="{00000000-0004-0000-0000-00001E000000}"/>
    <hyperlink ref="S13" location="'GJUR-4.0 (C-V4)'!A1" display="Corrupción" xr:uid="{00000000-0004-0000-0000-00001F000000}"/>
    <hyperlink ref="S21" location="'GDIR-2-3 (C-V4)'!A1" display="Corrupción" xr:uid="{00000000-0004-0000-0000-000021000000}"/>
    <hyperlink ref="S29" location="'GBIE-1.0 (C-V4)'!A1" display="Corrupción" xr:uid="{00000000-0004-0000-0000-000023000000}"/>
    <hyperlink ref="V13" location="'GINF-6.0 (C-V4)'!A1" display="Corrupción" xr:uid="{00000000-0004-0000-0000-000024000000}"/>
    <hyperlink ref="V21" location="'GFIN-7.0 (C-V4)'!A1" display="Corrupción" xr:uid="{00000000-0004-0000-0000-000025000000}"/>
    <hyperlink ref="Y9" location="'AEGR-5.0 (C-V4)'!A1" display="Corrupción" xr:uid="{00000000-0004-0000-0000-000027000000}"/>
    <hyperlink ref="V25" location="'GCON-2.0 (C-V4)'!A1" display="Corrupción" xr:uid="{00000000-0004-0000-0000-00002D000000}"/>
    <hyperlink ref="D21" location="'GDIR-4.1 (C-V4)'!A1" display="Corrupción" xr:uid="{00000000-0004-0000-0000-000031000000}"/>
    <hyperlink ref="S17" location="'GIAT-2-0 (C-V4)'!A1" display="Corrupción" xr:uid="{00000000-0004-0000-0000-000032000000}"/>
    <hyperlink ref="J13" location="'GSAN-2-2 (C-V4)'!A1" display="Corrupción" xr:uid="{00000000-0004-0000-0000-000033000000}"/>
    <hyperlink ref="M9" location="'GSAP-1.0 (C-V4)'!A1" display="Corrupción" xr:uid="{924D8141-153F-4142-A26F-CFFDD363736A}"/>
    <hyperlink ref="M13" location="'GSAP-2.1 (C-V4)'!A1" display="Corrupción" xr:uid="{D181B90F-391A-4FF9-957A-C31645FEFB86}"/>
    <hyperlink ref="S25" location="'GDIR-2-2 (C-V4)'!A1" display="Corrupción" xr:uid="{4FD7EBBE-050D-486C-BE75-30292A3C0853}"/>
    <hyperlink ref="V17" location="'GDOC-1.0 (C-V4)'!A1" display="Corrupción (P)" xr:uid="{9D6183EF-760C-4B8A-B3D8-DD5BB2200A6E}"/>
    <hyperlink ref="Y35:Y36" location="'HOJA DE DATOS'!A1" display="HOJA DE DATOS" xr:uid="{EC329E0A-0D94-44C1-BFF3-5D6473B553AF}"/>
    <hyperlink ref="M17" location="'GSAP-4.1 (C-V4)'!A1" display="Corrupción (P)" xr:uid="{5AF1DC8D-D312-4995-B754-14FC0A718901}"/>
    <hyperlink ref="G13" location="'GRER-1.0 (C-V4)'!A1" display="Corrupción (P)" xr:uid="{9EAB9EC2-0834-438D-B56E-7BE8481880E4}"/>
    <hyperlink ref="G21" location="'GCEP 1.0 (C-V4)'!A1" display="Corrupción (P)" xr:uid="{6D1EDCDB-82E6-4816-ADA7-D3657E3CDB60}"/>
    <hyperlink ref="P9" location="'GDIR-2.4 (C-V4)'!A1" display="Corrupción (P)" xr:uid="{DB65156E-48A8-42DD-BAE5-19C7FB3323CB}"/>
    <hyperlink ref="D9" location="'C FACTIBILIDAD'!A1" display="Riesgos de Corrupción" xr:uid="{00000000-0004-0000-0000-000028000000}"/>
    <hyperlink ref="D9:D10" location="'GDIR-1.0 (C-V4)'!A1" display="Corrupción" xr:uid="{99C4C190-5CD7-41D5-BD38-4CB84094B26A}"/>
  </hyperlinks>
  <pageMargins left="0.7" right="0.7" top="0.75" bottom="0.75" header="0.3" footer="0.3"/>
  <pageSetup scale="48" fitToHeight="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8C9E6-24C0-43A4-938C-B52B314998EB}">
  <sheetPr codeName="Hoja9">
    <tabColor rgb="FFAF5881"/>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2018</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GDIR-4-1</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18" t="s">
        <v>56</v>
      </c>
      <c r="AW11" s="118" t="s">
        <v>57</v>
      </c>
      <c r="AX11" s="118">
        <v>2</v>
      </c>
      <c r="AY11" s="118">
        <v>3</v>
      </c>
      <c r="AZ11" s="118">
        <v>4</v>
      </c>
      <c r="BA11" s="118">
        <v>5</v>
      </c>
      <c r="BB11" s="118">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98.6" customHeight="1" x14ac:dyDescent="0.3">
      <c r="A12" s="162"/>
      <c r="B12" s="394" t="s">
        <v>9</v>
      </c>
      <c r="C12" s="364" t="str">
        <f>VLOOKUP(B12,'[7]HOJA DE DATOS'!$I$13:$J$46,2,FALSE)</f>
        <v>Promover, divulgar y orientar la difusión de la información generada por la Aeronáutica Civil, previo a una investigación y documentación, permitiendo la retroalimentación por parte de los usuarios para la mejora continua.</v>
      </c>
      <c r="D12" s="376" t="s">
        <v>1932</v>
      </c>
      <c r="E12" s="364" t="s">
        <v>75</v>
      </c>
      <c r="F12" s="364" t="s">
        <v>75</v>
      </c>
      <c r="G12" s="364" t="s">
        <v>75</v>
      </c>
      <c r="H12" s="364" t="s">
        <v>75</v>
      </c>
      <c r="I12" s="372" t="str">
        <f>IF(AND((E12="SI"),(F12="SI"),(G12="SI"),(H12="SI")),"Si es Riesgo de Corrupción","No es Riesgo de Corrupción")</f>
        <v>Si es Riesgo de Corrupción</v>
      </c>
      <c r="J12" s="163">
        <v>1</v>
      </c>
      <c r="K12" s="164" t="s">
        <v>1933</v>
      </c>
      <c r="L12" s="308" t="s">
        <v>1935</v>
      </c>
      <c r="M12" s="310">
        <v>3</v>
      </c>
      <c r="N12" s="375" t="str">
        <f>IF(M12=1,"Rara vez",IF(M12=2,"Improbable",IF(M12=3,"Posible",IF(M12=4,"Probable",IF(M12=5,"Casi seguro","← 
Definir el nivel de probabilidad")))))</f>
        <v>Posible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364" t="s">
        <v>75</v>
      </c>
      <c r="Q12" s="364" t="s">
        <v>75</v>
      </c>
      <c r="R12" s="364" t="s">
        <v>76</v>
      </c>
      <c r="S12" s="364" t="s">
        <v>76</v>
      </c>
      <c r="T12" s="364" t="s">
        <v>75</v>
      </c>
      <c r="U12" s="364" t="s">
        <v>76</v>
      </c>
      <c r="V12" s="364" t="s">
        <v>76</v>
      </c>
      <c r="W12" s="364" t="s">
        <v>76</v>
      </c>
      <c r="X12" s="364" t="s">
        <v>76</v>
      </c>
      <c r="Y12" s="364" t="s">
        <v>75</v>
      </c>
      <c r="Z12" s="364" t="s">
        <v>75</v>
      </c>
      <c r="AA12" s="364" t="s">
        <v>75</v>
      </c>
      <c r="AB12" s="364" t="s">
        <v>75</v>
      </c>
      <c r="AC12" s="364" t="s">
        <v>75</v>
      </c>
      <c r="AD12" s="364" t="s">
        <v>76</v>
      </c>
      <c r="AE12" s="364" t="s">
        <v>76</v>
      </c>
      <c r="AF12" s="364" t="s">
        <v>76</v>
      </c>
      <c r="AG12" s="364" t="s">
        <v>76</v>
      </c>
      <c r="AH12" s="364" t="s">
        <v>76</v>
      </c>
      <c r="AI12" s="367">
        <f>IF(AE12="SI","Impacto Catastrófico por lesoines o perdida de vidas humanas",(COUNTIF(P12:AD21,"SI")+COUNTIF(AF12:AH21,"SI")))</f>
        <v>8</v>
      </c>
      <c r="AJ12" s="356" t="str">
        <f t="shared" ref="AJ12" si="1">IF(AI12=0,"",IF(AND(AI12&gt;0,AI12&lt;=5),"Moderado",IF(AND(AI12&gt;5,AI12&lt;=11),"Mayor","Catastrófico")))</f>
        <v>Mayor</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1936</v>
      </c>
      <c r="AO12" s="166" t="s">
        <v>1937</v>
      </c>
      <c r="AP12" s="166" t="s">
        <v>77</v>
      </c>
      <c r="AQ12" s="166" t="s">
        <v>1938</v>
      </c>
      <c r="AR12" s="166" t="s">
        <v>1939</v>
      </c>
      <c r="AS12" s="166" t="s">
        <v>1940</v>
      </c>
      <c r="AT12" s="166" t="s">
        <v>1941</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Mayor</v>
      </c>
      <c r="BQ12" s="358" t="str">
        <f t="shared" ref="BQ12" si="13">IF(AND(BO12="Rara Vez",BP12="Moderado"),"Moderado",IF(AND(BO12="Rara Vez",BP12="Mayor"),"Alto",IF(AND(BO12="Improbable",BP12="Moderado"),"Moderado",IF(AND(BO12="Improbable",BP12="Mayor"),"Alto",IF(AND(BO12="Posible",BP12="Moderado"),"Alto",IF(AND(BO12="Probable",BP12="Moderado"),"Alto","Extremo"))))))</f>
        <v>Alto</v>
      </c>
      <c r="BR12" s="348" t="s">
        <v>1948</v>
      </c>
    </row>
    <row r="13" spans="1:70" s="146" customFormat="1" ht="147.6" customHeight="1" x14ac:dyDescent="0.3">
      <c r="A13" s="162"/>
      <c r="B13" s="395"/>
      <c r="C13" s="365"/>
      <c r="D13" s="376"/>
      <c r="E13" s="365"/>
      <c r="F13" s="365"/>
      <c r="G13" s="365"/>
      <c r="H13" s="365"/>
      <c r="I13" s="373"/>
      <c r="J13" s="168">
        <v>2</v>
      </c>
      <c r="K13" s="169" t="s">
        <v>1934</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1942</v>
      </c>
      <c r="AO13" s="171" t="s">
        <v>1943</v>
      </c>
      <c r="AP13" s="171" t="s">
        <v>109</v>
      </c>
      <c r="AQ13" s="171" t="s">
        <v>1944</v>
      </c>
      <c r="AR13" s="171" t="s">
        <v>1945</v>
      </c>
      <c r="AS13" s="171" t="s">
        <v>1946</v>
      </c>
      <c r="AT13" s="171" t="s">
        <v>1947</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06DfZhly245XeuFEx8MiEZ7kRUDOBiHrQkbPJnhkVTAabqUlcKwOiBYbaNK81Hv1ohf+Wcd0SimBCm8KFemfxA==" saltValue="F+rlZNr8Sf22gW6EBGFBE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3916" priority="31" operator="containsText" text="No es Riesgo de Corrupción">
      <formula>NOT(ISERROR(SEARCH("No es Riesgo de Corrupción",I12)))</formula>
    </cfRule>
    <cfRule type="containsText" dxfId="3915" priority="32" operator="containsText" text="Si es Riesgo de Corrupción">
      <formula>NOT(ISERROR(SEARCH("Si es Riesgo de Corrupción",I12)))</formula>
    </cfRule>
  </conditionalFormatting>
  <conditionalFormatting sqref="AK12:AK21">
    <cfRule type="containsText" dxfId="3914" priority="27" operator="containsText" text="Extremo">
      <formula>NOT(ISERROR(SEARCH("Extremo",AK12)))</formula>
    </cfRule>
    <cfRule type="containsText" dxfId="3913" priority="28" operator="containsText" text="Alto">
      <formula>NOT(ISERROR(SEARCH("Alto",AK12)))</formula>
    </cfRule>
    <cfRule type="containsText" dxfId="3912" priority="29" operator="containsText" text="Moderado">
      <formula>NOT(ISERROR(SEARCH("Moderado",AK12)))</formula>
    </cfRule>
    <cfRule type="containsText" dxfId="3911" priority="30" operator="containsText" text="Bajo">
      <formula>NOT(ISERROR(SEARCH("Bajo",AK12)))</formula>
    </cfRule>
  </conditionalFormatting>
  <conditionalFormatting sqref="BI12:BI21">
    <cfRule type="containsText" dxfId="3910" priority="24" operator="containsText" text="FUERTE">
      <formula>NOT(ISERROR(SEARCH("FUERTE",BI12)))</formula>
    </cfRule>
    <cfRule type="containsText" dxfId="3909" priority="25" operator="containsText" text="MODERADO">
      <formula>NOT(ISERROR(SEARCH("MODERADO",BI12)))</formula>
    </cfRule>
    <cfRule type="containsText" dxfId="3908" priority="26" operator="containsText" text="DÉBIL">
      <formula>NOT(ISERROR(SEARCH("DÉBIL",BI12)))</formula>
    </cfRule>
  </conditionalFormatting>
  <conditionalFormatting sqref="AL12">
    <cfRule type="containsText" dxfId="3907" priority="20" operator="containsText" text="Extremo">
      <formula>NOT(ISERROR(SEARCH("Extremo",AL12)))</formula>
    </cfRule>
    <cfRule type="containsText" dxfId="3906" priority="21" operator="containsText" text="Alto">
      <formula>NOT(ISERROR(SEARCH("Alto",AL12)))</formula>
    </cfRule>
    <cfRule type="containsText" dxfId="3905" priority="22" operator="containsText" text="Moderado">
      <formula>NOT(ISERROR(SEARCH("Moderado",AL12)))</formula>
    </cfRule>
    <cfRule type="containsText" dxfId="3904" priority="23" operator="containsText" text="Bajo">
      <formula>NOT(ISERROR(SEARCH("Bajo",AL12)))</formula>
    </cfRule>
  </conditionalFormatting>
  <conditionalFormatting sqref="BQ12:BQ21">
    <cfRule type="containsText" dxfId="3903" priority="16" operator="containsText" text="Extremo">
      <formula>NOT(ISERROR(SEARCH("Extremo",BQ12)))</formula>
    </cfRule>
    <cfRule type="containsText" dxfId="3902" priority="17" operator="containsText" text="Alto">
      <formula>NOT(ISERROR(SEARCH("Alto",BQ12)))</formula>
    </cfRule>
    <cfRule type="containsText" dxfId="3901" priority="18" operator="containsText" text="Moderado">
      <formula>NOT(ISERROR(SEARCH("Moderado",BQ12)))</formula>
    </cfRule>
    <cfRule type="containsText" dxfId="3900" priority="19" operator="containsText" text="Bajo">
      <formula>NOT(ISERROR(SEARCH("Bajo",BQ12)))</formula>
    </cfRule>
  </conditionalFormatting>
  <conditionalFormatting sqref="A1:XFD3 A5:XFD11 A4:AT4 BS4:XFD4 BH12:XFD12 A22:XFD1048576 A12:D21 I13:XFD21 I12:BF12">
    <cfRule type="containsText" dxfId="3899" priority="11" operator="containsText" text="REDACTAR CONTROL">
      <formula>NOT(ISERROR(SEARCH("REDACTAR CONTROL",A1)))</formula>
    </cfRule>
    <cfRule type="containsText" dxfId="3898" priority="12" operator="containsText" text="Espacio para">
      <formula>NOT(ISERROR(SEARCH("Espacio para",A1)))</formula>
    </cfRule>
    <cfRule type="containsText" dxfId="3897" priority="13" operator="containsText" text="Definir el">
      <formula>NOT(ISERROR(SEARCH("Definir el",A1)))</formula>
    </cfRule>
    <cfRule type="containsText" dxfId="3896" priority="14" operator="containsText" text="lista desplegable">
      <formula>NOT(ISERROR(SEARCH("lista desplegable",A1)))</formula>
    </cfRule>
    <cfRule type="containsText" dxfId="3895" priority="15" operator="containsText" text="Casilla formulada">
      <formula>NOT(ISERROR(SEARCH("Casilla formulada",A1)))</formula>
    </cfRule>
  </conditionalFormatting>
  <conditionalFormatting sqref="BG12">
    <cfRule type="containsText" dxfId="3894" priority="6" operator="containsText" text="REDACTAR CONTROL">
      <formula>NOT(ISERROR(SEARCH("REDACTAR CONTROL",BG12)))</formula>
    </cfRule>
    <cfRule type="containsText" dxfId="3893" priority="7" operator="containsText" text="Espacio para">
      <formula>NOT(ISERROR(SEARCH("Espacio para",BG12)))</formula>
    </cfRule>
    <cfRule type="containsText" dxfId="3892" priority="8" operator="containsText" text="Definir el">
      <formula>NOT(ISERROR(SEARCH("Definir el",BG12)))</formula>
    </cfRule>
    <cfRule type="containsText" dxfId="3891" priority="9" operator="containsText" text="lista desplegable">
      <formula>NOT(ISERROR(SEARCH("lista desplegable",BG12)))</formula>
    </cfRule>
    <cfRule type="containsText" dxfId="3890" priority="10" operator="containsText" text="Casilla formulada">
      <formula>NOT(ISERROR(SEARCH("Casilla formulada",BG12)))</formula>
    </cfRule>
  </conditionalFormatting>
  <conditionalFormatting sqref="E12:H21">
    <cfRule type="containsText" dxfId="3889" priority="1" operator="containsText" text="REDACTAR CONTROL">
      <formula>NOT(ISERROR(SEARCH("REDACTAR CONTROL",E12)))</formula>
    </cfRule>
    <cfRule type="containsText" dxfId="3888" priority="2" operator="containsText" text="Espacio para">
      <formula>NOT(ISERROR(SEARCH("Espacio para",E12)))</formula>
    </cfRule>
    <cfRule type="containsText" dxfId="3887" priority="3" operator="containsText" text="Definir el">
      <formula>NOT(ISERROR(SEARCH("Definir el",E12)))</formula>
    </cfRule>
    <cfRule type="containsText" dxfId="3886" priority="4" operator="containsText" text="lista desplegable">
      <formula>NOT(ISERROR(SEARCH("lista desplegable",E12)))</formula>
    </cfRule>
    <cfRule type="containsText" dxfId="3885" priority="5" operator="containsText" text="Casilla formulada">
      <formula>NOT(ISERROR(SEARCH("Casilla formulada",E12)))</formula>
    </cfRule>
  </conditionalFormatting>
  <dataValidations count="13">
    <dataValidation type="list" allowBlank="1" showInputMessage="1" showErrorMessage="1" sqref="BF12:BF21" xr:uid="{F2C3E298-6C8D-44FD-A561-2DF425C71D8F}">
      <formula1>"Escoger un dato de la lista desplegable,Fuerte,Moderado,Débil"</formula1>
    </dataValidation>
    <dataValidation type="list" allowBlank="1" showInputMessage="1" showErrorMessage="1" sqref="M12:M21" xr:uid="{59FF155B-F405-4E67-BDBB-B985D17E0325}">
      <formula1>"Escoger un dato de la lista desplegable,5,4,3,2,1"</formula1>
    </dataValidation>
    <dataValidation type="list" allowBlank="1" showInputMessage="1" showErrorMessage="1" sqref="E12:H21" xr:uid="{187F68D4-01B7-4DDF-B79B-12338531C4A0}">
      <formula1>"SI,NO,Escoger un dato de la lista desplegable"</formula1>
    </dataValidation>
    <dataValidation type="list" allowBlank="1" showInputMessage="1" showErrorMessage="1" sqref="P12:AH21" xr:uid="{DC6F95BC-56DF-4B49-ADCA-827A1E696311}">
      <formula1>"SI,NO,Selecciona una respuesta en la lista desplegable"</formula1>
    </dataValidation>
    <dataValidation type="list" allowBlank="1" showInputMessage="1" showErrorMessage="1" sqref="AP12:AP21" xr:uid="{886CAEC2-5237-405F-A04B-6CCF2C844D3A}">
      <formula1>"Escoger un dato de la lista desplegable,Por Tramite, Diario, Semanal, Quincenal, Mensual, Bimestral, Trimestral, Semestral,Anual"</formula1>
    </dataValidation>
    <dataValidation type="list" allowBlank="1" showInputMessage="1" showErrorMessage="1" sqref="AU12:AU21" xr:uid="{43FEA406-9BEA-4752-BC9A-8F9251918A82}">
      <formula1>"Escoger un dato de la lista desplegable,Preventivo,Detectivo"</formula1>
    </dataValidation>
    <dataValidation type="list" allowBlank="1" showInputMessage="1" showErrorMessage="1" sqref="AV12:AV21" xr:uid="{439CCC09-390A-4EDA-8A3E-78B14A91DF35}">
      <formula1>"Asignado,No Asignado,Escoger un dato de la lista desplegable"</formula1>
    </dataValidation>
    <dataValidation type="list" allowBlank="1" showInputMessage="1" showErrorMessage="1" sqref="AW12:AW21" xr:uid="{ED2F251A-35C4-464A-97B4-2592E4F178AF}">
      <formula1>"Adecuado,Inadecuado,Escoger un dato de la lista desplegable"</formula1>
    </dataValidation>
    <dataValidation type="list" allowBlank="1" showInputMessage="1" showErrorMessage="1" sqref="AX12:AX21" xr:uid="{96AD147C-DE65-4B21-9ECB-32E37D653FE8}">
      <formula1>"Oportuna,Inoportuna,Escoger un dato de la lista desplegable"</formula1>
    </dataValidation>
    <dataValidation type="list" allowBlank="1" showInputMessage="1" showErrorMessage="1" sqref="AY12:AY21" xr:uid="{ECADE06B-566D-4577-A8B7-7FC44B986F9E}">
      <formula1>"Prevenir,Detectar,No es un control,Escoger un dato de la lista desplegable"</formula1>
    </dataValidation>
    <dataValidation type="list" allowBlank="1" showInputMessage="1" showErrorMessage="1" sqref="AZ12:AZ21" xr:uid="{3CBC14D4-FBAE-4BAA-B08E-2476C9FABC25}">
      <formula1>"Confiable,No confiable,Escoger un dato de la lista desplegable"</formula1>
    </dataValidation>
    <dataValidation type="list" allowBlank="1" showInputMessage="1" showErrorMessage="1" sqref="BA12:BA21" xr:uid="{0E253C71-A15C-4DB1-AB54-282325F39E12}">
      <formula1>"Escoger un dato de la lista desplegable,Se investigan y resuelven oportunamente,No se investigan y resuelven oportunamente."</formula1>
    </dataValidation>
    <dataValidation type="list" allowBlank="1" showInputMessage="1" showErrorMessage="1" sqref="BB12:BB21" xr:uid="{E68F8801-8816-4C6B-AE4C-46E715997C5A}">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C7A143BC-836B-4689-B78C-20832C2F2A4E}">
          <x14:formula1>
            <xm:f>'HOJA DE DATOS'!$I$60:$I$64</xm:f>
          </x14:formula1>
          <xm:sqref>AL12:AL21</xm:sqref>
        </x14:dataValidation>
        <x14:dataValidation type="list" allowBlank="1" showInputMessage="1" showErrorMessage="1" xr:uid="{9C63F70E-5E1B-4846-8549-0B452244A042}">
          <x14:formula1>
            <xm:f>'HOJA DE DATOS'!$I$13:$I$46</xm:f>
          </x14:formula1>
          <xm:sqref>B12:B21</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tabColor rgb="FF53AD81"/>
  </sheetPr>
  <dimension ref="B1:AX71"/>
  <sheetViews>
    <sheetView zoomScale="60" zoomScaleNormal="60" workbookViewId="0">
      <selection activeCell="O12" sqref="O12:O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61.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2057</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GSAN-4-5</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115" t="s">
        <v>581</v>
      </c>
      <c r="L11" s="115" t="s">
        <v>582</v>
      </c>
      <c r="M11" s="115" t="s">
        <v>580</v>
      </c>
      <c r="N11" s="115" t="s">
        <v>581</v>
      </c>
      <c r="O11" s="318"/>
      <c r="P11" s="319"/>
      <c r="Q11" s="271"/>
      <c r="R11" s="274"/>
      <c r="S11" s="274"/>
      <c r="T11" s="274"/>
      <c r="U11" s="274"/>
      <c r="V11" s="274"/>
      <c r="W11" s="274"/>
      <c r="X11" s="274"/>
      <c r="Y11" s="274"/>
      <c r="Z11" s="116" t="s">
        <v>56</v>
      </c>
      <c r="AA11" s="116" t="s">
        <v>57</v>
      </c>
      <c r="AB11" s="116">
        <v>2</v>
      </c>
      <c r="AC11" s="116">
        <v>3</v>
      </c>
      <c r="AD11" s="116">
        <v>4</v>
      </c>
      <c r="AE11" s="116">
        <v>5</v>
      </c>
      <c r="AF11" s="116">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330" x14ac:dyDescent="0.25">
      <c r="B12" s="296" t="s">
        <v>19</v>
      </c>
      <c r="C12" s="299" t="str">
        <f>VLOOKUP(B12,'HOJA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12" s="302" t="s">
        <v>1547</v>
      </c>
      <c r="E12" s="304" t="s">
        <v>377</v>
      </c>
      <c r="F12" s="306" t="str">
        <f>IFERROR(VLOOKUP(E12,'HOJA DE DATOS'!$I$50:$J$57,2,0),"Casilla formulada")</f>
        <v>Posibilidad de ocurrencia de eventos que afecten los procesos misionales de la Entidad.</v>
      </c>
      <c r="G12" s="101">
        <v>1</v>
      </c>
      <c r="H12" s="102" t="s">
        <v>1548</v>
      </c>
      <c r="I12" s="308" t="s">
        <v>1552</v>
      </c>
      <c r="J12" s="310">
        <v>2</v>
      </c>
      <c r="K12" s="340" t="str">
        <f>IF(J12="Escoger un dato de la lista desplegable","← 
Definir el nivel de probabilidad",VLOOKUP(J12,'HOJA DE DATOS'!$B$4:$E$8,2,0))</f>
        <v>Improbable</v>
      </c>
      <c r="L12" s="304" t="str">
        <f>IF(J12="Escoger un dato de la lista desplegable","← ← 
Definir el nivel de probabilidad",VLOOKUP('GSAN-4.5 (G-V3)'!J12:J21,'HOJA DE DATOS'!$B$4:$E$8,4,0))</f>
        <v>Al menos 1 vez en los últimos 5 años.</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Moderado</v>
      </c>
      <c r="P12" s="342" t="s">
        <v>70</v>
      </c>
      <c r="Q12" s="103">
        <v>1</v>
      </c>
      <c r="R12" s="75" t="s">
        <v>1553</v>
      </c>
      <c r="S12" s="75" t="s">
        <v>1554</v>
      </c>
      <c r="T12" s="75" t="s">
        <v>110</v>
      </c>
      <c r="U12" s="75" t="s">
        <v>1555</v>
      </c>
      <c r="V12" s="75" t="s">
        <v>1556</v>
      </c>
      <c r="W12" s="75" t="s">
        <v>1557</v>
      </c>
      <c r="X12" s="75" t="s">
        <v>1558</v>
      </c>
      <c r="Y12" s="102" t="s">
        <v>78</v>
      </c>
      <c r="Z12" s="102" t="s">
        <v>79</v>
      </c>
      <c r="AA12" s="102" t="s">
        <v>80</v>
      </c>
      <c r="AB12" s="102" t="s">
        <v>81</v>
      </c>
      <c r="AC12" s="102" t="s">
        <v>86</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95</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DIRECTAMENTE</v>
      </c>
      <c r="AS12" s="334">
        <f t="shared" ref="AS12:AS3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AU32" si="10">IF(M12=1,1,IF(AND(M12=2,AP12="FUERTE",OR(AR12="DIRECTAMENTE",AR12="INDIRECTAMENTE")),M12-1,IF(AND(M12&gt;2,AP12="FUERTE",AR12="DIRECTAMENTE"),M12-2,IF(AND(M12&gt;2,AP12="FUERTE",AR12="INDIRECTAMENTE"),M12-1,IF(AND(M12&gt;1,AP12="MODERADA",AR12="DIRECTAMENTE"),M12-1,M12)))))</f>
        <v>1</v>
      </c>
      <c r="AV12" s="306" t="str">
        <f t="shared" ref="AV12:AV32" si="11">IF(AU12=1,"Insignificante",IF(AU12=2,"Menor",IF(AU12=3,"Moderado",IF(AU12=4,"Mayor",IF(AU12=5,"Catastrófico","Casilla formulada")))))</f>
        <v>Insignificante</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327" t="s">
        <v>1577</v>
      </c>
    </row>
    <row r="13" spans="2:50" s="104" customFormat="1" ht="290.39999999999998" x14ac:dyDescent="0.25">
      <c r="B13" s="297"/>
      <c r="C13" s="300"/>
      <c r="D13" s="302"/>
      <c r="E13" s="304"/>
      <c r="F13" s="306"/>
      <c r="G13" s="105">
        <v>2</v>
      </c>
      <c r="H13" s="106" t="s">
        <v>1549</v>
      </c>
      <c r="I13" s="308"/>
      <c r="J13" s="310"/>
      <c r="K13" s="340"/>
      <c r="L13" s="304"/>
      <c r="M13" s="338"/>
      <c r="N13" s="340"/>
      <c r="O13" s="325"/>
      <c r="P13" s="308"/>
      <c r="Q13" s="107">
        <v>2</v>
      </c>
      <c r="R13" s="76" t="s">
        <v>1559</v>
      </c>
      <c r="S13" s="76" t="s">
        <v>1560</v>
      </c>
      <c r="T13" s="76" t="s">
        <v>77</v>
      </c>
      <c r="U13" s="76" t="s">
        <v>1561</v>
      </c>
      <c r="V13" s="76" t="s">
        <v>1562</v>
      </c>
      <c r="W13" s="76" t="s">
        <v>1563</v>
      </c>
      <c r="X13" s="76" t="s">
        <v>1564</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37.6" x14ac:dyDescent="0.25">
      <c r="B14" s="297"/>
      <c r="C14" s="300"/>
      <c r="D14" s="302"/>
      <c r="E14" s="304"/>
      <c r="F14" s="306"/>
      <c r="G14" s="108">
        <v>3</v>
      </c>
      <c r="H14" s="109" t="s">
        <v>1550</v>
      </c>
      <c r="I14" s="308"/>
      <c r="J14" s="310"/>
      <c r="K14" s="340"/>
      <c r="L14" s="304"/>
      <c r="M14" s="338"/>
      <c r="N14" s="340"/>
      <c r="O14" s="325"/>
      <c r="P14" s="308"/>
      <c r="Q14" s="110">
        <v>3</v>
      </c>
      <c r="R14" s="77" t="s">
        <v>1565</v>
      </c>
      <c r="S14" s="77" t="s">
        <v>1566</v>
      </c>
      <c r="T14" s="77" t="s">
        <v>77</v>
      </c>
      <c r="U14" s="77" t="s">
        <v>1567</v>
      </c>
      <c r="V14" s="77" t="s">
        <v>1568</v>
      </c>
      <c r="W14" s="77" t="s">
        <v>1569</v>
      </c>
      <c r="X14" s="77" t="s">
        <v>1570</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356.4" x14ac:dyDescent="0.25">
      <c r="B15" s="297"/>
      <c r="C15" s="300"/>
      <c r="D15" s="302"/>
      <c r="E15" s="304"/>
      <c r="F15" s="306"/>
      <c r="G15" s="105">
        <v>4</v>
      </c>
      <c r="H15" s="106" t="s">
        <v>1551</v>
      </c>
      <c r="I15" s="308"/>
      <c r="J15" s="310"/>
      <c r="K15" s="340"/>
      <c r="L15" s="304"/>
      <c r="M15" s="338"/>
      <c r="N15" s="340"/>
      <c r="O15" s="325"/>
      <c r="P15" s="308"/>
      <c r="Q15" s="107">
        <v>4</v>
      </c>
      <c r="R15" s="76" t="s">
        <v>1571</v>
      </c>
      <c r="S15" s="76" t="s">
        <v>1572</v>
      </c>
      <c r="T15" s="76" t="s">
        <v>365</v>
      </c>
      <c r="U15" s="76" t="s">
        <v>1573</v>
      </c>
      <c r="V15" s="76" t="s">
        <v>1574</v>
      </c>
      <c r="W15" s="76" t="s">
        <v>1575</v>
      </c>
      <c r="X15" s="76" t="s">
        <v>1576</v>
      </c>
      <c r="Y15" s="106" t="s">
        <v>95</v>
      </c>
      <c r="Z15" s="106" t="s">
        <v>79</v>
      </c>
      <c r="AA15" s="106" t="s">
        <v>80</v>
      </c>
      <c r="AB15" s="106" t="s">
        <v>81</v>
      </c>
      <c r="AC15" s="106" t="s">
        <v>82</v>
      </c>
      <c r="AD15" s="106" t="s">
        <v>83</v>
      </c>
      <c r="AE15" s="106" t="s">
        <v>84</v>
      </c>
      <c r="AF15" s="106" t="s">
        <v>96</v>
      </c>
      <c r="AG15" s="106">
        <f t="shared" si="0"/>
        <v>100</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19</v>
      </c>
      <c r="C22" s="299" t="str">
        <f>VLOOKUP(B22,'HOJA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probabilidad",VLOOKUP('GSAN-4.5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19</v>
      </c>
      <c r="C32" s="299" t="str">
        <f>VLOOKUP(B32,'HOJA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probabilidad",VLOOKUP('GSAN-4.5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row r="42" spans="2:50" s="104" customFormat="1" ht="184.8" x14ac:dyDescent="0.25">
      <c r="B42" s="296" t="s">
        <v>19</v>
      </c>
      <c r="C42" s="299" t="str">
        <f>VLOOKUP(B42,'HOJA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42" s="302" t="s">
        <v>1578</v>
      </c>
      <c r="E42" s="304" t="s">
        <v>377</v>
      </c>
      <c r="F42" s="306" t="str">
        <f>IFERROR(VLOOKUP(E42,'HOJA DE DATOS'!$I$50:$J$57,2,0),"Casilla formulada")</f>
        <v>Posibilidad de ocurrencia de eventos que afecten los procesos misionales de la Entidad.</v>
      </c>
      <c r="G42" s="101">
        <v>1</v>
      </c>
      <c r="H42" s="102" t="s">
        <v>1579</v>
      </c>
      <c r="I42" s="308" t="s">
        <v>1582</v>
      </c>
      <c r="J42" s="310">
        <v>4</v>
      </c>
      <c r="K42" s="340" t="str">
        <f>IF(J42="Escoger un dato de la lista desplegable","← 
Definir el nivel de probabilidad",VLOOKUP(J42,'HOJA DE DATOS'!$B$4:$E$8,2,0))</f>
        <v>Probable</v>
      </c>
      <c r="L42" s="304" t="str">
        <f>IF(J42="Escoger un dato de la lista desplegable","← ← 
Definir el nivel de probabilidad",VLOOKUP('GSAN-4.5 (G-V3)'!J42:J51,'HOJA DE DATOS'!$B$4:$E$8,4,0))</f>
        <v>Al menos 1 vez en el último año.</v>
      </c>
      <c r="M42" s="338">
        <v>5</v>
      </c>
      <c r="N42" s="340" t="str">
        <f>IF(M42="Escoger un dato de la lista desplegable","← 
Definir el nivel de impacto",VLOOKUP(M42,'HOJA DE DATOS'!$G$4:$H$8,2,0))</f>
        <v>Catastrófico</v>
      </c>
      <c r="O42" s="324"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Extremo</v>
      </c>
      <c r="P42" s="342" t="s">
        <v>70</v>
      </c>
      <c r="Q42" s="103">
        <v>1</v>
      </c>
      <c r="R42" s="75" t="s">
        <v>1601</v>
      </c>
      <c r="S42" s="75" t="s">
        <v>1583</v>
      </c>
      <c r="T42" s="75" t="s">
        <v>110</v>
      </c>
      <c r="U42" s="75" t="s">
        <v>1584</v>
      </c>
      <c r="V42" s="75" t="s">
        <v>1585</v>
      </c>
      <c r="W42" s="75" t="s">
        <v>1586</v>
      </c>
      <c r="X42" s="75" t="s">
        <v>1587</v>
      </c>
      <c r="Y42" s="102" t="s">
        <v>95</v>
      </c>
      <c r="Z42" s="102" t="s">
        <v>1588</v>
      </c>
      <c r="AA42" s="102" t="s">
        <v>80</v>
      </c>
      <c r="AB42" s="102" t="s">
        <v>81</v>
      </c>
      <c r="AC42" s="102" t="s">
        <v>82</v>
      </c>
      <c r="AD42" s="102" t="s">
        <v>83</v>
      </c>
      <c r="AE42" s="102" t="s">
        <v>84</v>
      </c>
      <c r="AF42" s="102" t="s">
        <v>96</v>
      </c>
      <c r="AG42" s="102">
        <f t="shared" ref="AG42:AG71" si="14">IF(Z42="Asignado",15,0)+IF(AA42="Adecuado",15,0)+IF(AB42="Oportuna",15,0)+IF(AC42="Prevenir",15,IF(AC42="Detectar",10,0))+IF(AD42="Confiable",15,0)+IF(AE42="Se investigan y resuelven oportunamente",15,0)+IF(AF42="Completa",10,IF(AF42="Incompleta",5,0))</f>
        <v>85</v>
      </c>
      <c r="AH42" s="102" t="str">
        <f t="shared" ref="AH42:AH71" si="15">IF(AG42&lt;=85,"Débil",IF(AND(AG42&gt;=86,AG42&lt;=94),"Moderado","Fuerte"))</f>
        <v>Débil</v>
      </c>
      <c r="AI42" s="102"/>
      <c r="AJ42" s="102" t="s">
        <v>98</v>
      </c>
      <c r="AK42" s="102" t="str">
        <f t="shared" ref="AK42:AK71" si="16">IF(AJ42="Débil","No se ejecuta",IF(AJ42="Moderado","Algunas veces se ejecuta",IF(AJ42="FUERTE","Siempre se ejecuta","Casilla formulada")))</f>
        <v>Algunas veces se ejecuta</v>
      </c>
      <c r="AL42" s="102"/>
      <c r="AM42" s="102" t="str">
        <f t="shared" ref="AM42:AM71" si="17">IF(AND(AJ42="Fuerte",AH42="Fuerte"),"FUERTE",IF(AND(AJ42="Fuerte",AH42="Moderado"),"MODERADO",IF(AND(AJ42="Fuerte",AH42="Débil"),"DÉBIL",IF(AND(AJ42="Moderado",AH42="Fuerte"),"MODERADO",IF(AND(AJ42="Moderado",AH42="Moderado"),"MODERADO",IF(AND(AJ42="Moderado",AH42="Débil"),"DÉBIL",IF(AND(AJ42="Débil",AH42="Fuerte"),"DÉBIL",IF(AND(AJ42="Débil",AH42="Moderado"),"DÉBIL",IF(AND(AJ42="Débil",AH42="Débil"),"DÉBIL","Casilla formulada")))))))))</f>
        <v>DÉBIL</v>
      </c>
      <c r="AN42" s="102">
        <f t="shared" ref="AN42:AN71" si="18">IF(AM42="DÉBIL",0,IF(AM42="MODERADO",50,IF(AM42="FUERTE",100,"Casilla formulada")))</f>
        <v>0</v>
      </c>
      <c r="AO42" s="102" t="str">
        <f t="shared" ref="AO42:AO71" si="19">IF(OR(AH42="",AJ42=""),"",IF(AND(AJ42="Fuerte",AH42="Fuerte"),"NO","SI"))</f>
        <v>SI</v>
      </c>
      <c r="AP42" s="330" t="str">
        <f>IFERROR(IF(AVERAGE(AN42:AN51)=100,"FUERTE",IF(AND(AVERAGE(AN42:AN51)&lt;=99,AVERAGE(AN42:AN51)&gt;=50),"MODERADA",IF(AVERAGE(AN42:AN51)&lt;50,"DÉBIL",0))),"Casilla formulada")</f>
        <v>MODERADA</v>
      </c>
      <c r="AQ42" s="330" t="str">
        <f t="shared" ref="AQ42" si="20">IFERROR(IF(AVERAGEIF(Y42:Y51,"Preventivo",AN42:AN51)&gt;=50,"DIRECTAMENTE","NO DISMINUYE"),"NO DISMINUYE")</f>
        <v>DIRECTAMENTE</v>
      </c>
      <c r="AR42" s="332" t="str">
        <f t="shared" ref="AR42" si="21">IFERROR(IF(AVERAGEIF(Y42:Y51,"Detectivo",AN42:AN51)=100,"DIRECTAMENTE",IF(AND(AVERAGEIF(Y42:Y51,"Detectivo",AN42:AN51)&lt;99,(AVERAGEIF(Y42:Y51,"Detectivo",AN42:AN51)&gt;=50)),"INDIRECTAMENTE","NO DISMINUYE")),"NO DISMINUYE")</f>
        <v>NO DISMINUYE</v>
      </c>
      <c r="AS42" s="334">
        <f t="shared" ref="AS42" si="22">IF(J42=1,1,IF(AND(J42=2,AP42="FUERTE",AQ42="DIRECTAMENTE"),J42-1,IF(AND(J42&gt;2,AP42="FUERTE",AQ42="DIRECTAMENTE"),J42-2,IF(AND(J42&gt;=2,AP42="MODERADA",AQ42="DIRECTAMENTE"),J42-1,J42))))</f>
        <v>3</v>
      </c>
      <c r="AT42" s="335" t="str">
        <f t="shared" ref="AT42" si="23">IF(AS42=1,"Rara vez",IF(AS42=2,"Improbable",IF(AS42=3,"Posible",IF(AS42=4,"Probable",IF(AS42=5,"Casi Seguro",0)))))</f>
        <v>Posible</v>
      </c>
      <c r="AU42" s="337">
        <f t="shared" ref="AU42" si="24">IF(M42=1,1,IF(AND(M42=2,AP42="FUERTE",OR(AR42="DIRECTAMENTE",AR42="INDIRECTAMENTE")),M42-1,IF(AND(M42&gt;2,AP42="FUERTE",AR42="DIRECTAMENTE"),M42-2,IF(AND(M42&gt;2,AP42="FUERTE",AR42="INDIRECTAMENTE"),M42-1,IF(AND(M42&gt;1,AP42="MODERADA",AR42="DIRECTAMENTE"),M42-1,M42)))))</f>
        <v>5</v>
      </c>
      <c r="AV42" s="306" t="str">
        <f t="shared" ref="AV42" si="25">IF(AU42=1,"Insignificante",IF(AU42=2,"Menor",IF(AU42=3,"Moderado",IF(AU42=4,"Mayor",IF(AU42=5,"Catastrófico","Casilla formulada")))))</f>
        <v>Catastrófico</v>
      </c>
      <c r="AW42" s="324"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Extremo</v>
      </c>
      <c r="AX42" s="327" t="s">
        <v>1602</v>
      </c>
    </row>
    <row r="43" spans="2:50" s="104" customFormat="1" ht="303.60000000000002" x14ac:dyDescent="0.25">
      <c r="B43" s="297"/>
      <c r="C43" s="300"/>
      <c r="D43" s="302"/>
      <c r="E43" s="304"/>
      <c r="F43" s="306"/>
      <c r="G43" s="105">
        <v>2</v>
      </c>
      <c r="H43" s="106" t="s">
        <v>1580</v>
      </c>
      <c r="I43" s="308"/>
      <c r="J43" s="310"/>
      <c r="K43" s="340"/>
      <c r="L43" s="304"/>
      <c r="M43" s="338"/>
      <c r="N43" s="340"/>
      <c r="O43" s="325"/>
      <c r="P43" s="308"/>
      <c r="Q43" s="107">
        <v>2</v>
      </c>
      <c r="R43" s="76" t="s">
        <v>1589</v>
      </c>
      <c r="S43" s="76" t="s">
        <v>1590</v>
      </c>
      <c r="T43" s="76" t="s">
        <v>365</v>
      </c>
      <c r="U43" s="76" t="s">
        <v>1591</v>
      </c>
      <c r="V43" s="76" t="s">
        <v>1592</v>
      </c>
      <c r="W43" s="76" t="s">
        <v>1593</v>
      </c>
      <c r="X43" s="76" t="s">
        <v>1594</v>
      </c>
      <c r="Y43" s="106" t="s">
        <v>95</v>
      </c>
      <c r="Z43" s="106" t="s">
        <v>79</v>
      </c>
      <c r="AA43" s="106" t="s">
        <v>80</v>
      </c>
      <c r="AB43" s="106" t="s">
        <v>81</v>
      </c>
      <c r="AC43" s="106" t="s">
        <v>82</v>
      </c>
      <c r="AD43" s="106" t="s">
        <v>83</v>
      </c>
      <c r="AE43" s="106" t="s">
        <v>84</v>
      </c>
      <c r="AF43" s="106" t="s">
        <v>96</v>
      </c>
      <c r="AG43" s="106">
        <f t="shared" si="14"/>
        <v>100</v>
      </c>
      <c r="AH43" s="106" t="str">
        <f t="shared" si="15"/>
        <v>Fuerte</v>
      </c>
      <c r="AI43" s="106"/>
      <c r="AJ43" s="106" t="s">
        <v>89</v>
      </c>
      <c r="AK43" s="106" t="str">
        <f t="shared" si="16"/>
        <v>Siempre se ejecuta</v>
      </c>
      <c r="AL43" s="106"/>
      <c r="AM43" s="106" t="str">
        <f t="shared" si="17"/>
        <v>FUERTE</v>
      </c>
      <c r="AN43" s="106">
        <f t="shared" si="18"/>
        <v>100</v>
      </c>
      <c r="AO43" s="106" t="str">
        <f t="shared" si="19"/>
        <v>NO</v>
      </c>
      <c r="AP43" s="330"/>
      <c r="AQ43" s="330"/>
      <c r="AR43" s="332"/>
      <c r="AS43" s="310"/>
      <c r="AT43" s="335"/>
      <c r="AU43" s="338"/>
      <c r="AV43" s="306"/>
      <c r="AW43" s="325"/>
      <c r="AX43" s="328"/>
    </row>
    <row r="44" spans="2:50" s="104" customFormat="1" ht="237.6" x14ac:dyDescent="0.25">
      <c r="B44" s="297"/>
      <c r="C44" s="300"/>
      <c r="D44" s="302"/>
      <c r="E44" s="304"/>
      <c r="F44" s="306"/>
      <c r="G44" s="108">
        <v>3</v>
      </c>
      <c r="H44" s="109" t="s">
        <v>1581</v>
      </c>
      <c r="I44" s="308"/>
      <c r="J44" s="310"/>
      <c r="K44" s="340"/>
      <c r="L44" s="304"/>
      <c r="M44" s="338"/>
      <c r="N44" s="340"/>
      <c r="O44" s="325"/>
      <c r="P44" s="308"/>
      <c r="Q44" s="110">
        <v>3</v>
      </c>
      <c r="R44" s="77" t="s">
        <v>1595</v>
      </c>
      <c r="S44" s="77" t="s">
        <v>1596</v>
      </c>
      <c r="T44" s="77" t="s">
        <v>365</v>
      </c>
      <c r="U44" s="77" t="s">
        <v>1597</v>
      </c>
      <c r="V44" s="77" t="s">
        <v>1598</v>
      </c>
      <c r="W44" s="77" t="s">
        <v>1599</v>
      </c>
      <c r="X44" s="77" t="s">
        <v>1600</v>
      </c>
      <c r="Y44" s="109" t="s">
        <v>95</v>
      </c>
      <c r="Z44" s="109" t="s">
        <v>79</v>
      </c>
      <c r="AA44" s="109" t="s">
        <v>80</v>
      </c>
      <c r="AB44" s="109" t="s">
        <v>81</v>
      </c>
      <c r="AC44" s="109" t="s">
        <v>82</v>
      </c>
      <c r="AD44" s="109" t="s">
        <v>83</v>
      </c>
      <c r="AE44" s="109" t="s">
        <v>84</v>
      </c>
      <c r="AF44" s="109" t="s">
        <v>96</v>
      </c>
      <c r="AG44" s="109">
        <f t="shared" si="14"/>
        <v>100</v>
      </c>
      <c r="AH44" s="109" t="str">
        <f t="shared" si="15"/>
        <v>Fuerte</v>
      </c>
      <c r="AI44" s="109"/>
      <c r="AJ44" s="109" t="s">
        <v>98</v>
      </c>
      <c r="AK44" s="109" t="str">
        <f t="shared" si="16"/>
        <v>Algunas veces se ejecuta</v>
      </c>
      <c r="AL44" s="109"/>
      <c r="AM44" s="109" t="str">
        <f t="shared" si="17"/>
        <v>MODERADO</v>
      </c>
      <c r="AN44" s="109">
        <f t="shared" si="18"/>
        <v>50</v>
      </c>
      <c r="AO44" s="109" t="str">
        <f t="shared" si="19"/>
        <v>SI</v>
      </c>
      <c r="AP44" s="330"/>
      <c r="AQ44" s="330"/>
      <c r="AR44" s="332"/>
      <c r="AS44" s="310"/>
      <c r="AT44" s="335"/>
      <c r="AU44" s="338"/>
      <c r="AV44" s="306"/>
      <c r="AW44" s="325"/>
      <c r="AX44" s="328"/>
    </row>
    <row r="45" spans="2:50" s="104" customFormat="1" ht="2.4" customHeight="1" x14ac:dyDescent="0.25">
      <c r="B45" s="297"/>
      <c r="C45" s="300"/>
      <c r="D45" s="302"/>
      <c r="E45" s="304"/>
      <c r="F45" s="306"/>
      <c r="G45" s="105">
        <v>4</v>
      </c>
      <c r="H45" s="106" t="s">
        <v>586</v>
      </c>
      <c r="I45" s="308"/>
      <c r="J45" s="310"/>
      <c r="K45" s="340"/>
      <c r="L45" s="304"/>
      <c r="M45" s="338"/>
      <c r="N45" s="340"/>
      <c r="O45" s="325"/>
      <c r="P45" s="308"/>
      <c r="Q45" s="107">
        <v>4</v>
      </c>
      <c r="R45" s="76"/>
      <c r="S45" s="76"/>
      <c r="T45" s="76" t="s">
        <v>585</v>
      </c>
      <c r="U45" s="76"/>
      <c r="V45" s="76"/>
      <c r="W45" s="76"/>
      <c r="X45" s="76"/>
      <c r="Y45" s="106" t="s">
        <v>585</v>
      </c>
      <c r="Z45" s="106" t="s">
        <v>585</v>
      </c>
      <c r="AA45" s="106" t="s">
        <v>585</v>
      </c>
      <c r="AB45" s="106" t="s">
        <v>585</v>
      </c>
      <c r="AC45" s="106" t="s">
        <v>585</v>
      </c>
      <c r="AD45" s="106" t="s">
        <v>585</v>
      </c>
      <c r="AE45" s="106" t="s">
        <v>585</v>
      </c>
      <c r="AF45" s="106" t="s">
        <v>585</v>
      </c>
      <c r="AG45" s="106">
        <f t="shared" si="14"/>
        <v>0</v>
      </c>
      <c r="AH45" s="106" t="str">
        <f t="shared" si="15"/>
        <v>Débil</v>
      </c>
      <c r="AI45" s="106"/>
      <c r="AJ45" s="106" t="s">
        <v>585</v>
      </c>
      <c r="AK45" s="106" t="str">
        <f t="shared" si="16"/>
        <v>Casilla formulada</v>
      </c>
      <c r="AL45" s="106"/>
      <c r="AM45" s="106" t="str">
        <f t="shared" si="17"/>
        <v>Casilla formulada</v>
      </c>
      <c r="AN45" s="106" t="str">
        <f t="shared" si="18"/>
        <v>Casilla formulada</v>
      </c>
      <c r="AO45" s="106" t="str">
        <f t="shared" si="19"/>
        <v>SI</v>
      </c>
      <c r="AP45" s="330"/>
      <c r="AQ45" s="330"/>
      <c r="AR45" s="332"/>
      <c r="AS45" s="310"/>
      <c r="AT45" s="335"/>
      <c r="AU45" s="338"/>
      <c r="AV45" s="306"/>
      <c r="AW45" s="325"/>
      <c r="AX45" s="328"/>
    </row>
    <row r="46" spans="2:50" s="104" customFormat="1" ht="2.4" customHeight="1" x14ac:dyDescent="0.25">
      <c r="B46" s="297"/>
      <c r="C46" s="300"/>
      <c r="D46" s="302"/>
      <c r="E46" s="304"/>
      <c r="F46" s="306"/>
      <c r="G46" s="108">
        <v>5</v>
      </c>
      <c r="H46" s="109" t="s">
        <v>586</v>
      </c>
      <c r="I46" s="308"/>
      <c r="J46" s="310"/>
      <c r="K46" s="340"/>
      <c r="L46" s="304"/>
      <c r="M46" s="338"/>
      <c r="N46" s="340"/>
      <c r="O46" s="325"/>
      <c r="P46" s="308"/>
      <c r="Q46" s="110">
        <v>5</v>
      </c>
      <c r="R46" s="77"/>
      <c r="S46" s="77"/>
      <c r="T46" s="77" t="s">
        <v>585</v>
      </c>
      <c r="U46" s="77"/>
      <c r="V46" s="77"/>
      <c r="W46" s="77"/>
      <c r="X46" s="77"/>
      <c r="Y46" s="109" t="s">
        <v>585</v>
      </c>
      <c r="Z46" s="109" t="s">
        <v>585</v>
      </c>
      <c r="AA46" s="109" t="s">
        <v>585</v>
      </c>
      <c r="AB46" s="109" t="s">
        <v>585</v>
      </c>
      <c r="AC46" s="109" t="s">
        <v>585</v>
      </c>
      <c r="AD46" s="109" t="s">
        <v>585</v>
      </c>
      <c r="AE46" s="109" t="s">
        <v>585</v>
      </c>
      <c r="AF46" s="109" t="s">
        <v>585</v>
      </c>
      <c r="AG46" s="109">
        <f t="shared" si="14"/>
        <v>0</v>
      </c>
      <c r="AH46" s="109" t="str">
        <f t="shared" si="15"/>
        <v>Débil</v>
      </c>
      <c r="AI46" s="109"/>
      <c r="AJ46" s="109" t="s">
        <v>585</v>
      </c>
      <c r="AK46" s="109" t="str">
        <f t="shared" si="16"/>
        <v>Casilla formulada</v>
      </c>
      <c r="AL46" s="109"/>
      <c r="AM46" s="109" t="str">
        <f t="shared" si="17"/>
        <v>Casilla formulada</v>
      </c>
      <c r="AN46" s="109" t="str">
        <f t="shared" si="18"/>
        <v>Casilla formulada</v>
      </c>
      <c r="AO46" s="109" t="str">
        <f t="shared" si="19"/>
        <v>SI</v>
      </c>
      <c r="AP46" s="330"/>
      <c r="AQ46" s="330"/>
      <c r="AR46" s="332"/>
      <c r="AS46" s="310"/>
      <c r="AT46" s="335"/>
      <c r="AU46" s="338"/>
      <c r="AV46" s="306"/>
      <c r="AW46" s="325"/>
      <c r="AX46" s="328"/>
    </row>
    <row r="47" spans="2:50" s="104" customFormat="1" ht="2.4" customHeight="1" x14ac:dyDescent="0.25">
      <c r="B47" s="297"/>
      <c r="C47" s="300"/>
      <c r="D47" s="302"/>
      <c r="E47" s="304"/>
      <c r="F47" s="306"/>
      <c r="G47" s="105">
        <v>6</v>
      </c>
      <c r="H47" s="106" t="s">
        <v>586</v>
      </c>
      <c r="I47" s="308"/>
      <c r="J47" s="310"/>
      <c r="K47" s="340"/>
      <c r="L47" s="304"/>
      <c r="M47" s="338"/>
      <c r="N47" s="340"/>
      <c r="O47" s="325"/>
      <c r="P47" s="308"/>
      <c r="Q47" s="107">
        <v>6</v>
      </c>
      <c r="R47" s="76" t="s">
        <v>592</v>
      </c>
      <c r="S47" s="76"/>
      <c r="T47" s="76" t="s">
        <v>585</v>
      </c>
      <c r="U47" s="76"/>
      <c r="V47" s="76"/>
      <c r="W47" s="76"/>
      <c r="X47" s="76"/>
      <c r="Y47" s="106" t="s">
        <v>585</v>
      </c>
      <c r="Z47" s="106" t="s">
        <v>585</v>
      </c>
      <c r="AA47" s="106" t="s">
        <v>585</v>
      </c>
      <c r="AB47" s="106" t="s">
        <v>585</v>
      </c>
      <c r="AC47" s="106" t="s">
        <v>585</v>
      </c>
      <c r="AD47" s="106" t="s">
        <v>585</v>
      </c>
      <c r="AE47" s="106" t="s">
        <v>585</v>
      </c>
      <c r="AF47" s="106" t="s">
        <v>585</v>
      </c>
      <c r="AG47" s="106">
        <f t="shared" si="14"/>
        <v>0</v>
      </c>
      <c r="AH47" s="106" t="str">
        <f t="shared" si="15"/>
        <v>Débil</v>
      </c>
      <c r="AI47" s="106"/>
      <c r="AJ47" s="106" t="s">
        <v>585</v>
      </c>
      <c r="AK47" s="106" t="str">
        <f t="shared" si="16"/>
        <v>Casilla formulada</v>
      </c>
      <c r="AL47" s="106"/>
      <c r="AM47" s="106" t="str">
        <f t="shared" si="17"/>
        <v>Casilla formulada</v>
      </c>
      <c r="AN47" s="106" t="str">
        <f t="shared" si="18"/>
        <v>Casilla formulada</v>
      </c>
      <c r="AO47" s="106" t="str">
        <f t="shared" si="19"/>
        <v>SI</v>
      </c>
      <c r="AP47" s="330"/>
      <c r="AQ47" s="330"/>
      <c r="AR47" s="332"/>
      <c r="AS47" s="310"/>
      <c r="AT47" s="335"/>
      <c r="AU47" s="338"/>
      <c r="AV47" s="306"/>
      <c r="AW47" s="325"/>
      <c r="AX47" s="328"/>
    </row>
    <row r="48" spans="2:50" s="104" customFormat="1" ht="2.4" customHeight="1" x14ac:dyDescent="0.25">
      <c r="B48" s="297"/>
      <c r="C48" s="300"/>
      <c r="D48" s="302"/>
      <c r="E48" s="304"/>
      <c r="F48" s="306"/>
      <c r="G48" s="108">
        <v>7</v>
      </c>
      <c r="H48" s="109" t="s">
        <v>586</v>
      </c>
      <c r="I48" s="308"/>
      <c r="J48" s="310"/>
      <c r="K48" s="340"/>
      <c r="L48" s="304"/>
      <c r="M48" s="338"/>
      <c r="N48" s="340"/>
      <c r="O48" s="325"/>
      <c r="P48" s="308"/>
      <c r="Q48" s="110">
        <v>7</v>
      </c>
      <c r="R48" s="77" t="s">
        <v>593</v>
      </c>
      <c r="S48" s="77"/>
      <c r="T48" s="77" t="s">
        <v>585</v>
      </c>
      <c r="U48" s="77"/>
      <c r="V48" s="77"/>
      <c r="W48" s="77"/>
      <c r="X48" s="77"/>
      <c r="Y48" s="109" t="s">
        <v>585</v>
      </c>
      <c r="Z48" s="109" t="s">
        <v>585</v>
      </c>
      <c r="AA48" s="109" t="s">
        <v>585</v>
      </c>
      <c r="AB48" s="109" t="s">
        <v>585</v>
      </c>
      <c r="AC48" s="109" t="s">
        <v>585</v>
      </c>
      <c r="AD48" s="109" t="s">
        <v>585</v>
      </c>
      <c r="AE48" s="109" t="s">
        <v>585</v>
      </c>
      <c r="AF48" s="109" t="s">
        <v>585</v>
      </c>
      <c r="AG48" s="109">
        <f t="shared" si="14"/>
        <v>0</v>
      </c>
      <c r="AH48" s="109" t="str">
        <f t="shared" si="15"/>
        <v>Débil</v>
      </c>
      <c r="AI48" s="109"/>
      <c r="AJ48" s="109" t="s">
        <v>585</v>
      </c>
      <c r="AK48" s="109" t="str">
        <f t="shared" si="16"/>
        <v>Casilla formulada</v>
      </c>
      <c r="AL48" s="109"/>
      <c r="AM48" s="109" t="str">
        <f t="shared" si="17"/>
        <v>Casilla formulada</v>
      </c>
      <c r="AN48" s="109" t="str">
        <f t="shared" si="18"/>
        <v>Casilla formulada</v>
      </c>
      <c r="AO48" s="109" t="str">
        <f t="shared" si="19"/>
        <v>SI</v>
      </c>
      <c r="AP48" s="330"/>
      <c r="AQ48" s="330"/>
      <c r="AR48" s="332"/>
      <c r="AS48" s="310"/>
      <c r="AT48" s="335"/>
      <c r="AU48" s="338"/>
      <c r="AV48" s="306"/>
      <c r="AW48" s="325"/>
      <c r="AX48" s="328"/>
    </row>
    <row r="49" spans="2:50" s="104" customFormat="1" ht="2.4" customHeight="1" x14ac:dyDescent="0.25">
      <c r="B49" s="297"/>
      <c r="C49" s="300"/>
      <c r="D49" s="302"/>
      <c r="E49" s="304"/>
      <c r="F49" s="306"/>
      <c r="G49" s="105">
        <v>8</v>
      </c>
      <c r="H49" s="106" t="s">
        <v>586</v>
      </c>
      <c r="I49" s="308"/>
      <c r="J49" s="310"/>
      <c r="K49" s="340"/>
      <c r="L49" s="304"/>
      <c r="M49" s="338"/>
      <c r="N49" s="340"/>
      <c r="O49" s="325"/>
      <c r="P49" s="308"/>
      <c r="Q49" s="107">
        <v>8</v>
      </c>
      <c r="R49" s="76" t="s">
        <v>594</v>
      </c>
      <c r="S49" s="76"/>
      <c r="T49" s="76" t="s">
        <v>585</v>
      </c>
      <c r="U49" s="76"/>
      <c r="V49" s="76"/>
      <c r="W49" s="76"/>
      <c r="X49" s="76"/>
      <c r="Y49" s="106" t="s">
        <v>585</v>
      </c>
      <c r="Z49" s="106" t="s">
        <v>585</v>
      </c>
      <c r="AA49" s="106" t="s">
        <v>585</v>
      </c>
      <c r="AB49" s="106" t="s">
        <v>585</v>
      </c>
      <c r="AC49" s="106" t="s">
        <v>585</v>
      </c>
      <c r="AD49" s="106" t="s">
        <v>585</v>
      </c>
      <c r="AE49" s="106" t="s">
        <v>585</v>
      </c>
      <c r="AF49" s="106" t="s">
        <v>585</v>
      </c>
      <c r="AG49" s="106">
        <f t="shared" si="14"/>
        <v>0</v>
      </c>
      <c r="AH49" s="106" t="str">
        <f t="shared" si="15"/>
        <v>Débil</v>
      </c>
      <c r="AI49" s="106"/>
      <c r="AJ49" s="106" t="s">
        <v>585</v>
      </c>
      <c r="AK49" s="106" t="str">
        <f t="shared" si="16"/>
        <v>Casilla formulada</v>
      </c>
      <c r="AL49" s="106"/>
      <c r="AM49" s="106" t="str">
        <f t="shared" si="17"/>
        <v>Casilla formulada</v>
      </c>
      <c r="AN49" s="106" t="str">
        <f t="shared" si="18"/>
        <v>Casilla formulada</v>
      </c>
      <c r="AO49" s="106" t="str">
        <f t="shared" si="19"/>
        <v>SI</v>
      </c>
      <c r="AP49" s="330"/>
      <c r="AQ49" s="330"/>
      <c r="AR49" s="332"/>
      <c r="AS49" s="310"/>
      <c r="AT49" s="335"/>
      <c r="AU49" s="338"/>
      <c r="AV49" s="306"/>
      <c r="AW49" s="325"/>
      <c r="AX49" s="328"/>
    </row>
    <row r="50" spans="2:50" s="104" customFormat="1" ht="2.4" customHeight="1" x14ac:dyDescent="0.25">
      <c r="B50" s="297"/>
      <c r="C50" s="300"/>
      <c r="D50" s="302"/>
      <c r="E50" s="304"/>
      <c r="F50" s="306"/>
      <c r="G50" s="108">
        <v>9</v>
      </c>
      <c r="H50" s="109" t="s">
        <v>586</v>
      </c>
      <c r="I50" s="308"/>
      <c r="J50" s="310"/>
      <c r="K50" s="340"/>
      <c r="L50" s="304"/>
      <c r="M50" s="338"/>
      <c r="N50" s="340"/>
      <c r="O50" s="325"/>
      <c r="P50" s="308"/>
      <c r="Q50" s="110">
        <v>9</v>
      </c>
      <c r="R50" s="77" t="s">
        <v>595</v>
      </c>
      <c r="S50" s="77"/>
      <c r="T50" s="77" t="s">
        <v>585</v>
      </c>
      <c r="U50" s="77"/>
      <c r="V50" s="77"/>
      <c r="W50" s="77"/>
      <c r="X50" s="77"/>
      <c r="Y50" s="109" t="s">
        <v>585</v>
      </c>
      <c r="Z50" s="109" t="s">
        <v>585</v>
      </c>
      <c r="AA50" s="109" t="s">
        <v>585</v>
      </c>
      <c r="AB50" s="109" t="s">
        <v>585</v>
      </c>
      <c r="AC50" s="109" t="s">
        <v>585</v>
      </c>
      <c r="AD50" s="109" t="s">
        <v>585</v>
      </c>
      <c r="AE50" s="109" t="s">
        <v>585</v>
      </c>
      <c r="AF50" s="109" t="s">
        <v>585</v>
      </c>
      <c r="AG50" s="109">
        <f t="shared" si="14"/>
        <v>0</v>
      </c>
      <c r="AH50" s="109" t="str">
        <f t="shared" si="15"/>
        <v>Débil</v>
      </c>
      <c r="AI50" s="109"/>
      <c r="AJ50" s="109" t="s">
        <v>585</v>
      </c>
      <c r="AK50" s="109" t="str">
        <f t="shared" si="16"/>
        <v>Casilla formulada</v>
      </c>
      <c r="AL50" s="109"/>
      <c r="AM50" s="109" t="str">
        <f t="shared" si="17"/>
        <v>Casilla formulada</v>
      </c>
      <c r="AN50" s="109" t="str">
        <f t="shared" si="18"/>
        <v>Casilla formulada</v>
      </c>
      <c r="AO50" s="109" t="str">
        <f t="shared" si="19"/>
        <v>SI</v>
      </c>
      <c r="AP50" s="330"/>
      <c r="AQ50" s="330"/>
      <c r="AR50" s="332"/>
      <c r="AS50" s="310"/>
      <c r="AT50" s="335"/>
      <c r="AU50" s="338"/>
      <c r="AV50" s="306"/>
      <c r="AW50" s="325"/>
      <c r="AX50" s="328"/>
    </row>
    <row r="51" spans="2:50" s="104" customFormat="1" ht="2.4" customHeight="1" thickBot="1" x14ac:dyDescent="0.3">
      <c r="B51" s="298"/>
      <c r="C51" s="301"/>
      <c r="D51" s="303"/>
      <c r="E51" s="305"/>
      <c r="F51" s="307"/>
      <c r="G51" s="111">
        <v>10</v>
      </c>
      <c r="H51" s="112" t="s">
        <v>586</v>
      </c>
      <c r="I51" s="309"/>
      <c r="J51" s="311"/>
      <c r="K51" s="341"/>
      <c r="L51" s="305"/>
      <c r="M51" s="339"/>
      <c r="N51" s="341"/>
      <c r="O51" s="326"/>
      <c r="P51" s="309"/>
      <c r="Q51" s="113">
        <v>10</v>
      </c>
      <c r="R51" s="114" t="s">
        <v>596</v>
      </c>
      <c r="S51" s="114"/>
      <c r="T51" s="114" t="s">
        <v>585</v>
      </c>
      <c r="U51" s="114"/>
      <c r="V51" s="114"/>
      <c r="W51" s="114"/>
      <c r="X51" s="114"/>
      <c r="Y51" s="112" t="s">
        <v>585</v>
      </c>
      <c r="Z51" s="112" t="s">
        <v>585</v>
      </c>
      <c r="AA51" s="112" t="s">
        <v>585</v>
      </c>
      <c r="AB51" s="112" t="s">
        <v>585</v>
      </c>
      <c r="AC51" s="112" t="s">
        <v>585</v>
      </c>
      <c r="AD51" s="112" t="s">
        <v>585</v>
      </c>
      <c r="AE51" s="112" t="s">
        <v>585</v>
      </c>
      <c r="AF51" s="112" t="s">
        <v>585</v>
      </c>
      <c r="AG51" s="112">
        <f t="shared" si="14"/>
        <v>0</v>
      </c>
      <c r="AH51" s="112" t="str">
        <f t="shared" si="15"/>
        <v>Débil</v>
      </c>
      <c r="AI51" s="112"/>
      <c r="AJ51" s="112" t="s">
        <v>585</v>
      </c>
      <c r="AK51" s="112" t="str">
        <f t="shared" si="16"/>
        <v>Casilla formulada</v>
      </c>
      <c r="AL51" s="112"/>
      <c r="AM51" s="112" t="str">
        <f t="shared" si="17"/>
        <v>Casilla formulada</v>
      </c>
      <c r="AN51" s="112" t="str">
        <f t="shared" si="18"/>
        <v>Casilla formulada</v>
      </c>
      <c r="AO51" s="112" t="str">
        <f t="shared" si="19"/>
        <v>SI</v>
      </c>
      <c r="AP51" s="331"/>
      <c r="AQ51" s="331"/>
      <c r="AR51" s="333"/>
      <c r="AS51" s="311"/>
      <c r="AT51" s="336"/>
      <c r="AU51" s="339"/>
      <c r="AV51" s="307"/>
      <c r="AW51" s="326"/>
      <c r="AX51" s="329"/>
    </row>
    <row r="52" spans="2:50" s="104" customFormat="1" ht="265.95" customHeight="1" x14ac:dyDescent="0.25">
      <c r="B52" s="296" t="s">
        <v>19</v>
      </c>
      <c r="C52" s="299" t="str">
        <f>VLOOKUP(B52,'HOJA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52" s="302" t="s">
        <v>635</v>
      </c>
      <c r="E52" s="304" t="s">
        <v>377</v>
      </c>
      <c r="F52" s="306" t="str">
        <f>IFERROR(VLOOKUP(E52,'HOJA DE DATOS'!$I$50:$J$57,2,0),"Casilla formulada")</f>
        <v>Posibilidad de ocurrencia de eventos que afecten los procesos misionales de la Entidad.</v>
      </c>
      <c r="G52" s="101">
        <v>1</v>
      </c>
      <c r="H52" s="102" t="s">
        <v>1603</v>
      </c>
      <c r="I52" s="308" t="s">
        <v>1605</v>
      </c>
      <c r="J52" s="310">
        <v>2</v>
      </c>
      <c r="K52" s="340" t="str">
        <f>IF(J52="Escoger un dato de la lista desplegable","← 
Definir el nivel de probabilidad",VLOOKUP(J52,'HOJA DE DATOS'!$B$4:$E$8,2,0))</f>
        <v>Improbable</v>
      </c>
      <c r="L52" s="304" t="str">
        <f>IF(J52="Escoger un dato de la lista desplegable","← ← 
Definir el nivel de probabilidad",VLOOKUP('GSAN-4.5 (G-V3)'!J52:J61,'HOJA DE DATOS'!$B$4:$E$8,4,0))</f>
        <v>Al menos 1 vez en los últimos 5 años.</v>
      </c>
      <c r="M52" s="338">
        <v>3</v>
      </c>
      <c r="N52" s="340" t="str">
        <f>IF(M52="Escoger un dato de la lista desplegable","← 
Definir el nivel de impacto",VLOOKUP(M52,'HOJA DE DATOS'!$G$4:$H$8,2,0))</f>
        <v>Moderado</v>
      </c>
      <c r="O52" s="324"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Moderado</v>
      </c>
      <c r="P52" s="342" t="s">
        <v>70</v>
      </c>
      <c r="Q52" s="103">
        <v>1</v>
      </c>
      <c r="R52" s="75" t="s">
        <v>1606</v>
      </c>
      <c r="S52" s="75" t="s">
        <v>1607</v>
      </c>
      <c r="T52" s="75" t="s">
        <v>92</v>
      </c>
      <c r="U52" s="75" t="s">
        <v>1608</v>
      </c>
      <c r="V52" s="75" t="s">
        <v>1609</v>
      </c>
      <c r="W52" s="75" t="s">
        <v>1610</v>
      </c>
      <c r="X52" s="75" t="s">
        <v>1611</v>
      </c>
      <c r="Y52" s="102" t="s">
        <v>95</v>
      </c>
      <c r="Z52" s="102" t="s">
        <v>79</v>
      </c>
      <c r="AA52" s="102" t="s">
        <v>80</v>
      </c>
      <c r="AB52" s="102" t="s">
        <v>81</v>
      </c>
      <c r="AC52" s="102" t="s">
        <v>82</v>
      </c>
      <c r="AD52" s="102" t="s">
        <v>83</v>
      </c>
      <c r="AE52" s="102" t="s">
        <v>84</v>
      </c>
      <c r="AF52" s="102" t="s">
        <v>96</v>
      </c>
      <c r="AG52" s="102">
        <f t="shared" si="14"/>
        <v>100</v>
      </c>
      <c r="AH52" s="102" t="str">
        <f t="shared" si="15"/>
        <v>Fuerte</v>
      </c>
      <c r="AI52" s="102"/>
      <c r="AJ52" s="102" t="s">
        <v>89</v>
      </c>
      <c r="AK52" s="102" t="str">
        <f t="shared" si="16"/>
        <v>Siempre se ejecuta</v>
      </c>
      <c r="AL52" s="102"/>
      <c r="AM52" s="102" t="str">
        <f t="shared" si="17"/>
        <v>FUERTE</v>
      </c>
      <c r="AN52" s="102">
        <f t="shared" si="18"/>
        <v>100</v>
      </c>
      <c r="AO52" s="102" t="str">
        <f t="shared" si="19"/>
        <v>NO</v>
      </c>
      <c r="AP52" s="330" t="str">
        <f>IFERROR(IF(AVERAGE(AN52:AN61)=100,"FUERTE",IF(AND(AVERAGE(AN52:AN61)&lt;=99,AVERAGE(AN52:AN61)&gt;=50),"MODERADA",IF(AVERAGE(AN52:AN61)&lt;50,"DÉBIL",0))),"Casilla formulada")</f>
        <v>FUERTE</v>
      </c>
      <c r="AQ52" s="330" t="str">
        <f t="shared" ref="AQ52" si="26">IFERROR(IF(AVERAGEIF(Y52:Y61,"Preventivo",AN52:AN61)&gt;=50,"DIRECTAMENTE","NO DISMINUYE"),"NO DISMINUYE")</f>
        <v>DIRECTAMENTE</v>
      </c>
      <c r="AR52" s="332" t="str">
        <f t="shared" ref="AR52" si="27">IFERROR(IF(AVERAGEIF(Y52:Y61,"Detectivo",AN52:AN61)=100,"DIRECTAMENTE",IF(AND(AVERAGEIF(Y52:Y61,"Detectivo",AN52:AN61)&lt;99,(AVERAGEIF(Y52:Y61,"Detectivo",AN52:AN61)&gt;=50)),"INDIRECTAMENTE","NO DISMINUYE")),"NO DISMINUYE")</f>
        <v>NO DISMINUYE</v>
      </c>
      <c r="AS52" s="334">
        <f t="shared" ref="AS52" si="28">IF(J52=1,1,IF(AND(J52=2,AP52="FUERTE",AQ52="DIRECTAMENTE"),J52-1,IF(AND(J52&gt;2,AP52="FUERTE",AQ52="DIRECTAMENTE"),J52-2,IF(AND(J52&gt;=2,AP52="MODERADA",AQ52="DIRECTAMENTE"),J52-1,J52))))</f>
        <v>1</v>
      </c>
      <c r="AT52" s="335" t="str">
        <f t="shared" ref="AT52" si="29">IF(AS52=1,"Rara vez",IF(AS52=2,"Improbable",IF(AS52=3,"Posible",IF(AS52=4,"Probable",IF(AS52=5,"Casi Seguro",0)))))</f>
        <v>Rara vez</v>
      </c>
      <c r="AU52" s="337">
        <f t="shared" ref="AU52" si="30">IF(M52=1,1,IF(AND(M52=2,AP52="FUERTE",OR(AR52="DIRECTAMENTE",AR52="INDIRECTAMENTE")),M52-1,IF(AND(M52&gt;2,AP52="FUERTE",AR52="DIRECTAMENTE"),M52-2,IF(AND(M52&gt;2,AP52="FUERTE",AR52="INDIRECTAMENTE"),M52-1,IF(AND(M52&gt;1,AP52="MODERADA",AR52="DIRECTAMENTE"),M52-1,M52)))))</f>
        <v>3</v>
      </c>
      <c r="AV52" s="306" t="str">
        <f t="shared" ref="AV52" si="31">IF(AU52=1,"Insignificante",IF(AU52=2,"Menor",IF(AU52=3,"Moderado",IF(AU52=4,"Mayor",IF(AU52=5,"Catastrófico","Casilla formulada")))))</f>
        <v>Moderado</v>
      </c>
      <c r="AW52" s="324"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Moderado</v>
      </c>
      <c r="AX52" s="327" t="s">
        <v>1612</v>
      </c>
    </row>
    <row r="53" spans="2:50" s="104" customFormat="1" ht="273" customHeight="1" x14ac:dyDescent="0.25">
      <c r="B53" s="297"/>
      <c r="C53" s="300"/>
      <c r="D53" s="302"/>
      <c r="E53" s="304"/>
      <c r="F53" s="306"/>
      <c r="G53" s="105">
        <v>2</v>
      </c>
      <c r="H53" s="106" t="s">
        <v>1604</v>
      </c>
      <c r="I53" s="308"/>
      <c r="J53" s="310"/>
      <c r="K53" s="340"/>
      <c r="L53" s="304"/>
      <c r="M53" s="338"/>
      <c r="N53" s="340"/>
      <c r="O53" s="325"/>
      <c r="P53" s="308"/>
      <c r="Q53" s="107">
        <v>2</v>
      </c>
      <c r="R53" s="76" t="s">
        <v>1606</v>
      </c>
      <c r="S53" s="76" t="s">
        <v>1607</v>
      </c>
      <c r="T53" s="76" t="s">
        <v>92</v>
      </c>
      <c r="U53" s="76" t="s">
        <v>1608</v>
      </c>
      <c r="V53" s="76" t="s">
        <v>1609</v>
      </c>
      <c r="W53" s="76" t="s">
        <v>1610</v>
      </c>
      <c r="X53" s="76" t="s">
        <v>1611</v>
      </c>
      <c r="Y53" s="106" t="s">
        <v>95</v>
      </c>
      <c r="Z53" s="106" t="s">
        <v>79</v>
      </c>
      <c r="AA53" s="106" t="s">
        <v>80</v>
      </c>
      <c r="AB53" s="106" t="s">
        <v>81</v>
      </c>
      <c r="AC53" s="106" t="s">
        <v>82</v>
      </c>
      <c r="AD53" s="106" t="s">
        <v>83</v>
      </c>
      <c r="AE53" s="106" t="s">
        <v>84</v>
      </c>
      <c r="AF53" s="106" t="s">
        <v>96</v>
      </c>
      <c r="AG53" s="106">
        <f t="shared" si="14"/>
        <v>100</v>
      </c>
      <c r="AH53" s="106" t="str">
        <f t="shared" si="15"/>
        <v>Fuerte</v>
      </c>
      <c r="AI53" s="106"/>
      <c r="AJ53" s="106" t="s">
        <v>89</v>
      </c>
      <c r="AK53" s="106" t="str">
        <f t="shared" si="16"/>
        <v>Siempre se ejecuta</v>
      </c>
      <c r="AL53" s="106"/>
      <c r="AM53" s="106" t="str">
        <f t="shared" si="17"/>
        <v>FUERTE</v>
      </c>
      <c r="AN53" s="106">
        <f t="shared" si="18"/>
        <v>100</v>
      </c>
      <c r="AO53" s="106" t="str">
        <f t="shared" si="19"/>
        <v>NO</v>
      </c>
      <c r="AP53" s="330"/>
      <c r="AQ53" s="330"/>
      <c r="AR53" s="332"/>
      <c r="AS53" s="310"/>
      <c r="AT53" s="335"/>
      <c r="AU53" s="338"/>
      <c r="AV53" s="306"/>
      <c r="AW53" s="325"/>
      <c r="AX53" s="328"/>
    </row>
    <row r="54" spans="2:50" s="104" customFormat="1" ht="2.4" customHeight="1" x14ac:dyDescent="0.25">
      <c r="B54" s="297"/>
      <c r="C54" s="300"/>
      <c r="D54" s="302"/>
      <c r="E54" s="304"/>
      <c r="F54" s="306"/>
      <c r="G54" s="108">
        <v>3</v>
      </c>
      <c r="H54" s="109" t="s">
        <v>586</v>
      </c>
      <c r="I54" s="308"/>
      <c r="J54" s="310"/>
      <c r="K54" s="340"/>
      <c r="L54" s="304"/>
      <c r="M54" s="338"/>
      <c r="N54" s="340"/>
      <c r="O54" s="325"/>
      <c r="P54" s="308"/>
      <c r="Q54" s="110">
        <v>3</v>
      </c>
      <c r="R54" s="77"/>
      <c r="S54" s="77"/>
      <c r="T54" s="77"/>
      <c r="U54" s="77"/>
      <c r="V54" s="77"/>
      <c r="W54" s="77"/>
      <c r="X54" s="77"/>
      <c r="Y54" s="109"/>
      <c r="Z54" s="109"/>
      <c r="AA54" s="109"/>
      <c r="AB54" s="109"/>
      <c r="AC54" s="109"/>
      <c r="AD54" s="109"/>
      <c r="AE54" s="109"/>
      <c r="AF54" s="109"/>
      <c r="AG54" s="109">
        <f t="shared" si="14"/>
        <v>0</v>
      </c>
      <c r="AH54" s="109" t="str">
        <f t="shared" si="15"/>
        <v>Débil</v>
      </c>
      <c r="AI54" s="109"/>
      <c r="AJ54" s="109" t="s">
        <v>585</v>
      </c>
      <c r="AK54" s="109" t="str">
        <f t="shared" si="16"/>
        <v>Casilla formulada</v>
      </c>
      <c r="AL54" s="109"/>
      <c r="AM54" s="109" t="str">
        <f t="shared" si="17"/>
        <v>Casilla formulada</v>
      </c>
      <c r="AN54" s="109" t="str">
        <f t="shared" si="18"/>
        <v>Casilla formulada</v>
      </c>
      <c r="AO54" s="109" t="str">
        <f t="shared" si="19"/>
        <v>SI</v>
      </c>
      <c r="AP54" s="330"/>
      <c r="AQ54" s="330"/>
      <c r="AR54" s="332"/>
      <c r="AS54" s="310"/>
      <c r="AT54" s="335"/>
      <c r="AU54" s="338"/>
      <c r="AV54" s="306"/>
      <c r="AW54" s="325"/>
      <c r="AX54" s="328"/>
    </row>
    <row r="55" spans="2:50" s="104" customFormat="1" ht="2.4" customHeight="1" x14ac:dyDescent="0.25">
      <c r="B55" s="297"/>
      <c r="C55" s="300"/>
      <c r="D55" s="302"/>
      <c r="E55" s="304"/>
      <c r="F55" s="306"/>
      <c r="G55" s="105">
        <v>4</v>
      </c>
      <c r="H55" s="106" t="s">
        <v>586</v>
      </c>
      <c r="I55" s="308"/>
      <c r="J55" s="310"/>
      <c r="K55" s="340"/>
      <c r="L55" s="304"/>
      <c r="M55" s="338"/>
      <c r="N55" s="340"/>
      <c r="O55" s="325"/>
      <c r="P55" s="308"/>
      <c r="Q55" s="107">
        <v>4</v>
      </c>
      <c r="R55" s="76"/>
      <c r="S55" s="76"/>
      <c r="T55" s="76" t="s">
        <v>585</v>
      </c>
      <c r="U55" s="76"/>
      <c r="V55" s="76"/>
      <c r="W55" s="76"/>
      <c r="X55" s="76"/>
      <c r="Y55" s="106" t="s">
        <v>585</v>
      </c>
      <c r="Z55" s="106" t="s">
        <v>585</v>
      </c>
      <c r="AA55" s="106" t="s">
        <v>585</v>
      </c>
      <c r="AB55" s="106" t="s">
        <v>585</v>
      </c>
      <c r="AC55" s="106" t="s">
        <v>585</v>
      </c>
      <c r="AD55" s="106" t="s">
        <v>585</v>
      </c>
      <c r="AE55" s="106" t="s">
        <v>585</v>
      </c>
      <c r="AF55" s="106" t="s">
        <v>585</v>
      </c>
      <c r="AG55" s="106">
        <f t="shared" si="14"/>
        <v>0</v>
      </c>
      <c r="AH55" s="106" t="str">
        <f t="shared" si="15"/>
        <v>Débil</v>
      </c>
      <c r="AI55" s="106"/>
      <c r="AJ55" s="106" t="s">
        <v>585</v>
      </c>
      <c r="AK55" s="106" t="str">
        <f t="shared" si="16"/>
        <v>Casilla formulada</v>
      </c>
      <c r="AL55" s="106"/>
      <c r="AM55" s="106" t="str">
        <f t="shared" si="17"/>
        <v>Casilla formulada</v>
      </c>
      <c r="AN55" s="106" t="str">
        <f t="shared" si="18"/>
        <v>Casilla formulada</v>
      </c>
      <c r="AO55" s="106" t="str">
        <f t="shared" si="19"/>
        <v>SI</v>
      </c>
      <c r="AP55" s="330"/>
      <c r="AQ55" s="330"/>
      <c r="AR55" s="332"/>
      <c r="AS55" s="310"/>
      <c r="AT55" s="335"/>
      <c r="AU55" s="338"/>
      <c r="AV55" s="306"/>
      <c r="AW55" s="325"/>
      <c r="AX55" s="328"/>
    </row>
    <row r="56" spans="2:50" s="104" customFormat="1" ht="2.4" customHeight="1" x14ac:dyDescent="0.25">
      <c r="B56" s="297"/>
      <c r="C56" s="300"/>
      <c r="D56" s="302"/>
      <c r="E56" s="304"/>
      <c r="F56" s="306"/>
      <c r="G56" s="108">
        <v>5</v>
      </c>
      <c r="H56" s="109" t="s">
        <v>586</v>
      </c>
      <c r="I56" s="308"/>
      <c r="J56" s="310"/>
      <c r="K56" s="340"/>
      <c r="L56" s="304"/>
      <c r="M56" s="338"/>
      <c r="N56" s="340"/>
      <c r="O56" s="325"/>
      <c r="P56" s="308"/>
      <c r="Q56" s="110">
        <v>5</v>
      </c>
      <c r="R56" s="77"/>
      <c r="S56" s="77"/>
      <c r="T56" s="77" t="s">
        <v>585</v>
      </c>
      <c r="U56" s="77"/>
      <c r="V56" s="77"/>
      <c r="W56" s="77"/>
      <c r="X56" s="77"/>
      <c r="Y56" s="109" t="s">
        <v>585</v>
      </c>
      <c r="Z56" s="109" t="s">
        <v>585</v>
      </c>
      <c r="AA56" s="109" t="s">
        <v>585</v>
      </c>
      <c r="AB56" s="109" t="s">
        <v>585</v>
      </c>
      <c r="AC56" s="109" t="s">
        <v>585</v>
      </c>
      <c r="AD56" s="109" t="s">
        <v>585</v>
      </c>
      <c r="AE56" s="109" t="s">
        <v>585</v>
      </c>
      <c r="AF56" s="109" t="s">
        <v>585</v>
      </c>
      <c r="AG56" s="109">
        <f t="shared" si="14"/>
        <v>0</v>
      </c>
      <c r="AH56" s="109" t="str">
        <f t="shared" si="15"/>
        <v>Débil</v>
      </c>
      <c r="AI56" s="109"/>
      <c r="AJ56" s="109" t="s">
        <v>585</v>
      </c>
      <c r="AK56" s="109" t="str">
        <f t="shared" si="16"/>
        <v>Casilla formulada</v>
      </c>
      <c r="AL56" s="109"/>
      <c r="AM56" s="109" t="str">
        <f t="shared" si="17"/>
        <v>Casilla formulada</v>
      </c>
      <c r="AN56" s="109" t="str">
        <f t="shared" si="18"/>
        <v>Casilla formulada</v>
      </c>
      <c r="AO56" s="109" t="str">
        <f t="shared" si="19"/>
        <v>SI</v>
      </c>
      <c r="AP56" s="330"/>
      <c r="AQ56" s="330"/>
      <c r="AR56" s="332"/>
      <c r="AS56" s="310"/>
      <c r="AT56" s="335"/>
      <c r="AU56" s="338"/>
      <c r="AV56" s="306"/>
      <c r="AW56" s="325"/>
      <c r="AX56" s="328"/>
    </row>
    <row r="57" spans="2:50" s="104" customFormat="1" ht="2.4" customHeight="1" x14ac:dyDescent="0.25">
      <c r="B57" s="297"/>
      <c r="C57" s="300"/>
      <c r="D57" s="302"/>
      <c r="E57" s="304"/>
      <c r="F57" s="306"/>
      <c r="G57" s="105">
        <v>6</v>
      </c>
      <c r="H57" s="106" t="s">
        <v>586</v>
      </c>
      <c r="I57" s="308"/>
      <c r="J57" s="310"/>
      <c r="K57" s="340"/>
      <c r="L57" s="304"/>
      <c r="M57" s="338"/>
      <c r="N57" s="340"/>
      <c r="O57" s="325"/>
      <c r="P57" s="308"/>
      <c r="Q57" s="107">
        <v>6</v>
      </c>
      <c r="R57" s="76" t="s">
        <v>592</v>
      </c>
      <c r="S57" s="76"/>
      <c r="T57" s="76" t="s">
        <v>585</v>
      </c>
      <c r="U57" s="76"/>
      <c r="V57" s="76"/>
      <c r="W57" s="76"/>
      <c r="X57" s="76"/>
      <c r="Y57" s="106" t="s">
        <v>585</v>
      </c>
      <c r="Z57" s="106" t="s">
        <v>585</v>
      </c>
      <c r="AA57" s="106" t="s">
        <v>585</v>
      </c>
      <c r="AB57" s="106" t="s">
        <v>585</v>
      </c>
      <c r="AC57" s="106" t="s">
        <v>585</v>
      </c>
      <c r="AD57" s="106" t="s">
        <v>585</v>
      </c>
      <c r="AE57" s="106" t="s">
        <v>585</v>
      </c>
      <c r="AF57" s="106" t="s">
        <v>585</v>
      </c>
      <c r="AG57" s="106">
        <f t="shared" si="14"/>
        <v>0</v>
      </c>
      <c r="AH57" s="106" t="str">
        <f t="shared" si="15"/>
        <v>Débil</v>
      </c>
      <c r="AI57" s="106"/>
      <c r="AJ57" s="106" t="s">
        <v>585</v>
      </c>
      <c r="AK57" s="106" t="str">
        <f t="shared" si="16"/>
        <v>Casilla formulada</v>
      </c>
      <c r="AL57" s="106"/>
      <c r="AM57" s="106" t="str">
        <f t="shared" si="17"/>
        <v>Casilla formulada</v>
      </c>
      <c r="AN57" s="106" t="str">
        <f t="shared" si="18"/>
        <v>Casilla formulada</v>
      </c>
      <c r="AO57" s="106" t="str">
        <f t="shared" si="19"/>
        <v>SI</v>
      </c>
      <c r="AP57" s="330"/>
      <c r="AQ57" s="330"/>
      <c r="AR57" s="332"/>
      <c r="AS57" s="310"/>
      <c r="AT57" s="335"/>
      <c r="AU57" s="338"/>
      <c r="AV57" s="306"/>
      <c r="AW57" s="325"/>
      <c r="AX57" s="328"/>
    </row>
    <row r="58" spans="2:50" s="104" customFormat="1" ht="2.4" customHeight="1" x14ac:dyDescent="0.25">
      <c r="B58" s="297"/>
      <c r="C58" s="300"/>
      <c r="D58" s="302"/>
      <c r="E58" s="304"/>
      <c r="F58" s="306"/>
      <c r="G58" s="108">
        <v>7</v>
      </c>
      <c r="H58" s="109" t="s">
        <v>586</v>
      </c>
      <c r="I58" s="308"/>
      <c r="J58" s="310"/>
      <c r="K58" s="340"/>
      <c r="L58" s="304"/>
      <c r="M58" s="338"/>
      <c r="N58" s="340"/>
      <c r="O58" s="325"/>
      <c r="P58" s="308"/>
      <c r="Q58" s="110">
        <v>7</v>
      </c>
      <c r="R58" s="77" t="s">
        <v>593</v>
      </c>
      <c r="S58" s="77"/>
      <c r="T58" s="77" t="s">
        <v>585</v>
      </c>
      <c r="U58" s="77"/>
      <c r="V58" s="77"/>
      <c r="W58" s="77"/>
      <c r="X58" s="77"/>
      <c r="Y58" s="109" t="s">
        <v>585</v>
      </c>
      <c r="Z58" s="109" t="s">
        <v>585</v>
      </c>
      <c r="AA58" s="109" t="s">
        <v>585</v>
      </c>
      <c r="AB58" s="109" t="s">
        <v>585</v>
      </c>
      <c r="AC58" s="109" t="s">
        <v>585</v>
      </c>
      <c r="AD58" s="109" t="s">
        <v>585</v>
      </c>
      <c r="AE58" s="109" t="s">
        <v>585</v>
      </c>
      <c r="AF58" s="109" t="s">
        <v>585</v>
      </c>
      <c r="AG58" s="109">
        <f t="shared" si="14"/>
        <v>0</v>
      </c>
      <c r="AH58" s="109" t="str">
        <f t="shared" si="15"/>
        <v>Débil</v>
      </c>
      <c r="AI58" s="109"/>
      <c r="AJ58" s="109" t="s">
        <v>585</v>
      </c>
      <c r="AK58" s="109" t="str">
        <f t="shared" si="16"/>
        <v>Casilla formulada</v>
      </c>
      <c r="AL58" s="109"/>
      <c r="AM58" s="109" t="str">
        <f t="shared" si="17"/>
        <v>Casilla formulada</v>
      </c>
      <c r="AN58" s="109" t="str">
        <f t="shared" si="18"/>
        <v>Casilla formulada</v>
      </c>
      <c r="AO58" s="109" t="str">
        <f t="shared" si="19"/>
        <v>SI</v>
      </c>
      <c r="AP58" s="330"/>
      <c r="AQ58" s="330"/>
      <c r="AR58" s="332"/>
      <c r="AS58" s="310"/>
      <c r="AT58" s="335"/>
      <c r="AU58" s="338"/>
      <c r="AV58" s="306"/>
      <c r="AW58" s="325"/>
      <c r="AX58" s="328"/>
    </row>
    <row r="59" spans="2:50" s="104" customFormat="1" ht="2.4" customHeight="1" x14ac:dyDescent="0.25">
      <c r="B59" s="297"/>
      <c r="C59" s="300"/>
      <c r="D59" s="302"/>
      <c r="E59" s="304"/>
      <c r="F59" s="306"/>
      <c r="G59" s="105">
        <v>8</v>
      </c>
      <c r="H59" s="106" t="s">
        <v>586</v>
      </c>
      <c r="I59" s="308"/>
      <c r="J59" s="310"/>
      <c r="K59" s="340"/>
      <c r="L59" s="304"/>
      <c r="M59" s="338"/>
      <c r="N59" s="340"/>
      <c r="O59" s="325"/>
      <c r="P59" s="308"/>
      <c r="Q59" s="107">
        <v>8</v>
      </c>
      <c r="R59" s="76" t="s">
        <v>594</v>
      </c>
      <c r="S59" s="76"/>
      <c r="T59" s="76" t="s">
        <v>585</v>
      </c>
      <c r="U59" s="76"/>
      <c r="V59" s="76"/>
      <c r="W59" s="76"/>
      <c r="X59" s="76"/>
      <c r="Y59" s="106" t="s">
        <v>585</v>
      </c>
      <c r="Z59" s="106" t="s">
        <v>585</v>
      </c>
      <c r="AA59" s="106" t="s">
        <v>585</v>
      </c>
      <c r="AB59" s="106" t="s">
        <v>585</v>
      </c>
      <c r="AC59" s="106" t="s">
        <v>585</v>
      </c>
      <c r="AD59" s="106" t="s">
        <v>585</v>
      </c>
      <c r="AE59" s="106" t="s">
        <v>585</v>
      </c>
      <c r="AF59" s="106" t="s">
        <v>585</v>
      </c>
      <c r="AG59" s="106">
        <f t="shared" si="14"/>
        <v>0</v>
      </c>
      <c r="AH59" s="106" t="str">
        <f t="shared" si="15"/>
        <v>Débil</v>
      </c>
      <c r="AI59" s="106"/>
      <c r="AJ59" s="106" t="s">
        <v>585</v>
      </c>
      <c r="AK59" s="106" t="str">
        <f t="shared" si="16"/>
        <v>Casilla formulada</v>
      </c>
      <c r="AL59" s="106"/>
      <c r="AM59" s="106" t="str">
        <f t="shared" si="17"/>
        <v>Casilla formulada</v>
      </c>
      <c r="AN59" s="106" t="str">
        <f t="shared" si="18"/>
        <v>Casilla formulada</v>
      </c>
      <c r="AO59" s="106" t="str">
        <f t="shared" si="19"/>
        <v>SI</v>
      </c>
      <c r="AP59" s="330"/>
      <c r="AQ59" s="330"/>
      <c r="AR59" s="332"/>
      <c r="AS59" s="310"/>
      <c r="AT59" s="335"/>
      <c r="AU59" s="338"/>
      <c r="AV59" s="306"/>
      <c r="AW59" s="325"/>
      <c r="AX59" s="328"/>
    </row>
    <row r="60" spans="2:50" s="104" customFormat="1" ht="2.4" customHeight="1" x14ac:dyDescent="0.25">
      <c r="B60" s="297"/>
      <c r="C60" s="300"/>
      <c r="D60" s="302"/>
      <c r="E60" s="304"/>
      <c r="F60" s="306"/>
      <c r="G60" s="108">
        <v>9</v>
      </c>
      <c r="H60" s="109" t="s">
        <v>586</v>
      </c>
      <c r="I60" s="308"/>
      <c r="J60" s="310"/>
      <c r="K60" s="340"/>
      <c r="L60" s="304"/>
      <c r="M60" s="338"/>
      <c r="N60" s="340"/>
      <c r="O60" s="325"/>
      <c r="P60" s="308"/>
      <c r="Q60" s="110">
        <v>9</v>
      </c>
      <c r="R60" s="77" t="s">
        <v>595</v>
      </c>
      <c r="S60" s="77"/>
      <c r="T60" s="77" t="s">
        <v>585</v>
      </c>
      <c r="U60" s="77"/>
      <c r="V60" s="77"/>
      <c r="W60" s="77"/>
      <c r="X60" s="77"/>
      <c r="Y60" s="109" t="s">
        <v>585</v>
      </c>
      <c r="Z60" s="109" t="s">
        <v>585</v>
      </c>
      <c r="AA60" s="109" t="s">
        <v>585</v>
      </c>
      <c r="AB60" s="109" t="s">
        <v>585</v>
      </c>
      <c r="AC60" s="109" t="s">
        <v>585</v>
      </c>
      <c r="AD60" s="109" t="s">
        <v>585</v>
      </c>
      <c r="AE60" s="109" t="s">
        <v>585</v>
      </c>
      <c r="AF60" s="109" t="s">
        <v>585</v>
      </c>
      <c r="AG60" s="109">
        <f t="shared" si="14"/>
        <v>0</v>
      </c>
      <c r="AH60" s="109" t="str">
        <f t="shared" si="15"/>
        <v>Débil</v>
      </c>
      <c r="AI60" s="109"/>
      <c r="AJ60" s="109" t="s">
        <v>585</v>
      </c>
      <c r="AK60" s="109" t="str">
        <f t="shared" si="16"/>
        <v>Casilla formulada</v>
      </c>
      <c r="AL60" s="109"/>
      <c r="AM60" s="109" t="str">
        <f t="shared" si="17"/>
        <v>Casilla formulada</v>
      </c>
      <c r="AN60" s="109" t="str">
        <f t="shared" si="18"/>
        <v>Casilla formulada</v>
      </c>
      <c r="AO60" s="109" t="str">
        <f t="shared" si="19"/>
        <v>SI</v>
      </c>
      <c r="AP60" s="330"/>
      <c r="AQ60" s="330"/>
      <c r="AR60" s="332"/>
      <c r="AS60" s="310"/>
      <c r="AT60" s="335"/>
      <c r="AU60" s="338"/>
      <c r="AV60" s="306"/>
      <c r="AW60" s="325"/>
      <c r="AX60" s="328"/>
    </row>
    <row r="61" spans="2:50" s="104" customFormat="1" ht="2.4" customHeight="1" thickBot="1" x14ac:dyDescent="0.3">
      <c r="B61" s="298"/>
      <c r="C61" s="301"/>
      <c r="D61" s="303"/>
      <c r="E61" s="305"/>
      <c r="F61" s="307"/>
      <c r="G61" s="111">
        <v>10</v>
      </c>
      <c r="H61" s="112" t="s">
        <v>586</v>
      </c>
      <c r="I61" s="309"/>
      <c r="J61" s="311"/>
      <c r="K61" s="341"/>
      <c r="L61" s="305"/>
      <c r="M61" s="339"/>
      <c r="N61" s="341"/>
      <c r="O61" s="326"/>
      <c r="P61" s="309"/>
      <c r="Q61" s="113">
        <v>10</v>
      </c>
      <c r="R61" s="114" t="s">
        <v>596</v>
      </c>
      <c r="S61" s="114"/>
      <c r="T61" s="114" t="s">
        <v>585</v>
      </c>
      <c r="U61" s="114"/>
      <c r="V61" s="114"/>
      <c r="W61" s="114"/>
      <c r="X61" s="114"/>
      <c r="Y61" s="112" t="s">
        <v>585</v>
      </c>
      <c r="Z61" s="112" t="s">
        <v>585</v>
      </c>
      <c r="AA61" s="112" t="s">
        <v>585</v>
      </c>
      <c r="AB61" s="112" t="s">
        <v>585</v>
      </c>
      <c r="AC61" s="112" t="s">
        <v>585</v>
      </c>
      <c r="AD61" s="112" t="s">
        <v>585</v>
      </c>
      <c r="AE61" s="112" t="s">
        <v>585</v>
      </c>
      <c r="AF61" s="112" t="s">
        <v>585</v>
      </c>
      <c r="AG61" s="112">
        <f t="shared" si="14"/>
        <v>0</v>
      </c>
      <c r="AH61" s="112" t="str">
        <f t="shared" si="15"/>
        <v>Débil</v>
      </c>
      <c r="AI61" s="112"/>
      <c r="AJ61" s="112" t="s">
        <v>585</v>
      </c>
      <c r="AK61" s="112" t="str">
        <f t="shared" si="16"/>
        <v>Casilla formulada</v>
      </c>
      <c r="AL61" s="112"/>
      <c r="AM61" s="112" t="str">
        <f t="shared" si="17"/>
        <v>Casilla formulada</v>
      </c>
      <c r="AN61" s="112" t="str">
        <f t="shared" si="18"/>
        <v>Casilla formulada</v>
      </c>
      <c r="AO61" s="112" t="str">
        <f t="shared" si="19"/>
        <v>SI</v>
      </c>
      <c r="AP61" s="331"/>
      <c r="AQ61" s="331"/>
      <c r="AR61" s="333"/>
      <c r="AS61" s="311"/>
      <c r="AT61" s="336"/>
      <c r="AU61" s="339"/>
      <c r="AV61" s="307"/>
      <c r="AW61" s="326"/>
      <c r="AX61" s="329"/>
    </row>
    <row r="62" spans="2:50" s="104" customFormat="1" ht="277.2" x14ac:dyDescent="0.25">
      <c r="B62" s="296" t="s">
        <v>19</v>
      </c>
      <c r="C62" s="299" t="str">
        <f>VLOOKUP(B62,'HOJA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62" s="302" t="s">
        <v>1613</v>
      </c>
      <c r="E62" s="304" t="s">
        <v>377</v>
      </c>
      <c r="F62" s="306" t="str">
        <f>IFERROR(VLOOKUP(E62,'HOJA DE DATOS'!$I$50:$J$57,2,0),"Casilla formulada")</f>
        <v>Posibilidad de ocurrencia de eventos que afecten los procesos misionales de la Entidad.</v>
      </c>
      <c r="G62" s="101">
        <v>1</v>
      </c>
      <c r="H62" s="102" t="s">
        <v>1614</v>
      </c>
      <c r="I62" s="308" t="s">
        <v>1618</v>
      </c>
      <c r="J62" s="310">
        <v>3</v>
      </c>
      <c r="K62" s="340" t="str">
        <f>IF(J62="Escoger un dato de la lista desplegable","← 
Definir el nivel de probabilidad",VLOOKUP(J62,'HOJA DE DATOS'!$B$4:$E$8,2,0))</f>
        <v>Posible</v>
      </c>
      <c r="L62" s="304" t="str">
        <f>IF(J62="Escoger un dato de la lista desplegable","← ← 
Definir el nivel de probabilidad",VLOOKUP('GSAN-4.5 (G-V3)'!J62:J71,'HOJA DE DATOS'!$B$4:$E$8,4,0))</f>
        <v>Al menos 1 vez en los últimos 2 años.</v>
      </c>
      <c r="M62" s="338">
        <v>4</v>
      </c>
      <c r="N62" s="340" t="str">
        <f>IF(M62="Escoger un dato de la lista desplegable","← 
Definir el nivel de impacto",VLOOKUP(M62,'HOJA DE DATOS'!$G$4:$H$8,2,0))</f>
        <v>Mayor</v>
      </c>
      <c r="O62" s="324" t="str">
        <f>IF(AND(J62=1,N62="Insignificante"),"Bajo",IF(AND(J62=1,N62="Menor"),"Bajo",IF(AND(J62=1,N62="Moderado"),"Moderado",IF(AND(J62=1,N62="Mayor"),"Alto",IF(AND(J62=1,N62="Catastrófico"),"Extremo",IF(AND(J62=2,N62="Insignificante"),"Bajo",IF(AND(J62=2,N62="Menor"),"Bajo",IF(AND(J62=2,N62="Moderado"),"Moderado",IF(AND(J62=2,N62="Mayor"),"Alto",IF(AND(J62=2,N62="Catastrófico"),"Extremo",IF(AND(J62=3,N62="Insignificante"),"Bajo",IF(AND(J62=3,N62="Menor"),"Moderado",IF(AND(J62=3,N62="Moderado"),"Alto",IF(AND(J62=3,N62="Mayor"),"Extremo",IF(AND(J62=3,N62="Catastrófico"),"Extremo",IF(AND(J62=4,N62="Insignificante"),"Moderado",IF(AND(J62=4,N62="Menor"),"Alto",IF(AND(J62=4,N62="Moderado"),"Alto",IF(AND(J62=4,N62="Mayor"),"Extremo",IF(AND(J62=4,N62="Catastrófico"),"Extremo",IF(AND(J62=5,N62="Insignificante"),"Alto",IF(AND(J62=5,N62="Menor"),"Alto",IF(AND(J62=5,N62="Moderado"),"Extremo",IF(AND(J62=5,N62="Mayor"),"Extremo",IF(AND(J62=5,N62="Catastrófico"),"Extremo","Casilla formulada")))))))))))))))))))))))))</f>
        <v>Extremo</v>
      </c>
      <c r="P62" s="342" t="s">
        <v>70</v>
      </c>
      <c r="Q62" s="103">
        <v>1</v>
      </c>
      <c r="R62" s="75" t="s">
        <v>1619</v>
      </c>
      <c r="S62" s="75" t="s">
        <v>1620</v>
      </c>
      <c r="T62" s="75" t="s">
        <v>110</v>
      </c>
      <c r="U62" s="75" t="s">
        <v>1621</v>
      </c>
      <c r="V62" s="75" t="s">
        <v>1622</v>
      </c>
      <c r="W62" s="75" t="s">
        <v>1623</v>
      </c>
      <c r="X62" s="75" t="s">
        <v>1624</v>
      </c>
      <c r="Y62" s="102" t="s">
        <v>95</v>
      </c>
      <c r="Z62" s="102" t="s">
        <v>79</v>
      </c>
      <c r="AA62" s="102" t="s">
        <v>80</v>
      </c>
      <c r="AB62" s="102" t="s">
        <v>81</v>
      </c>
      <c r="AC62" s="102" t="s">
        <v>82</v>
      </c>
      <c r="AD62" s="102" t="s">
        <v>83</v>
      </c>
      <c r="AE62" s="102" t="s">
        <v>84</v>
      </c>
      <c r="AF62" s="102" t="s">
        <v>96</v>
      </c>
      <c r="AG62" s="102">
        <f t="shared" si="14"/>
        <v>100</v>
      </c>
      <c r="AH62" s="102" t="str">
        <f t="shared" si="15"/>
        <v>Fuerte</v>
      </c>
      <c r="AI62" s="102"/>
      <c r="AJ62" s="102" t="s">
        <v>89</v>
      </c>
      <c r="AK62" s="102" t="str">
        <f t="shared" si="16"/>
        <v>Siempre se ejecuta</v>
      </c>
      <c r="AL62" s="102"/>
      <c r="AM62" s="102" t="str">
        <f t="shared" si="17"/>
        <v>FUERTE</v>
      </c>
      <c r="AN62" s="102">
        <f t="shared" si="18"/>
        <v>100</v>
      </c>
      <c r="AO62" s="102" t="str">
        <f t="shared" si="19"/>
        <v>NO</v>
      </c>
      <c r="AP62" s="330" t="str">
        <f>IFERROR(IF(AVERAGE(AN62:AN71)=100,"FUERTE",IF(AND(AVERAGE(AN62:AN71)&lt;=99,AVERAGE(AN62:AN71)&gt;=50),"MODERADA",IF(AVERAGE(AN62:AN71)&lt;50,"DÉBIL",0))),"Casilla formulada")</f>
        <v>MODERADA</v>
      </c>
      <c r="AQ62" s="330" t="str">
        <f t="shared" ref="AQ62" si="32">IFERROR(IF(AVERAGEIF(Y62:Y71,"Preventivo",AN62:AN71)&gt;=50,"DIRECTAMENTE","NO DISMINUYE"),"NO DISMINUYE")</f>
        <v>DIRECTAMENTE</v>
      </c>
      <c r="AR62" s="332" t="str">
        <f t="shared" ref="AR62" si="33">IFERROR(IF(AVERAGEIF(Y62:Y71,"Detectivo",AN62:AN71)=100,"DIRECTAMENTE",IF(AND(AVERAGEIF(Y62:Y71,"Detectivo",AN62:AN71)&lt;99,(AVERAGEIF(Y62:Y71,"Detectivo",AN62:AN71)&gt;=50)),"INDIRECTAMENTE","NO DISMINUYE")),"NO DISMINUYE")</f>
        <v>NO DISMINUYE</v>
      </c>
      <c r="AS62" s="334">
        <f t="shared" ref="AS62" si="34">IF(J62=1,1,IF(AND(J62=2,AP62="FUERTE",AQ62="DIRECTAMENTE"),J62-1,IF(AND(J62&gt;2,AP62="FUERTE",AQ62="DIRECTAMENTE"),J62-2,IF(AND(J62&gt;=2,AP62="MODERADA",AQ62="DIRECTAMENTE"),J62-1,J62))))</f>
        <v>2</v>
      </c>
      <c r="AT62" s="335" t="str">
        <f t="shared" ref="AT62" si="35">IF(AS62=1,"Rara vez",IF(AS62=2,"Improbable",IF(AS62=3,"Posible",IF(AS62=4,"Probable",IF(AS62=5,"Casi Seguro",0)))))</f>
        <v>Improbable</v>
      </c>
      <c r="AU62" s="337">
        <f t="shared" ref="AU62" si="36">IF(M62=1,1,IF(AND(M62=2,AP62="FUERTE",OR(AR62="DIRECTAMENTE",AR62="INDIRECTAMENTE")),M62-1,IF(AND(M62&gt;2,AP62="FUERTE",AR62="DIRECTAMENTE"),M62-2,IF(AND(M62&gt;2,AP62="FUERTE",AR62="INDIRECTAMENTE"),M62-1,IF(AND(M62&gt;1,AP62="MODERADA",AR62="DIRECTAMENTE"),M62-1,M62)))))</f>
        <v>4</v>
      </c>
      <c r="AV62" s="306" t="str">
        <f t="shared" ref="AV62" si="37">IF(AU62=1,"Insignificante",IF(AU62=2,"Menor",IF(AU62=3,"Moderado",IF(AU62=4,"Mayor",IF(AU62=5,"Catastrófico","Casilla formulada")))))</f>
        <v>Mayor</v>
      </c>
      <c r="AW62" s="324" t="str">
        <f>IF(AND(AS62=1,AV62="Insignificante"),"Bajo",IF(AND(AS62=1,AV62="Menor"),"Bajo",IF(AND(AS62=1,AV62="Moderado"),"Moderado",IF(AND(AS62=1,AV62="Mayor"),"Alto",IF(AND(AS62=1,AV62="Catastrófico"),"Extremo",IF(AND(AS62=2,AV62="Insignificante"),"Bajo",IF(AND(AS62=2,AV62="Menor"),"Bajo",IF(AND(AS62=2,AV62="Moderado"),"Moderado",IF(AND(AS62=2,AV62="Mayor"),"Alto",IF(AND(AS62=2,AV62="Catastrófico"),"Extremo",IF(AND(AS62=3,AV62="Insignificante"),"Bajo",IF(AND(AS62=3,AV62="Menor"),"Moderado",IF(AND(AS62=3,AV62="Moderado"),"Alto",IF(AND(AS62=3,AV62="Mayor"),"Extremo",IF(AND(AS62=3,AV62="Catastrófico"),"Extremo",IF(AND(AS62=4,AV62="Insignificante"),"Moderado",IF(AND(AS62=4,AV62="Menor"),"Alto",IF(AND(AS62=4,AV62="Moderado"),"Alto",IF(AND(AS62=4,AV62="Mayor"),"Extremo",IF(AND(AS62=4,AV62="Catastrófico"),"Extremo",IF(AND(AS62=5,AV62="Insignificante"),"Alto",IF(AND(AS62=5,AV62="Menor"),"Alto",IF(AND(AS62=5,AV62="Moderado"),"Extremo",IF(AND(AS62=5,AV62="Mayor"),"Extremo",IF(AND(AS62=5,AV62="Catastrófico"),"Extremo",0)))))))))))))))))))))))))</f>
        <v>Alto</v>
      </c>
      <c r="AX62" s="327" t="s">
        <v>1640</v>
      </c>
    </row>
    <row r="63" spans="2:50" s="104" customFormat="1" ht="184.8" x14ac:dyDescent="0.25">
      <c r="B63" s="297"/>
      <c r="C63" s="300"/>
      <c r="D63" s="302"/>
      <c r="E63" s="304"/>
      <c r="F63" s="306"/>
      <c r="G63" s="105">
        <v>2</v>
      </c>
      <c r="H63" s="106" t="s">
        <v>1615</v>
      </c>
      <c r="I63" s="308"/>
      <c r="J63" s="310"/>
      <c r="K63" s="340"/>
      <c r="L63" s="304"/>
      <c r="M63" s="338"/>
      <c r="N63" s="340"/>
      <c r="O63" s="325"/>
      <c r="P63" s="308"/>
      <c r="Q63" s="107">
        <v>2</v>
      </c>
      <c r="R63" s="76" t="s">
        <v>1625</v>
      </c>
      <c r="S63" s="76" t="s">
        <v>1626</v>
      </c>
      <c r="T63" s="76" t="s">
        <v>77</v>
      </c>
      <c r="U63" s="76" t="s">
        <v>1627</v>
      </c>
      <c r="V63" s="76" t="s">
        <v>1628</v>
      </c>
      <c r="W63" s="76" t="s">
        <v>1586</v>
      </c>
      <c r="X63" s="76" t="s">
        <v>1629</v>
      </c>
      <c r="Y63" s="106" t="s">
        <v>78</v>
      </c>
      <c r="Z63" s="106" t="s">
        <v>1588</v>
      </c>
      <c r="AA63" s="106" t="s">
        <v>80</v>
      </c>
      <c r="AB63" s="106" t="s">
        <v>81</v>
      </c>
      <c r="AC63" s="106" t="s">
        <v>86</v>
      </c>
      <c r="AD63" s="106" t="s">
        <v>83</v>
      </c>
      <c r="AE63" s="106" t="s">
        <v>84</v>
      </c>
      <c r="AF63" s="106" t="s">
        <v>96</v>
      </c>
      <c r="AG63" s="106">
        <f t="shared" si="14"/>
        <v>80</v>
      </c>
      <c r="AH63" s="106" t="str">
        <f t="shared" si="15"/>
        <v>Débil</v>
      </c>
      <c r="AI63" s="106"/>
      <c r="AJ63" s="106" t="s">
        <v>98</v>
      </c>
      <c r="AK63" s="106" t="str">
        <f t="shared" si="16"/>
        <v>Algunas veces se ejecuta</v>
      </c>
      <c r="AL63" s="106"/>
      <c r="AM63" s="106" t="str">
        <f t="shared" si="17"/>
        <v>DÉBIL</v>
      </c>
      <c r="AN63" s="106">
        <f t="shared" si="18"/>
        <v>0</v>
      </c>
      <c r="AO63" s="106" t="str">
        <f t="shared" si="19"/>
        <v>SI</v>
      </c>
      <c r="AP63" s="330"/>
      <c r="AQ63" s="330"/>
      <c r="AR63" s="332"/>
      <c r="AS63" s="310"/>
      <c r="AT63" s="335"/>
      <c r="AU63" s="338"/>
      <c r="AV63" s="306"/>
      <c r="AW63" s="325"/>
      <c r="AX63" s="328"/>
    </row>
    <row r="64" spans="2:50" s="104" customFormat="1" ht="316.8" x14ac:dyDescent="0.25">
      <c r="B64" s="297"/>
      <c r="C64" s="300"/>
      <c r="D64" s="302"/>
      <c r="E64" s="304"/>
      <c r="F64" s="306"/>
      <c r="G64" s="108">
        <v>3</v>
      </c>
      <c r="H64" s="109" t="s">
        <v>1616</v>
      </c>
      <c r="I64" s="308"/>
      <c r="J64" s="310"/>
      <c r="K64" s="340"/>
      <c r="L64" s="304"/>
      <c r="M64" s="338"/>
      <c r="N64" s="340"/>
      <c r="O64" s="325"/>
      <c r="P64" s="308"/>
      <c r="Q64" s="110">
        <v>3</v>
      </c>
      <c r="R64" s="77" t="s">
        <v>1630</v>
      </c>
      <c r="S64" s="77" t="s">
        <v>1572</v>
      </c>
      <c r="T64" s="77" t="s">
        <v>365</v>
      </c>
      <c r="U64" s="77" t="s">
        <v>1631</v>
      </c>
      <c r="V64" s="77" t="s">
        <v>1632</v>
      </c>
      <c r="W64" s="77" t="s">
        <v>1633</v>
      </c>
      <c r="X64" s="77" t="s">
        <v>1576</v>
      </c>
      <c r="Y64" s="109" t="s">
        <v>95</v>
      </c>
      <c r="Z64" s="109" t="s">
        <v>79</v>
      </c>
      <c r="AA64" s="109" t="s">
        <v>80</v>
      </c>
      <c r="AB64" s="109" t="s">
        <v>81</v>
      </c>
      <c r="AC64" s="109" t="s">
        <v>82</v>
      </c>
      <c r="AD64" s="109" t="s">
        <v>83</v>
      </c>
      <c r="AE64" s="109" t="s">
        <v>84</v>
      </c>
      <c r="AF64" s="109" t="s">
        <v>96</v>
      </c>
      <c r="AG64" s="109">
        <f t="shared" si="14"/>
        <v>100</v>
      </c>
      <c r="AH64" s="109" t="str">
        <f t="shared" si="15"/>
        <v>Fuerte</v>
      </c>
      <c r="AI64" s="109"/>
      <c r="AJ64" s="109" t="s">
        <v>89</v>
      </c>
      <c r="AK64" s="109" t="str">
        <f t="shared" si="16"/>
        <v>Siempre se ejecuta</v>
      </c>
      <c r="AL64" s="109"/>
      <c r="AM64" s="109" t="str">
        <f t="shared" si="17"/>
        <v>FUERTE</v>
      </c>
      <c r="AN64" s="109">
        <f t="shared" si="18"/>
        <v>100</v>
      </c>
      <c r="AO64" s="109" t="str">
        <f t="shared" si="19"/>
        <v>NO</v>
      </c>
      <c r="AP64" s="330"/>
      <c r="AQ64" s="330"/>
      <c r="AR64" s="332"/>
      <c r="AS64" s="310"/>
      <c r="AT64" s="335"/>
      <c r="AU64" s="338"/>
      <c r="AV64" s="306"/>
      <c r="AW64" s="325"/>
      <c r="AX64" s="328"/>
    </row>
    <row r="65" spans="2:50" s="104" customFormat="1" ht="145.19999999999999" x14ac:dyDescent="0.25">
      <c r="B65" s="297"/>
      <c r="C65" s="300"/>
      <c r="D65" s="302"/>
      <c r="E65" s="304"/>
      <c r="F65" s="306"/>
      <c r="G65" s="105">
        <v>4</v>
      </c>
      <c r="H65" s="106" t="s">
        <v>1617</v>
      </c>
      <c r="I65" s="308"/>
      <c r="J65" s="310"/>
      <c r="K65" s="340"/>
      <c r="L65" s="304"/>
      <c r="M65" s="338"/>
      <c r="N65" s="340"/>
      <c r="O65" s="325"/>
      <c r="P65" s="308"/>
      <c r="Q65" s="107">
        <v>4</v>
      </c>
      <c r="R65" s="76" t="s">
        <v>1634</v>
      </c>
      <c r="S65" s="76" t="s">
        <v>1635</v>
      </c>
      <c r="T65" s="76" t="s">
        <v>113</v>
      </c>
      <c r="U65" s="76" t="s">
        <v>1636</v>
      </c>
      <c r="V65" s="76" t="s">
        <v>1637</v>
      </c>
      <c r="W65" s="76" t="s">
        <v>1638</v>
      </c>
      <c r="X65" s="76" t="s">
        <v>1639</v>
      </c>
      <c r="Y65" s="106" t="s">
        <v>95</v>
      </c>
      <c r="Z65" s="106" t="s">
        <v>79</v>
      </c>
      <c r="AA65" s="106" t="s">
        <v>80</v>
      </c>
      <c r="AB65" s="106" t="s">
        <v>81</v>
      </c>
      <c r="AC65" s="106" t="s">
        <v>82</v>
      </c>
      <c r="AD65" s="106" t="s">
        <v>83</v>
      </c>
      <c r="AE65" s="106" t="s">
        <v>84</v>
      </c>
      <c r="AF65" s="106" t="s">
        <v>96</v>
      </c>
      <c r="AG65" s="106">
        <f t="shared" si="14"/>
        <v>100</v>
      </c>
      <c r="AH65" s="106" t="str">
        <f t="shared" si="15"/>
        <v>Fuerte</v>
      </c>
      <c r="AI65" s="106"/>
      <c r="AJ65" s="106" t="s">
        <v>89</v>
      </c>
      <c r="AK65" s="106" t="str">
        <f t="shared" si="16"/>
        <v>Siempre se ejecuta</v>
      </c>
      <c r="AL65" s="106"/>
      <c r="AM65" s="106" t="str">
        <f t="shared" si="17"/>
        <v>FUERTE</v>
      </c>
      <c r="AN65" s="106">
        <f t="shared" si="18"/>
        <v>100</v>
      </c>
      <c r="AO65" s="106" t="str">
        <f t="shared" si="19"/>
        <v>NO</v>
      </c>
      <c r="AP65" s="330"/>
      <c r="AQ65" s="330"/>
      <c r="AR65" s="332"/>
      <c r="AS65" s="310"/>
      <c r="AT65" s="335"/>
      <c r="AU65" s="338"/>
      <c r="AV65" s="306"/>
      <c r="AW65" s="325"/>
      <c r="AX65" s="328"/>
    </row>
    <row r="66" spans="2:50" s="104" customFormat="1" ht="2.4" customHeight="1" x14ac:dyDescent="0.25">
      <c r="B66" s="297"/>
      <c r="C66" s="300"/>
      <c r="D66" s="302"/>
      <c r="E66" s="304"/>
      <c r="F66" s="306"/>
      <c r="G66" s="108">
        <v>5</v>
      </c>
      <c r="H66" s="109" t="s">
        <v>586</v>
      </c>
      <c r="I66" s="308"/>
      <c r="J66" s="310"/>
      <c r="K66" s="340"/>
      <c r="L66" s="304"/>
      <c r="M66" s="338"/>
      <c r="N66" s="340"/>
      <c r="O66" s="325"/>
      <c r="P66" s="308"/>
      <c r="Q66" s="110">
        <v>5</v>
      </c>
      <c r="R66" s="77"/>
      <c r="S66" s="77"/>
      <c r="T66" s="77" t="s">
        <v>585</v>
      </c>
      <c r="U66" s="77"/>
      <c r="V66" s="77"/>
      <c r="W66" s="77"/>
      <c r="X66" s="77"/>
      <c r="Y66" s="109" t="s">
        <v>585</v>
      </c>
      <c r="Z66" s="109" t="s">
        <v>585</v>
      </c>
      <c r="AA66" s="109" t="s">
        <v>585</v>
      </c>
      <c r="AB66" s="109" t="s">
        <v>585</v>
      </c>
      <c r="AC66" s="109" t="s">
        <v>585</v>
      </c>
      <c r="AD66" s="109" t="s">
        <v>585</v>
      </c>
      <c r="AE66" s="109" t="s">
        <v>585</v>
      </c>
      <c r="AF66" s="109" t="s">
        <v>585</v>
      </c>
      <c r="AG66" s="109">
        <f t="shared" si="14"/>
        <v>0</v>
      </c>
      <c r="AH66" s="109" t="str">
        <f t="shared" si="15"/>
        <v>Débil</v>
      </c>
      <c r="AI66" s="109"/>
      <c r="AJ66" s="109" t="s">
        <v>585</v>
      </c>
      <c r="AK66" s="109" t="str">
        <f t="shared" si="16"/>
        <v>Casilla formulada</v>
      </c>
      <c r="AL66" s="109"/>
      <c r="AM66" s="109" t="str">
        <f t="shared" si="17"/>
        <v>Casilla formulada</v>
      </c>
      <c r="AN66" s="109" t="str">
        <f t="shared" si="18"/>
        <v>Casilla formulada</v>
      </c>
      <c r="AO66" s="109" t="str">
        <f t="shared" si="19"/>
        <v>SI</v>
      </c>
      <c r="AP66" s="330"/>
      <c r="AQ66" s="330"/>
      <c r="AR66" s="332"/>
      <c r="AS66" s="310"/>
      <c r="AT66" s="335"/>
      <c r="AU66" s="338"/>
      <c r="AV66" s="306"/>
      <c r="AW66" s="325"/>
      <c r="AX66" s="328"/>
    </row>
    <row r="67" spans="2:50" s="104" customFormat="1" ht="2.4" customHeight="1" x14ac:dyDescent="0.25">
      <c r="B67" s="297"/>
      <c r="C67" s="300"/>
      <c r="D67" s="302"/>
      <c r="E67" s="304"/>
      <c r="F67" s="306"/>
      <c r="G67" s="105">
        <v>6</v>
      </c>
      <c r="H67" s="106" t="s">
        <v>586</v>
      </c>
      <c r="I67" s="308"/>
      <c r="J67" s="310"/>
      <c r="K67" s="340"/>
      <c r="L67" s="304"/>
      <c r="M67" s="338"/>
      <c r="N67" s="340"/>
      <c r="O67" s="325"/>
      <c r="P67" s="308"/>
      <c r="Q67" s="107">
        <v>6</v>
      </c>
      <c r="R67" s="76" t="s">
        <v>592</v>
      </c>
      <c r="S67" s="76"/>
      <c r="T67" s="76" t="s">
        <v>585</v>
      </c>
      <c r="U67" s="76"/>
      <c r="V67" s="76"/>
      <c r="W67" s="76"/>
      <c r="X67" s="76"/>
      <c r="Y67" s="106" t="s">
        <v>585</v>
      </c>
      <c r="Z67" s="106" t="s">
        <v>585</v>
      </c>
      <c r="AA67" s="106" t="s">
        <v>585</v>
      </c>
      <c r="AB67" s="106" t="s">
        <v>585</v>
      </c>
      <c r="AC67" s="106" t="s">
        <v>585</v>
      </c>
      <c r="AD67" s="106" t="s">
        <v>585</v>
      </c>
      <c r="AE67" s="106" t="s">
        <v>585</v>
      </c>
      <c r="AF67" s="106" t="s">
        <v>585</v>
      </c>
      <c r="AG67" s="106">
        <f t="shared" si="14"/>
        <v>0</v>
      </c>
      <c r="AH67" s="106" t="str">
        <f t="shared" si="15"/>
        <v>Débil</v>
      </c>
      <c r="AI67" s="106"/>
      <c r="AJ67" s="106" t="s">
        <v>585</v>
      </c>
      <c r="AK67" s="106" t="str">
        <f t="shared" si="16"/>
        <v>Casilla formulada</v>
      </c>
      <c r="AL67" s="106"/>
      <c r="AM67" s="106" t="str">
        <f t="shared" si="17"/>
        <v>Casilla formulada</v>
      </c>
      <c r="AN67" s="106" t="str">
        <f t="shared" si="18"/>
        <v>Casilla formulada</v>
      </c>
      <c r="AO67" s="106" t="str">
        <f t="shared" si="19"/>
        <v>SI</v>
      </c>
      <c r="AP67" s="330"/>
      <c r="AQ67" s="330"/>
      <c r="AR67" s="332"/>
      <c r="AS67" s="310"/>
      <c r="AT67" s="335"/>
      <c r="AU67" s="338"/>
      <c r="AV67" s="306"/>
      <c r="AW67" s="325"/>
      <c r="AX67" s="328"/>
    </row>
    <row r="68" spans="2:50" s="104" customFormat="1" ht="2.4" customHeight="1" x14ac:dyDescent="0.25">
      <c r="B68" s="297"/>
      <c r="C68" s="300"/>
      <c r="D68" s="302"/>
      <c r="E68" s="304"/>
      <c r="F68" s="306"/>
      <c r="G68" s="108">
        <v>7</v>
      </c>
      <c r="H68" s="109" t="s">
        <v>586</v>
      </c>
      <c r="I68" s="308"/>
      <c r="J68" s="310"/>
      <c r="K68" s="340"/>
      <c r="L68" s="304"/>
      <c r="M68" s="338"/>
      <c r="N68" s="340"/>
      <c r="O68" s="325"/>
      <c r="P68" s="308"/>
      <c r="Q68" s="110">
        <v>7</v>
      </c>
      <c r="R68" s="77" t="s">
        <v>593</v>
      </c>
      <c r="S68" s="77"/>
      <c r="T68" s="77" t="s">
        <v>585</v>
      </c>
      <c r="U68" s="77"/>
      <c r="V68" s="77"/>
      <c r="W68" s="77"/>
      <c r="X68" s="77"/>
      <c r="Y68" s="109" t="s">
        <v>585</v>
      </c>
      <c r="Z68" s="109" t="s">
        <v>585</v>
      </c>
      <c r="AA68" s="109" t="s">
        <v>585</v>
      </c>
      <c r="AB68" s="109" t="s">
        <v>585</v>
      </c>
      <c r="AC68" s="109" t="s">
        <v>585</v>
      </c>
      <c r="AD68" s="109" t="s">
        <v>585</v>
      </c>
      <c r="AE68" s="109" t="s">
        <v>585</v>
      </c>
      <c r="AF68" s="109" t="s">
        <v>585</v>
      </c>
      <c r="AG68" s="109">
        <f t="shared" si="14"/>
        <v>0</v>
      </c>
      <c r="AH68" s="109" t="str">
        <f t="shared" si="15"/>
        <v>Débil</v>
      </c>
      <c r="AI68" s="109"/>
      <c r="AJ68" s="109" t="s">
        <v>585</v>
      </c>
      <c r="AK68" s="109" t="str">
        <f t="shared" si="16"/>
        <v>Casilla formulada</v>
      </c>
      <c r="AL68" s="109"/>
      <c r="AM68" s="109" t="str">
        <f t="shared" si="17"/>
        <v>Casilla formulada</v>
      </c>
      <c r="AN68" s="109" t="str">
        <f t="shared" si="18"/>
        <v>Casilla formulada</v>
      </c>
      <c r="AO68" s="109" t="str">
        <f t="shared" si="19"/>
        <v>SI</v>
      </c>
      <c r="AP68" s="330"/>
      <c r="AQ68" s="330"/>
      <c r="AR68" s="332"/>
      <c r="AS68" s="310"/>
      <c r="AT68" s="335"/>
      <c r="AU68" s="338"/>
      <c r="AV68" s="306"/>
      <c r="AW68" s="325"/>
      <c r="AX68" s="328"/>
    </row>
    <row r="69" spans="2:50" s="104" customFormat="1" ht="2.4" customHeight="1" x14ac:dyDescent="0.25">
      <c r="B69" s="297"/>
      <c r="C69" s="300"/>
      <c r="D69" s="302"/>
      <c r="E69" s="304"/>
      <c r="F69" s="306"/>
      <c r="G69" s="105">
        <v>8</v>
      </c>
      <c r="H69" s="106" t="s">
        <v>586</v>
      </c>
      <c r="I69" s="308"/>
      <c r="J69" s="310"/>
      <c r="K69" s="340"/>
      <c r="L69" s="304"/>
      <c r="M69" s="338"/>
      <c r="N69" s="340"/>
      <c r="O69" s="325"/>
      <c r="P69" s="308"/>
      <c r="Q69" s="107">
        <v>8</v>
      </c>
      <c r="R69" s="76" t="s">
        <v>594</v>
      </c>
      <c r="S69" s="76"/>
      <c r="T69" s="76" t="s">
        <v>585</v>
      </c>
      <c r="U69" s="76"/>
      <c r="V69" s="76"/>
      <c r="W69" s="76"/>
      <c r="X69" s="76"/>
      <c r="Y69" s="106" t="s">
        <v>585</v>
      </c>
      <c r="Z69" s="106" t="s">
        <v>585</v>
      </c>
      <c r="AA69" s="106" t="s">
        <v>585</v>
      </c>
      <c r="AB69" s="106" t="s">
        <v>585</v>
      </c>
      <c r="AC69" s="106" t="s">
        <v>585</v>
      </c>
      <c r="AD69" s="106" t="s">
        <v>585</v>
      </c>
      <c r="AE69" s="106" t="s">
        <v>585</v>
      </c>
      <c r="AF69" s="106" t="s">
        <v>585</v>
      </c>
      <c r="AG69" s="106">
        <f t="shared" si="14"/>
        <v>0</v>
      </c>
      <c r="AH69" s="106" t="str">
        <f t="shared" si="15"/>
        <v>Débil</v>
      </c>
      <c r="AI69" s="106"/>
      <c r="AJ69" s="106" t="s">
        <v>585</v>
      </c>
      <c r="AK69" s="106" t="str">
        <f t="shared" si="16"/>
        <v>Casilla formulada</v>
      </c>
      <c r="AL69" s="106"/>
      <c r="AM69" s="106" t="str">
        <f t="shared" si="17"/>
        <v>Casilla formulada</v>
      </c>
      <c r="AN69" s="106" t="str">
        <f t="shared" si="18"/>
        <v>Casilla formulada</v>
      </c>
      <c r="AO69" s="106" t="str">
        <f t="shared" si="19"/>
        <v>SI</v>
      </c>
      <c r="AP69" s="330"/>
      <c r="AQ69" s="330"/>
      <c r="AR69" s="332"/>
      <c r="AS69" s="310"/>
      <c r="AT69" s="335"/>
      <c r="AU69" s="338"/>
      <c r="AV69" s="306"/>
      <c r="AW69" s="325"/>
      <c r="AX69" s="328"/>
    </row>
    <row r="70" spans="2:50" s="104" customFormat="1" ht="2.4" customHeight="1" x14ac:dyDescent="0.25">
      <c r="B70" s="297"/>
      <c r="C70" s="300"/>
      <c r="D70" s="302"/>
      <c r="E70" s="304"/>
      <c r="F70" s="306"/>
      <c r="G70" s="108">
        <v>9</v>
      </c>
      <c r="H70" s="109" t="s">
        <v>586</v>
      </c>
      <c r="I70" s="308"/>
      <c r="J70" s="310"/>
      <c r="K70" s="340"/>
      <c r="L70" s="304"/>
      <c r="M70" s="338"/>
      <c r="N70" s="340"/>
      <c r="O70" s="325"/>
      <c r="P70" s="308"/>
      <c r="Q70" s="110">
        <v>9</v>
      </c>
      <c r="R70" s="77" t="s">
        <v>595</v>
      </c>
      <c r="S70" s="77"/>
      <c r="T70" s="77" t="s">
        <v>585</v>
      </c>
      <c r="U70" s="77"/>
      <c r="V70" s="77"/>
      <c r="W70" s="77"/>
      <c r="X70" s="77"/>
      <c r="Y70" s="109" t="s">
        <v>585</v>
      </c>
      <c r="Z70" s="109" t="s">
        <v>585</v>
      </c>
      <c r="AA70" s="109" t="s">
        <v>585</v>
      </c>
      <c r="AB70" s="109" t="s">
        <v>585</v>
      </c>
      <c r="AC70" s="109" t="s">
        <v>585</v>
      </c>
      <c r="AD70" s="109" t="s">
        <v>585</v>
      </c>
      <c r="AE70" s="109" t="s">
        <v>585</v>
      </c>
      <c r="AF70" s="109" t="s">
        <v>585</v>
      </c>
      <c r="AG70" s="109">
        <f t="shared" si="14"/>
        <v>0</v>
      </c>
      <c r="AH70" s="109" t="str">
        <f t="shared" si="15"/>
        <v>Débil</v>
      </c>
      <c r="AI70" s="109"/>
      <c r="AJ70" s="109" t="s">
        <v>585</v>
      </c>
      <c r="AK70" s="109" t="str">
        <f t="shared" si="16"/>
        <v>Casilla formulada</v>
      </c>
      <c r="AL70" s="109"/>
      <c r="AM70" s="109" t="str">
        <f t="shared" si="17"/>
        <v>Casilla formulada</v>
      </c>
      <c r="AN70" s="109" t="str">
        <f t="shared" si="18"/>
        <v>Casilla formulada</v>
      </c>
      <c r="AO70" s="109" t="str">
        <f t="shared" si="19"/>
        <v>SI</v>
      </c>
      <c r="AP70" s="330"/>
      <c r="AQ70" s="330"/>
      <c r="AR70" s="332"/>
      <c r="AS70" s="310"/>
      <c r="AT70" s="335"/>
      <c r="AU70" s="338"/>
      <c r="AV70" s="306"/>
      <c r="AW70" s="325"/>
      <c r="AX70" s="328"/>
    </row>
    <row r="71" spans="2:50" s="104" customFormat="1" ht="2.4" customHeight="1" thickBot="1" x14ac:dyDescent="0.3">
      <c r="B71" s="298"/>
      <c r="C71" s="301"/>
      <c r="D71" s="303"/>
      <c r="E71" s="305"/>
      <c r="F71" s="307"/>
      <c r="G71" s="111">
        <v>10</v>
      </c>
      <c r="H71" s="112" t="s">
        <v>586</v>
      </c>
      <c r="I71" s="309"/>
      <c r="J71" s="311"/>
      <c r="K71" s="341"/>
      <c r="L71" s="305"/>
      <c r="M71" s="339"/>
      <c r="N71" s="341"/>
      <c r="O71" s="326"/>
      <c r="P71" s="309"/>
      <c r="Q71" s="113">
        <v>10</v>
      </c>
      <c r="R71" s="114" t="s">
        <v>596</v>
      </c>
      <c r="S71" s="114"/>
      <c r="T71" s="114" t="s">
        <v>585</v>
      </c>
      <c r="U71" s="114"/>
      <c r="V71" s="114"/>
      <c r="W71" s="114"/>
      <c r="X71" s="114"/>
      <c r="Y71" s="112" t="s">
        <v>585</v>
      </c>
      <c r="Z71" s="112" t="s">
        <v>585</v>
      </c>
      <c r="AA71" s="112" t="s">
        <v>585</v>
      </c>
      <c r="AB71" s="112" t="s">
        <v>585</v>
      </c>
      <c r="AC71" s="112" t="s">
        <v>585</v>
      </c>
      <c r="AD71" s="112" t="s">
        <v>585</v>
      </c>
      <c r="AE71" s="112" t="s">
        <v>585</v>
      </c>
      <c r="AF71" s="112" t="s">
        <v>585</v>
      </c>
      <c r="AG71" s="112">
        <f t="shared" si="14"/>
        <v>0</v>
      </c>
      <c r="AH71" s="112" t="str">
        <f t="shared" si="15"/>
        <v>Débil</v>
      </c>
      <c r="AI71" s="112"/>
      <c r="AJ71" s="112" t="s">
        <v>585</v>
      </c>
      <c r="AK71" s="112" t="str">
        <f t="shared" si="16"/>
        <v>Casilla formulada</v>
      </c>
      <c r="AL71" s="112"/>
      <c r="AM71" s="112" t="str">
        <f t="shared" si="17"/>
        <v>Casilla formulada</v>
      </c>
      <c r="AN71" s="112" t="str">
        <f t="shared" si="18"/>
        <v>Casilla formulada</v>
      </c>
      <c r="AO71" s="112" t="str">
        <f t="shared" si="19"/>
        <v>SI</v>
      </c>
      <c r="AP71" s="331"/>
      <c r="AQ71" s="331"/>
      <c r="AR71" s="333"/>
      <c r="AS71" s="311"/>
      <c r="AT71" s="336"/>
      <c r="AU71" s="339"/>
      <c r="AV71" s="307"/>
      <c r="AW71" s="326"/>
      <c r="AX71" s="329"/>
    </row>
  </sheetData>
  <sheetProtection algorithmName="SHA-512" hashValue="Op6kzpsHUS6qErvu4Mnaw3gYAPPPyjPtBzTxG0LWlgpGczcjroXw/gXaHQBmxEOtXRMsjb+dvmBBRxCfCwehPg==" saltValue="y+uMnwAbgl1BAsSrSE+siQ==" spinCount="100000" sheet="1" objects="1" scenarios="1"/>
  <mergeCells count="178">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N22:N31"/>
    <mergeCell ref="O22:O31"/>
    <mergeCell ref="P22:P31"/>
    <mergeCell ref="AV32:AV41"/>
    <mergeCell ref="AW32:AW41"/>
    <mergeCell ref="AX32:AX41"/>
    <mergeCell ref="AR32:AR41"/>
    <mergeCell ref="B42:B51"/>
    <mergeCell ref="C42:C51"/>
    <mergeCell ref="D42:D51"/>
    <mergeCell ref="E42:E51"/>
    <mergeCell ref="F42:F51"/>
    <mergeCell ref="I42:I51"/>
    <mergeCell ref="J42:J51"/>
    <mergeCell ref="AP32:AP41"/>
    <mergeCell ref="AQ32:AQ41"/>
    <mergeCell ref="AS32:AS41"/>
    <mergeCell ref="AT32:AT41"/>
    <mergeCell ref="AU32:AU41"/>
    <mergeCell ref="K32:K41"/>
    <mergeCell ref="L32:L41"/>
    <mergeCell ref="M32:M41"/>
    <mergeCell ref="N32:N41"/>
    <mergeCell ref="O32:O41"/>
    <mergeCell ref="P32:P41"/>
    <mergeCell ref="AV42:AV51"/>
    <mergeCell ref="AW42:AW51"/>
    <mergeCell ref="AX42:AX51"/>
    <mergeCell ref="B52:B61"/>
    <mergeCell ref="C52:C61"/>
    <mergeCell ref="D52:D61"/>
    <mergeCell ref="E52:E61"/>
    <mergeCell ref="F52:F61"/>
    <mergeCell ref="I52:I61"/>
    <mergeCell ref="J52:J61"/>
    <mergeCell ref="AP42:AP51"/>
    <mergeCell ref="AQ42:AQ51"/>
    <mergeCell ref="AR42:AR51"/>
    <mergeCell ref="AS42:AS51"/>
    <mergeCell ref="AT42:AT51"/>
    <mergeCell ref="AU42:AU51"/>
    <mergeCell ref="K42:K51"/>
    <mergeCell ref="L42:L51"/>
    <mergeCell ref="M42:M51"/>
    <mergeCell ref="N42:N51"/>
    <mergeCell ref="O42:O51"/>
    <mergeCell ref="P42:P51"/>
    <mergeCell ref="AV52:AV61"/>
    <mergeCell ref="AW52:AW61"/>
    <mergeCell ref="B62:B71"/>
    <mergeCell ref="C62:C71"/>
    <mergeCell ref="D62:D71"/>
    <mergeCell ref="E62:E71"/>
    <mergeCell ref="F62:F71"/>
    <mergeCell ref="I62:I71"/>
    <mergeCell ref="J62:J71"/>
    <mergeCell ref="AP52:AP61"/>
    <mergeCell ref="AQ52:AQ61"/>
    <mergeCell ref="K52:K61"/>
    <mergeCell ref="L52:L61"/>
    <mergeCell ref="M52:M61"/>
    <mergeCell ref="N52:N61"/>
    <mergeCell ref="O52:O61"/>
    <mergeCell ref="P52:P61"/>
    <mergeCell ref="K62:K71"/>
    <mergeCell ref="L62:L71"/>
    <mergeCell ref="M62:M71"/>
    <mergeCell ref="N62:N71"/>
    <mergeCell ref="O62:O71"/>
    <mergeCell ref="P62:P71"/>
    <mergeCell ref="AX52:AX61"/>
    <mergeCell ref="AR52:AR61"/>
    <mergeCell ref="AS52:AS61"/>
    <mergeCell ref="AT52:AT61"/>
    <mergeCell ref="AU52:AU61"/>
    <mergeCell ref="AV62:AV71"/>
    <mergeCell ref="AW62:AW71"/>
    <mergeCell ref="AX62:AX71"/>
    <mergeCell ref="AP62:AP71"/>
    <mergeCell ref="AQ62:AQ71"/>
    <mergeCell ref="AR62:AR71"/>
    <mergeCell ref="AS62:AS71"/>
    <mergeCell ref="AT62:AT71"/>
    <mergeCell ref="AU62:AU71"/>
  </mergeCells>
  <conditionalFormatting sqref="O12:P12 O13:O21">
    <cfRule type="containsText" dxfId="3884" priority="180" operator="containsText" text="Extremo">
      <formula>NOT(ISERROR(SEARCH("Extremo",O12)))</formula>
    </cfRule>
    <cfRule type="containsText" dxfId="3883" priority="181" operator="containsText" text="Alto">
      <formula>NOT(ISERROR(SEARCH("Alto",O12)))</formula>
    </cfRule>
    <cfRule type="containsText" dxfId="3882" priority="182" operator="containsText" text="Moderado">
      <formula>NOT(ISERROR(SEARCH("Moderado",O12)))</formula>
    </cfRule>
    <cfRule type="containsText" dxfId="3881" priority="183" operator="containsText" text="Bajo">
      <formula>NOT(ISERROR(SEARCH("Bajo",O12)))</formula>
    </cfRule>
  </conditionalFormatting>
  <conditionalFormatting sqref="AM12:AM21">
    <cfRule type="containsText" dxfId="3880" priority="177" operator="containsText" text="FUERTE">
      <formula>NOT(ISERROR(SEARCH("FUERTE",AM12)))</formula>
    </cfRule>
    <cfRule type="containsText" dxfId="3879" priority="178" operator="containsText" text="MODERADO">
      <formula>NOT(ISERROR(SEARCH("MODERADO",AM12)))</formula>
    </cfRule>
    <cfRule type="containsText" dxfId="3878" priority="179" operator="containsText" text="DÉBIL">
      <formula>NOT(ISERROR(SEARCH("DÉBIL",AM12)))</formula>
    </cfRule>
  </conditionalFormatting>
  <conditionalFormatting sqref="AW12:AW21">
    <cfRule type="containsText" dxfId="3877" priority="173" operator="containsText" text="Extremo">
      <formula>NOT(ISERROR(SEARCH("Extremo",AW12)))</formula>
    </cfRule>
    <cfRule type="containsText" dxfId="3876" priority="174" operator="containsText" text="Alto">
      <formula>NOT(ISERROR(SEARCH("Alto",AW12)))</formula>
    </cfRule>
    <cfRule type="containsText" dxfId="3875" priority="175" operator="containsText" text="Moderado">
      <formula>NOT(ISERROR(SEARCH("Moderado",AW12)))</formula>
    </cfRule>
    <cfRule type="containsText" dxfId="3874" priority="176" operator="containsText" text="Bajo">
      <formula>NOT(ISERROR(SEARCH("Bajo",AW12)))</formula>
    </cfRule>
  </conditionalFormatting>
  <conditionalFormatting sqref="B12:B21">
    <cfRule type="containsText" dxfId="3873" priority="172" operator="containsText" text="Escoger un proceso de la lista desplegable">
      <formula>NOT(ISERROR(SEARCH("Escoger un proceso de la lista desplegable",B12)))</formula>
    </cfRule>
  </conditionalFormatting>
  <conditionalFormatting sqref="B12:E21 Y12:AX21 G12:Q21">
    <cfRule type="containsText" dxfId="3872" priority="170" operator="containsText" text="Escoger un dato de la lista desplegable">
      <formula>NOT(ISERROR(SEARCH("Escoger un dato de la lista desplegable",B12)))</formula>
    </cfRule>
    <cfRule type="containsText" dxfId="3871" priority="171" operator="containsText" text="Casilla formulada">
      <formula>NOT(ISERROR(SEARCH("Casilla formulada",B12)))</formula>
    </cfRule>
  </conditionalFormatting>
  <conditionalFormatting sqref="D12:D21">
    <cfRule type="containsText" dxfId="3870" priority="169" operator="containsText" text="Definir el riesgo">
      <formula>NOT(ISERROR(SEARCH("Definir el riesgo",D12)))</formula>
    </cfRule>
  </conditionalFormatting>
  <conditionalFormatting sqref="H12:H21">
    <cfRule type="containsText" dxfId="3869" priority="168" operator="containsText" text="Espacio para describir la o las posibles causas">
      <formula>NOT(ISERROR(SEARCH("Espacio para describir la o las posibles causas",H12)))</formula>
    </cfRule>
  </conditionalFormatting>
  <conditionalFormatting sqref="I12:I21">
    <cfRule type="containsText" dxfId="3868" priority="167"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867" priority="166" operator="containsText" text="←">
      <formula>NOT(ISERROR(SEARCH("←",J12)))</formula>
    </cfRule>
  </conditionalFormatting>
  <conditionalFormatting sqref="P12:P21">
    <cfRule type="containsText" dxfId="3866" priority="165" operator="containsText" text="Seleccione Tratamiento del Riesgo">
      <formula>NOT(ISERROR(SEARCH("Seleccione Tratamiento del Riesgo",P12)))</formula>
    </cfRule>
  </conditionalFormatting>
  <conditionalFormatting sqref="R12:S21 U12:X21">
    <cfRule type="containsText" dxfId="3865" priority="163" operator="containsText" text="Escoger un dato de la lista desplegable">
      <formula>NOT(ISERROR(SEARCH("Escoger un dato de la lista desplegable",R12)))</formula>
    </cfRule>
    <cfRule type="containsText" dxfId="3864" priority="164" operator="containsText" text="Casilla formulada">
      <formula>NOT(ISERROR(SEARCH("Casilla formulada",R12)))</formula>
    </cfRule>
  </conditionalFormatting>
  <conditionalFormatting sqref="R12:S21 U12:X21">
    <cfRule type="containsText" dxfId="3863" priority="162" operator="containsText" text="CONTROL#">
      <formula>NOT(ISERROR(SEARCH("CONTROL#",R12)))</formula>
    </cfRule>
  </conditionalFormatting>
  <conditionalFormatting sqref="T12:T21">
    <cfRule type="containsText" dxfId="3862" priority="160" operator="containsText" text="Escoger un dato de la lista desplegable">
      <formula>NOT(ISERROR(SEARCH("Escoger un dato de la lista desplegable",T12)))</formula>
    </cfRule>
    <cfRule type="containsText" dxfId="3861" priority="161" operator="containsText" text="Casilla formulada">
      <formula>NOT(ISERROR(SEARCH("Casilla formulada",T12)))</formula>
    </cfRule>
  </conditionalFormatting>
  <conditionalFormatting sqref="T12:T21">
    <cfRule type="containsText" dxfId="3860" priority="159" operator="containsText" text="CONTROL#">
      <formula>NOT(ISERROR(SEARCH("CONTROL#",T12)))</formula>
    </cfRule>
  </conditionalFormatting>
  <conditionalFormatting sqref="T12">
    <cfRule type="containsText" dxfId="3859" priority="157" operator="containsText" text="Escoger un dato de la lista desplegable">
      <formula>NOT(ISERROR(SEARCH("Escoger un dato de la lista desplegable",T12)))</formula>
    </cfRule>
    <cfRule type="containsText" dxfId="3858" priority="158" operator="containsText" text="Casilla formulada">
      <formula>NOT(ISERROR(SEARCH("Casilla formulada",T12)))</formula>
    </cfRule>
  </conditionalFormatting>
  <conditionalFormatting sqref="T13:T21">
    <cfRule type="containsText" dxfId="3857" priority="155" operator="containsText" text="Escoger un dato de la lista desplegable">
      <formula>NOT(ISERROR(SEARCH("Escoger un dato de la lista desplegable",T13)))</formula>
    </cfRule>
    <cfRule type="containsText" dxfId="3856" priority="156" operator="containsText" text="Casilla formulada">
      <formula>NOT(ISERROR(SEARCH("Casilla formulada",T13)))</formula>
    </cfRule>
  </conditionalFormatting>
  <conditionalFormatting sqref="I6">
    <cfRule type="containsText" dxfId="3855" priority="154" operator="containsText" text="Casilla formulada">
      <formula>NOT(ISERROR(SEARCH("Casilla formulada",I6)))</formula>
    </cfRule>
  </conditionalFormatting>
  <conditionalFormatting sqref="O22:P22 O23:O31">
    <cfRule type="containsText" dxfId="3854" priority="150" operator="containsText" text="Extremo">
      <formula>NOT(ISERROR(SEARCH("Extremo",O22)))</formula>
    </cfRule>
    <cfRule type="containsText" dxfId="3853" priority="151" operator="containsText" text="Alto">
      <formula>NOT(ISERROR(SEARCH("Alto",O22)))</formula>
    </cfRule>
    <cfRule type="containsText" dxfId="3852" priority="152" operator="containsText" text="Moderado">
      <formula>NOT(ISERROR(SEARCH("Moderado",O22)))</formula>
    </cfRule>
    <cfRule type="containsText" dxfId="3851" priority="153" operator="containsText" text="Bajo">
      <formula>NOT(ISERROR(SEARCH("Bajo",O22)))</formula>
    </cfRule>
  </conditionalFormatting>
  <conditionalFormatting sqref="AM22:AM31">
    <cfRule type="containsText" dxfId="3850" priority="147" operator="containsText" text="FUERTE">
      <formula>NOT(ISERROR(SEARCH("FUERTE",AM22)))</formula>
    </cfRule>
    <cfRule type="containsText" dxfId="3849" priority="148" operator="containsText" text="MODERADO">
      <formula>NOT(ISERROR(SEARCH("MODERADO",AM22)))</formula>
    </cfRule>
    <cfRule type="containsText" dxfId="3848" priority="149" operator="containsText" text="DÉBIL">
      <formula>NOT(ISERROR(SEARCH("DÉBIL",AM22)))</formula>
    </cfRule>
  </conditionalFormatting>
  <conditionalFormatting sqref="AW22:AW31">
    <cfRule type="containsText" dxfId="3847" priority="143" operator="containsText" text="Extremo">
      <formula>NOT(ISERROR(SEARCH("Extremo",AW22)))</formula>
    </cfRule>
    <cfRule type="containsText" dxfId="3846" priority="144" operator="containsText" text="Alto">
      <formula>NOT(ISERROR(SEARCH("Alto",AW22)))</formula>
    </cfRule>
    <cfRule type="containsText" dxfId="3845" priority="145" operator="containsText" text="Moderado">
      <formula>NOT(ISERROR(SEARCH("Moderado",AW22)))</formula>
    </cfRule>
    <cfRule type="containsText" dxfId="3844" priority="146" operator="containsText" text="Bajo">
      <formula>NOT(ISERROR(SEARCH("Bajo",AW22)))</formula>
    </cfRule>
  </conditionalFormatting>
  <conditionalFormatting sqref="B22:B31">
    <cfRule type="containsText" dxfId="3843" priority="142" operator="containsText" text="Escoger un proceso de la lista desplegable">
      <formula>NOT(ISERROR(SEARCH("Escoger un proceso de la lista desplegable",B22)))</formula>
    </cfRule>
  </conditionalFormatting>
  <conditionalFormatting sqref="B22:Q31 Y22:AX31">
    <cfRule type="containsText" dxfId="3842" priority="140" operator="containsText" text="Escoger un dato de la lista desplegable">
      <formula>NOT(ISERROR(SEARCH("Escoger un dato de la lista desplegable",B22)))</formula>
    </cfRule>
    <cfRule type="containsText" dxfId="3841" priority="141" operator="containsText" text="Casilla formulada">
      <formula>NOT(ISERROR(SEARCH("Casilla formulada",B22)))</formula>
    </cfRule>
  </conditionalFormatting>
  <conditionalFormatting sqref="D22:D31">
    <cfRule type="containsText" dxfId="3840" priority="139" operator="containsText" text="Definir el riesgo">
      <formula>NOT(ISERROR(SEARCH("Definir el riesgo",D22)))</formula>
    </cfRule>
  </conditionalFormatting>
  <conditionalFormatting sqref="H22:H31">
    <cfRule type="containsText" dxfId="3839" priority="138" operator="containsText" text="Espacio para describir la o las posibles causas">
      <formula>NOT(ISERROR(SEARCH("Espacio para describir la o las posibles causas",H22)))</formula>
    </cfRule>
  </conditionalFormatting>
  <conditionalFormatting sqref="I22:I31">
    <cfRule type="containsText" dxfId="3838" priority="137"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837" priority="136" operator="containsText" text="←">
      <formula>NOT(ISERROR(SEARCH("←",J22)))</formula>
    </cfRule>
  </conditionalFormatting>
  <conditionalFormatting sqref="P22:P31">
    <cfRule type="containsText" dxfId="3836" priority="135" operator="containsText" text="Seleccione Tratamiento del Riesgo">
      <formula>NOT(ISERROR(SEARCH("Seleccione Tratamiento del Riesgo",P22)))</formula>
    </cfRule>
  </conditionalFormatting>
  <conditionalFormatting sqref="R22:S31 U22:X31">
    <cfRule type="containsText" dxfId="3835" priority="133" operator="containsText" text="Escoger un dato de la lista desplegable">
      <formula>NOT(ISERROR(SEARCH("Escoger un dato de la lista desplegable",R22)))</formula>
    </cfRule>
    <cfRule type="containsText" dxfId="3834" priority="134" operator="containsText" text="Casilla formulada">
      <formula>NOT(ISERROR(SEARCH("Casilla formulada",R22)))</formula>
    </cfRule>
  </conditionalFormatting>
  <conditionalFormatting sqref="R22:S31 U22:X31">
    <cfRule type="containsText" dxfId="3833" priority="132" operator="containsText" text="CONTROL#">
      <formula>NOT(ISERROR(SEARCH("CONTROL#",R22)))</formula>
    </cfRule>
  </conditionalFormatting>
  <conditionalFormatting sqref="T22:T31">
    <cfRule type="containsText" dxfId="3832" priority="130" operator="containsText" text="Escoger un dato de la lista desplegable">
      <formula>NOT(ISERROR(SEARCH("Escoger un dato de la lista desplegable",T22)))</formula>
    </cfRule>
    <cfRule type="containsText" dxfId="3831" priority="131" operator="containsText" text="Casilla formulada">
      <formula>NOT(ISERROR(SEARCH("Casilla formulada",T22)))</formula>
    </cfRule>
  </conditionalFormatting>
  <conditionalFormatting sqref="T22:T31">
    <cfRule type="containsText" dxfId="3830" priority="129" operator="containsText" text="CONTROL#">
      <formula>NOT(ISERROR(SEARCH("CONTROL#",T22)))</formula>
    </cfRule>
  </conditionalFormatting>
  <conditionalFormatting sqref="T22">
    <cfRule type="containsText" dxfId="3829" priority="127" operator="containsText" text="Escoger un dato de la lista desplegable">
      <formula>NOT(ISERROR(SEARCH("Escoger un dato de la lista desplegable",T22)))</formula>
    </cfRule>
    <cfRule type="containsText" dxfId="3828" priority="128" operator="containsText" text="Casilla formulada">
      <formula>NOT(ISERROR(SEARCH("Casilla formulada",T22)))</formula>
    </cfRule>
  </conditionalFormatting>
  <conditionalFormatting sqref="T23:T31">
    <cfRule type="containsText" dxfId="3827" priority="125" operator="containsText" text="Escoger un dato de la lista desplegable">
      <formula>NOT(ISERROR(SEARCH("Escoger un dato de la lista desplegable",T23)))</formula>
    </cfRule>
    <cfRule type="containsText" dxfId="3826" priority="126" operator="containsText" text="Casilla formulada">
      <formula>NOT(ISERROR(SEARCH("Casilla formulada",T23)))</formula>
    </cfRule>
  </conditionalFormatting>
  <conditionalFormatting sqref="O32:P32 O33:O41">
    <cfRule type="containsText" dxfId="3825" priority="121" operator="containsText" text="Extremo">
      <formula>NOT(ISERROR(SEARCH("Extremo",O32)))</formula>
    </cfRule>
    <cfRule type="containsText" dxfId="3824" priority="122" operator="containsText" text="Alto">
      <formula>NOT(ISERROR(SEARCH("Alto",O32)))</formula>
    </cfRule>
    <cfRule type="containsText" dxfId="3823" priority="123" operator="containsText" text="Moderado">
      <formula>NOT(ISERROR(SEARCH("Moderado",O32)))</formula>
    </cfRule>
    <cfRule type="containsText" dxfId="3822" priority="124" operator="containsText" text="Bajo">
      <formula>NOT(ISERROR(SEARCH("Bajo",O32)))</formula>
    </cfRule>
  </conditionalFormatting>
  <conditionalFormatting sqref="AM32:AM41">
    <cfRule type="containsText" dxfId="3821" priority="118" operator="containsText" text="FUERTE">
      <formula>NOT(ISERROR(SEARCH("FUERTE",AM32)))</formula>
    </cfRule>
    <cfRule type="containsText" dxfId="3820" priority="119" operator="containsText" text="MODERADO">
      <formula>NOT(ISERROR(SEARCH("MODERADO",AM32)))</formula>
    </cfRule>
    <cfRule type="containsText" dxfId="3819" priority="120" operator="containsText" text="DÉBIL">
      <formula>NOT(ISERROR(SEARCH("DÉBIL",AM32)))</formula>
    </cfRule>
  </conditionalFormatting>
  <conditionalFormatting sqref="AW32:AW41">
    <cfRule type="containsText" dxfId="3818" priority="114" operator="containsText" text="Extremo">
      <formula>NOT(ISERROR(SEARCH("Extremo",AW32)))</formula>
    </cfRule>
    <cfRule type="containsText" dxfId="3817" priority="115" operator="containsText" text="Alto">
      <formula>NOT(ISERROR(SEARCH("Alto",AW32)))</formula>
    </cfRule>
    <cfRule type="containsText" dxfId="3816" priority="116" operator="containsText" text="Moderado">
      <formula>NOT(ISERROR(SEARCH("Moderado",AW32)))</formula>
    </cfRule>
    <cfRule type="containsText" dxfId="3815" priority="117" operator="containsText" text="Bajo">
      <formula>NOT(ISERROR(SEARCH("Bajo",AW32)))</formula>
    </cfRule>
  </conditionalFormatting>
  <conditionalFormatting sqref="B32:B41">
    <cfRule type="containsText" dxfId="3814" priority="113" operator="containsText" text="Escoger un proceso de la lista desplegable">
      <formula>NOT(ISERROR(SEARCH("Escoger un proceso de la lista desplegable",B32)))</formula>
    </cfRule>
  </conditionalFormatting>
  <conditionalFormatting sqref="B32:Q41 Y32:AX41">
    <cfRule type="containsText" dxfId="3813" priority="111" operator="containsText" text="Escoger un dato de la lista desplegable">
      <formula>NOT(ISERROR(SEARCH("Escoger un dato de la lista desplegable",B32)))</formula>
    </cfRule>
    <cfRule type="containsText" dxfId="3812" priority="112" operator="containsText" text="Casilla formulada">
      <formula>NOT(ISERROR(SEARCH("Casilla formulada",B32)))</formula>
    </cfRule>
  </conditionalFormatting>
  <conditionalFormatting sqref="D32:D41">
    <cfRule type="containsText" dxfId="3811" priority="110" operator="containsText" text="Definir el riesgo">
      <formula>NOT(ISERROR(SEARCH("Definir el riesgo",D32)))</formula>
    </cfRule>
  </conditionalFormatting>
  <conditionalFormatting sqref="H32:H41">
    <cfRule type="containsText" dxfId="3810" priority="109" operator="containsText" text="Espacio para describir la o las posibles causas">
      <formula>NOT(ISERROR(SEARCH("Espacio para describir la o las posibles causas",H32)))</formula>
    </cfRule>
  </conditionalFormatting>
  <conditionalFormatting sqref="I32:I41">
    <cfRule type="containsText" dxfId="3809" priority="108"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808" priority="107" operator="containsText" text="←">
      <formula>NOT(ISERROR(SEARCH("←",J32)))</formula>
    </cfRule>
  </conditionalFormatting>
  <conditionalFormatting sqref="P32:P41">
    <cfRule type="containsText" dxfId="3807" priority="106" operator="containsText" text="Seleccione Tratamiento del Riesgo">
      <formula>NOT(ISERROR(SEARCH("Seleccione Tratamiento del Riesgo",P32)))</formula>
    </cfRule>
  </conditionalFormatting>
  <conditionalFormatting sqref="R32:S41 U32:X41">
    <cfRule type="containsText" dxfId="3806" priority="104" operator="containsText" text="Escoger un dato de la lista desplegable">
      <formula>NOT(ISERROR(SEARCH("Escoger un dato de la lista desplegable",R32)))</formula>
    </cfRule>
    <cfRule type="containsText" dxfId="3805" priority="105" operator="containsText" text="Casilla formulada">
      <formula>NOT(ISERROR(SEARCH("Casilla formulada",R32)))</formula>
    </cfRule>
  </conditionalFormatting>
  <conditionalFormatting sqref="R32:S41 U32:X41">
    <cfRule type="containsText" dxfId="3804" priority="103" operator="containsText" text="CONTROL#">
      <formula>NOT(ISERROR(SEARCH("CONTROL#",R32)))</formula>
    </cfRule>
  </conditionalFormatting>
  <conditionalFormatting sqref="T32:T41">
    <cfRule type="containsText" dxfId="3803" priority="101" operator="containsText" text="Escoger un dato de la lista desplegable">
      <formula>NOT(ISERROR(SEARCH("Escoger un dato de la lista desplegable",T32)))</formula>
    </cfRule>
    <cfRule type="containsText" dxfId="3802" priority="102" operator="containsText" text="Casilla formulada">
      <formula>NOT(ISERROR(SEARCH("Casilla formulada",T32)))</formula>
    </cfRule>
  </conditionalFormatting>
  <conditionalFormatting sqref="T32:T41">
    <cfRule type="containsText" dxfId="3801" priority="100" operator="containsText" text="CONTROL#">
      <formula>NOT(ISERROR(SEARCH("CONTROL#",T32)))</formula>
    </cfRule>
  </conditionalFormatting>
  <conditionalFormatting sqref="T32">
    <cfRule type="containsText" dxfId="3800" priority="98" operator="containsText" text="Escoger un dato de la lista desplegable">
      <formula>NOT(ISERROR(SEARCH("Escoger un dato de la lista desplegable",T32)))</formula>
    </cfRule>
    <cfRule type="containsText" dxfId="3799" priority="99" operator="containsText" text="Casilla formulada">
      <formula>NOT(ISERROR(SEARCH("Casilla formulada",T32)))</formula>
    </cfRule>
  </conditionalFormatting>
  <conditionalFormatting sqref="T33:T41">
    <cfRule type="containsText" dxfId="3798" priority="96" operator="containsText" text="Escoger un dato de la lista desplegable">
      <formula>NOT(ISERROR(SEARCH("Escoger un dato de la lista desplegable",T33)))</formula>
    </cfRule>
    <cfRule type="containsText" dxfId="3797" priority="97" operator="containsText" text="Casilla formulada">
      <formula>NOT(ISERROR(SEARCH("Casilla formulada",T33)))</formula>
    </cfRule>
  </conditionalFormatting>
  <conditionalFormatting sqref="F12:F21">
    <cfRule type="containsText" dxfId="3796" priority="94" operator="containsText" text="Escoger un dato de la lista desplegable">
      <formula>NOT(ISERROR(SEARCH("Escoger un dato de la lista desplegable",F12)))</formula>
    </cfRule>
    <cfRule type="containsText" dxfId="3795" priority="95" operator="containsText" text="Casilla formulada">
      <formula>NOT(ISERROR(SEARCH("Casilla formulada",F12)))</formula>
    </cfRule>
  </conditionalFormatting>
  <conditionalFormatting sqref="O42:P42 O43:O51">
    <cfRule type="containsText" dxfId="3794" priority="90" operator="containsText" text="Extremo">
      <formula>NOT(ISERROR(SEARCH("Extremo",O42)))</formula>
    </cfRule>
    <cfRule type="containsText" dxfId="3793" priority="91" operator="containsText" text="Alto">
      <formula>NOT(ISERROR(SEARCH("Alto",O42)))</formula>
    </cfRule>
    <cfRule type="containsText" dxfId="3792" priority="92" operator="containsText" text="Moderado">
      <formula>NOT(ISERROR(SEARCH("Moderado",O42)))</formula>
    </cfRule>
    <cfRule type="containsText" dxfId="3791" priority="93" operator="containsText" text="Bajo">
      <formula>NOT(ISERROR(SEARCH("Bajo",O42)))</formula>
    </cfRule>
  </conditionalFormatting>
  <conditionalFormatting sqref="AM42:AM51">
    <cfRule type="containsText" dxfId="3790" priority="87" operator="containsText" text="FUERTE">
      <formula>NOT(ISERROR(SEARCH("FUERTE",AM42)))</formula>
    </cfRule>
    <cfRule type="containsText" dxfId="3789" priority="88" operator="containsText" text="MODERADO">
      <formula>NOT(ISERROR(SEARCH("MODERADO",AM42)))</formula>
    </cfRule>
    <cfRule type="containsText" dxfId="3788" priority="89" operator="containsText" text="DÉBIL">
      <formula>NOT(ISERROR(SEARCH("DÉBIL",AM42)))</formula>
    </cfRule>
  </conditionalFormatting>
  <conditionalFormatting sqref="AW42:AW51">
    <cfRule type="containsText" dxfId="3787" priority="83" operator="containsText" text="Extremo">
      <formula>NOT(ISERROR(SEARCH("Extremo",AW42)))</formula>
    </cfRule>
    <cfRule type="containsText" dxfId="3786" priority="84" operator="containsText" text="Alto">
      <formula>NOT(ISERROR(SEARCH("Alto",AW42)))</formula>
    </cfRule>
    <cfRule type="containsText" dxfId="3785" priority="85" operator="containsText" text="Moderado">
      <formula>NOT(ISERROR(SEARCH("Moderado",AW42)))</formula>
    </cfRule>
    <cfRule type="containsText" dxfId="3784" priority="86" operator="containsText" text="Bajo">
      <formula>NOT(ISERROR(SEARCH("Bajo",AW42)))</formula>
    </cfRule>
  </conditionalFormatting>
  <conditionalFormatting sqref="B42:B51">
    <cfRule type="containsText" dxfId="3783" priority="82" operator="containsText" text="Escoger un proceso de la lista desplegable">
      <formula>NOT(ISERROR(SEARCH("Escoger un proceso de la lista desplegable",B42)))</formula>
    </cfRule>
  </conditionalFormatting>
  <conditionalFormatting sqref="B42:E51 Y42:AX51 G42:Q51">
    <cfRule type="containsText" dxfId="3782" priority="80" operator="containsText" text="Escoger un dato de la lista desplegable">
      <formula>NOT(ISERROR(SEARCH("Escoger un dato de la lista desplegable",B42)))</formula>
    </cfRule>
    <cfRule type="containsText" dxfId="3781" priority="81" operator="containsText" text="Casilla formulada">
      <formula>NOT(ISERROR(SEARCH("Casilla formulada",B42)))</formula>
    </cfRule>
  </conditionalFormatting>
  <conditionalFormatting sqref="D42:D51">
    <cfRule type="containsText" dxfId="3780" priority="79" operator="containsText" text="Definir el riesgo">
      <formula>NOT(ISERROR(SEARCH("Definir el riesgo",D42)))</formula>
    </cfRule>
  </conditionalFormatting>
  <conditionalFormatting sqref="H42:H51">
    <cfRule type="containsText" dxfId="3779" priority="78" operator="containsText" text="Espacio para describir la o las posibles causas">
      <formula>NOT(ISERROR(SEARCH("Espacio para describir la o las posibles causas",H42)))</formula>
    </cfRule>
  </conditionalFormatting>
  <conditionalFormatting sqref="I42:I51">
    <cfRule type="containsText" dxfId="3778" priority="77"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3777" priority="76" operator="containsText" text="←">
      <formula>NOT(ISERROR(SEARCH("←",J42)))</formula>
    </cfRule>
  </conditionalFormatting>
  <conditionalFormatting sqref="P42:P51">
    <cfRule type="containsText" dxfId="3776" priority="75" operator="containsText" text="Seleccione Tratamiento del Riesgo">
      <formula>NOT(ISERROR(SEARCH("Seleccione Tratamiento del Riesgo",P42)))</formula>
    </cfRule>
  </conditionalFormatting>
  <conditionalFormatting sqref="R42:S51 U42:X51">
    <cfRule type="containsText" dxfId="3775" priority="73" operator="containsText" text="Escoger un dato de la lista desplegable">
      <formula>NOT(ISERROR(SEARCH("Escoger un dato de la lista desplegable",R42)))</formula>
    </cfRule>
    <cfRule type="containsText" dxfId="3774" priority="74" operator="containsText" text="Casilla formulada">
      <formula>NOT(ISERROR(SEARCH("Casilla formulada",R42)))</formula>
    </cfRule>
  </conditionalFormatting>
  <conditionalFormatting sqref="R42:S51 U42:X51">
    <cfRule type="containsText" dxfId="3773" priority="72" operator="containsText" text="CONTROL#">
      <formula>NOT(ISERROR(SEARCH("CONTROL#",R42)))</formula>
    </cfRule>
  </conditionalFormatting>
  <conditionalFormatting sqref="T42:T51">
    <cfRule type="containsText" dxfId="3772" priority="70" operator="containsText" text="Escoger un dato de la lista desplegable">
      <formula>NOT(ISERROR(SEARCH("Escoger un dato de la lista desplegable",T42)))</formula>
    </cfRule>
    <cfRule type="containsText" dxfId="3771" priority="71" operator="containsText" text="Casilla formulada">
      <formula>NOT(ISERROR(SEARCH("Casilla formulada",T42)))</formula>
    </cfRule>
  </conditionalFormatting>
  <conditionalFormatting sqref="T42:T51">
    <cfRule type="containsText" dxfId="3770" priority="69" operator="containsText" text="CONTROL#">
      <formula>NOT(ISERROR(SEARCH("CONTROL#",T42)))</formula>
    </cfRule>
  </conditionalFormatting>
  <conditionalFormatting sqref="T42">
    <cfRule type="containsText" dxfId="3769" priority="67" operator="containsText" text="Escoger un dato de la lista desplegable">
      <formula>NOT(ISERROR(SEARCH("Escoger un dato de la lista desplegable",T42)))</formula>
    </cfRule>
    <cfRule type="containsText" dxfId="3768" priority="68" operator="containsText" text="Casilla formulada">
      <formula>NOT(ISERROR(SEARCH("Casilla formulada",T42)))</formula>
    </cfRule>
  </conditionalFormatting>
  <conditionalFormatting sqref="T43:T51">
    <cfRule type="containsText" dxfId="3767" priority="65" operator="containsText" text="Escoger un dato de la lista desplegable">
      <formula>NOT(ISERROR(SEARCH("Escoger un dato de la lista desplegable",T43)))</formula>
    </cfRule>
    <cfRule type="containsText" dxfId="3766" priority="66" operator="containsText" text="Casilla formulada">
      <formula>NOT(ISERROR(SEARCH("Casilla formulada",T43)))</formula>
    </cfRule>
  </conditionalFormatting>
  <conditionalFormatting sqref="F42:F51">
    <cfRule type="containsText" dxfId="3765" priority="63" operator="containsText" text="Escoger un dato de la lista desplegable">
      <formula>NOT(ISERROR(SEARCH("Escoger un dato de la lista desplegable",F42)))</formula>
    </cfRule>
    <cfRule type="containsText" dxfId="3764" priority="64" operator="containsText" text="Casilla formulada">
      <formula>NOT(ISERROR(SEARCH("Casilla formulada",F42)))</formula>
    </cfRule>
  </conditionalFormatting>
  <conditionalFormatting sqref="O52:P52 O53:O61">
    <cfRule type="containsText" dxfId="3763" priority="59" operator="containsText" text="Extremo">
      <formula>NOT(ISERROR(SEARCH("Extremo",O52)))</formula>
    </cfRule>
    <cfRule type="containsText" dxfId="3762" priority="60" operator="containsText" text="Alto">
      <formula>NOT(ISERROR(SEARCH("Alto",O52)))</formula>
    </cfRule>
    <cfRule type="containsText" dxfId="3761" priority="61" operator="containsText" text="Moderado">
      <formula>NOT(ISERROR(SEARCH("Moderado",O52)))</formula>
    </cfRule>
    <cfRule type="containsText" dxfId="3760" priority="62" operator="containsText" text="Bajo">
      <formula>NOT(ISERROR(SEARCH("Bajo",O52)))</formula>
    </cfRule>
  </conditionalFormatting>
  <conditionalFormatting sqref="AM52:AM61">
    <cfRule type="containsText" dxfId="3759" priority="56" operator="containsText" text="FUERTE">
      <formula>NOT(ISERROR(SEARCH("FUERTE",AM52)))</formula>
    </cfRule>
    <cfRule type="containsText" dxfId="3758" priority="57" operator="containsText" text="MODERADO">
      <formula>NOT(ISERROR(SEARCH("MODERADO",AM52)))</formula>
    </cfRule>
    <cfRule type="containsText" dxfId="3757" priority="58" operator="containsText" text="DÉBIL">
      <formula>NOT(ISERROR(SEARCH("DÉBIL",AM52)))</formula>
    </cfRule>
  </conditionalFormatting>
  <conditionalFormatting sqref="AW52:AW61">
    <cfRule type="containsText" dxfId="3756" priority="52" operator="containsText" text="Extremo">
      <formula>NOT(ISERROR(SEARCH("Extremo",AW52)))</formula>
    </cfRule>
    <cfRule type="containsText" dxfId="3755" priority="53" operator="containsText" text="Alto">
      <formula>NOT(ISERROR(SEARCH("Alto",AW52)))</formula>
    </cfRule>
    <cfRule type="containsText" dxfId="3754" priority="54" operator="containsText" text="Moderado">
      <formula>NOT(ISERROR(SEARCH("Moderado",AW52)))</formula>
    </cfRule>
    <cfRule type="containsText" dxfId="3753" priority="55" operator="containsText" text="Bajo">
      <formula>NOT(ISERROR(SEARCH("Bajo",AW52)))</formula>
    </cfRule>
  </conditionalFormatting>
  <conditionalFormatting sqref="B52:B61">
    <cfRule type="containsText" dxfId="3752" priority="51" operator="containsText" text="Escoger un proceso de la lista desplegable">
      <formula>NOT(ISERROR(SEARCH("Escoger un proceso de la lista desplegable",B52)))</formula>
    </cfRule>
  </conditionalFormatting>
  <conditionalFormatting sqref="B52:E61 Y52:AX61 G52:Q61">
    <cfRule type="containsText" dxfId="3751" priority="49" operator="containsText" text="Escoger un dato de la lista desplegable">
      <formula>NOT(ISERROR(SEARCH("Escoger un dato de la lista desplegable",B52)))</formula>
    </cfRule>
    <cfRule type="containsText" dxfId="3750" priority="50" operator="containsText" text="Casilla formulada">
      <formula>NOT(ISERROR(SEARCH("Casilla formulada",B52)))</formula>
    </cfRule>
  </conditionalFormatting>
  <conditionalFormatting sqref="D52:D61">
    <cfRule type="containsText" dxfId="3749" priority="48" operator="containsText" text="Definir el riesgo">
      <formula>NOT(ISERROR(SEARCH("Definir el riesgo",D52)))</formula>
    </cfRule>
  </conditionalFormatting>
  <conditionalFormatting sqref="H52:H61">
    <cfRule type="containsText" dxfId="3748" priority="47" operator="containsText" text="Espacio para describir la o las posibles causas">
      <formula>NOT(ISERROR(SEARCH("Espacio para describir la o las posibles causas",H52)))</formula>
    </cfRule>
  </conditionalFormatting>
  <conditionalFormatting sqref="I52:I61">
    <cfRule type="containsText" dxfId="3747" priority="46"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3746" priority="45" operator="containsText" text="←">
      <formula>NOT(ISERROR(SEARCH("←",J52)))</formula>
    </cfRule>
  </conditionalFormatting>
  <conditionalFormatting sqref="P52:P61">
    <cfRule type="containsText" dxfId="3745" priority="44" operator="containsText" text="Seleccione Tratamiento del Riesgo">
      <formula>NOT(ISERROR(SEARCH("Seleccione Tratamiento del Riesgo",P52)))</formula>
    </cfRule>
  </conditionalFormatting>
  <conditionalFormatting sqref="R52:S61 U52:X61">
    <cfRule type="containsText" dxfId="3744" priority="42" operator="containsText" text="Escoger un dato de la lista desplegable">
      <formula>NOT(ISERROR(SEARCH("Escoger un dato de la lista desplegable",R52)))</formula>
    </cfRule>
    <cfRule type="containsText" dxfId="3743" priority="43" operator="containsText" text="Casilla formulada">
      <formula>NOT(ISERROR(SEARCH("Casilla formulada",R52)))</formula>
    </cfRule>
  </conditionalFormatting>
  <conditionalFormatting sqref="R52:S61 U52:X61">
    <cfRule type="containsText" dxfId="3742" priority="41" operator="containsText" text="CONTROL#">
      <formula>NOT(ISERROR(SEARCH("CONTROL#",R52)))</formula>
    </cfRule>
  </conditionalFormatting>
  <conditionalFormatting sqref="T52:T61">
    <cfRule type="containsText" dxfId="3741" priority="39" operator="containsText" text="Escoger un dato de la lista desplegable">
      <formula>NOT(ISERROR(SEARCH("Escoger un dato de la lista desplegable",T52)))</formula>
    </cfRule>
    <cfRule type="containsText" dxfId="3740" priority="40" operator="containsText" text="Casilla formulada">
      <formula>NOT(ISERROR(SEARCH("Casilla formulada",T52)))</formula>
    </cfRule>
  </conditionalFormatting>
  <conditionalFormatting sqref="T52:T61">
    <cfRule type="containsText" dxfId="3739" priority="38" operator="containsText" text="CONTROL#">
      <formula>NOT(ISERROR(SEARCH("CONTROL#",T52)))</formula>
    </cfRule>
  </conditionalFormatting>
  <conditionalFormatting sqref="T52">
    <cfRule type="containsText" dxfId="3738" priority="36" operator="containsText" text="Escoger un dato de la lista desplegable">
      <formula>NOT(ISERROR(SEARCH("Escoger un dato de la lista desplegable",T52)))</formula>
    </cfRule>
    <cfRule type="containsText" dxfId="3737" priority="37" operator="containsText" text="Casilla formulada">
      <formula>NOT(ISERROR(SEARCH("Casilla formulada",T52)))</formula>
    </cfRule>
  </conditionalFormatting>
  <conditionalFormatting sqref="T53:T61">
    <cfRule type="containsText" dxfId="3736" priority="34" operator="containsText" text="Escoger un dato de la lista desplegable">
      <formula>NOT(ISERROR(SEARCH("Escoger un dato de la lista desplegable",T53)))</formula>
    </cfRule>
    <cfRule type="containsText" dxfId="3735" priority="35" operator="containsText" text="Casilla formulada">
      <formula>NOT(ISERROR(SEARCH("Casilla formulada",T53)))</formula>
    </cfRule>
  </conditionalFormatting>
  <conditionalFormatting sqref="F52:F61">
    <cfRule type="containsText" dxfId="3734" priority="32" operator="containsText" text="Escoger un dato de la lista desplegable">
      <formula>NOT(ISERROR(SEARCH("Escoger un dato de la lista desplegable",F52)))</formula>
    </cfRule>
    <cfRule type="containsText" dxfId="3733" priority="33" operator="containsText" text="Casilla formulada">
      <formula>NOT(ISERROR(SEARCH("Casilla formulada",F52)))</formula>
    </cfRule>
  </conditionalFormatting>
  <conditionalFormatting sqref="O62:P62 O63:O71">
    <cfRule type="containsText" dxfId="3732" priority="28" operator="containsText" text="Extremo">
      <formula>NOT(ISERROR(SEARCH("Extremo",O62)))</formula>
    </cfRule>
    <cfRule type="containsText" dxfId="3731" priority="29" operator="containsText" text="Alto">
      <formula>NOT(ISERROR(SEARCH("Alto",O62)))</formula>
    </cfRule>
    <cfRule type="containsText" dxfId="3730" priority="30" operator="containsText" text="Moderado">
      <formula>NOT(ISERROR(SEARCH("Moderado",O62)))</formula>
    </cfRule>
    <cfRule type="containsText" dxfId="3729" priority="31" operator="containsText" text="Bajo">
      <formula>NOT(ISERROR(SEARCH("Bajo",O62)))</formula>
    </cfRule>
  </conditionalFormatting>
  <conditionalFormatting sqref="AM62:AM71">
    <cfRule type="containsText" dxfId="3728" priority="25" operator="containsText" text="FUERTE">
      <formula>NOT(ISERROR(SEARCH("FUERTE",AM62)))</formula>
    </cfRule>
    <cfRule type="containsText" dxfId="3727" priority="26" operator="containsText" text="MODERADO">
      <formula>NOT(ISERROR(SEARCH("MODERADO",AM62)))</formula>
    </cfRule>
    <cfRule type="containsText" dxfId="3726" priority="27" operator="containsText" text="DÉBIL">
      <formula>NOT(ISERROR(SEARCH("DÉBIL",AM62)))</formula>
    </cfRule>
  </conditionalFormatting>
  <conditionalFormatting sqref="AW62:AW71">
    <cfRule type="containsText" dxfId="3725" priority="21" operator="containsText" text="Extremo">
      <formula>NOT(ISERROR(SEARCH("Extremo",AW62)))</formula>
    </cfRule>
    <cfRule type="containsText" dxfId="3724" priority="22" operator="containsText" text="Alto">
      <formula>NOT(ISERROR(SEARCH("Alto",AW62)))</formula>
    </cfRule>
    <cfRule type="containsText" dxfId="3723" priority="23" operator="containsText" text="Moderado">
      <formula>NOT(ISERROR(SEARCH("Moderado",AW62)))</formula>
    </cfRule>
    <cfRule type="containsText" dxfId="3722" priority="24" operator="containsText" text="Bajo">
      <formula>NOT(ISERROR(SEARCH("Bajo",AW62)))</formula>
    </cfRule>
  </conditionalFormatting>
  <conditionalFormatting sqref="B62:B71">
    <cfRule type="containsText" dxfId="3721" priority="20" operator="containsText" text="Escoger un proceso de la lista desplegable">
      <formula>NOT(ISERROR(SEARCH("Escoger un proceso de la lista desplegable",B62)))</formula>
    </cfRule>
  </conditionalFormatting>
  <conditionalFormatting sqref="B62:E71 Y62:AX71 G62:Q71">
    <cfRule type="containsText" dxfId="3720" priority="18" operator="containsText" text="Escoger un dato de la lista desplegable">
      <formula>NOT(ISERROR(SEARCH("Escoger un dato de la lista desplegable",B62)))</formula>
    </cfRule>
    <cfRule type="containsText" dxfId="3719" priority="19" operator="containsText" text="Casilla formulada">
      <formula>NOT(ISERROR(SEARCH("Casilla formulada",B62)))</formula>
    </cfRule>
  </conditionalFormatting>
  <conditionalFormatting sqref="D62:D71">
    <cfRule type="containsText" dxfId="3718" priority="17" operator="containsText" text="Definir el riesgo">
      <formula>NOT(ISERROR(SEARCH("Definir el riesgo",D62)))</formula>
    </cfRule>
  </conditionalFormatting>
  <conditionalFormatting sqref="H62:H71">
    <cfRule type="containsText" dxfId="3717" priority="16" operator="containsText" text="Espacio para describir la o las posibles causas">
      <formula>NOT(ISERROR(SEARCH("Espacio para describir la o las posibles causas",H62)))</formula>
    </cfRule>
  </conditionalFormatting>
  <conditionalFormatting sqref="I62:I71">
    <cfRule type="containsText" dxfId="3716" priority="15" operator="containsText" text="Espacio para describir las consecuencias que puede ocasionar el riesgo">
      <formula>NOT(ISERROR(SEARCH("Espacio para describir las consecuencias que puede ocasionar el riesgo",I62)))</formula>
    </cfRule>
  </conditionalFormatting>
  <conditionalFormatting sqref="J62:O71">
    <cfRule type="containsText" dxfId="3715" priority="14" operator="containsText" text="←">
      <formula>NOT(ISERROR(SEARCH("←",J62)))</formula>
    </cfRule>
  </conditionalFormatting>
  <conditionalFormatting sqref="P62:P71">
    <cfRule type="containsText" dxfId="3714" priority="13" operator="containsText" text="Seleccione Tratamiento del Riesgo">
      <formula>NOT(ISERROR(SEARCH("Seleccione Tratamiento del Riesgo",P62)))</formula>
    </cfRule>
  </conditionalFormatting>
  <conditionalFormatting sqref="R62:S71 U62:X71">
    <cfRule type="containsText" dxfId="3713" priority="11" operator="containsText" text="Escoger un dato de la lista desplegable">
      <formula>NOT(ISERROR(SEARCH("Escoger un dato de la lista desplegable",R62)))</formula>
    </cfRule>
    <cfRule type="containsText" dxfId="3712" priority="12" operator="containsText" text="Casilla formulada">
      <formula>NOT(ISERROR(SEARCH("Casilla formulada",R62)))</formula>
    </cfRule>
  </conditionalFormatting>
  <conditionalFormatting sqref="R62:S71 U62:X71">
    <cfRule type="containsText" dxfId="3711" priority="10" operator="containsText" text="CONTROL#">
      <formula>NOT(ISERROR(SEARCH("CONTROL#",R62)))</formula>
    </cfRule>
  </conditionalFormatting>
  <conditionalFormatting sqref="T62:T71">
    <cfRule type="containsText" dxfId="3710" priority="8" operator="containsText" text="Escoger un dato de la lista desplegable">
      <formula>NOT(ISERROR(SEARCH("Escoger un dato de la lista desplegable",T62)))</formula>
    </cfRule>
    <cfRule type="containsText" dxfId="3709" priority="9" operator="containsText" text="Casilla formulada">
      <formula>NOT(ISERROR(SEARCH("Casilla formulada",T62)))</formula>
    </cfRule>
  </conditionalFormatting>
  <conditionalFormatting sqref="T62:T71">
    <cfRule type="containsText" dxfId="3708" priority="7" operator="containsText" text="CONTROL#">
      <formula>NOT(ISERROR(SEARCH("CONTROL#",T62)))</formula>
    </cfRule>
  </conditionalFormatting>
  <conditionalFormatting sqref="T62">
    <cfRule type="containsText" dxfId="3707" priority="5" operator="containsText" text="Escoger un dato de la lista desplegable">
      <formula>NOT(ISERROR(SEARCH("Escoger un dato de la lista desplegable",T62)))</formula>
    </cfRule>
    <cfRule type="containsText" dxfId="3706" priority="6" operator="containsText" text="Casilla formulada">
      <formula>NOT(ISERROR(SEARCH("Casilla formulada",T62)))</formula>
    </cfRule>
  </conditionalFormatting>
  <conditionalFormatting sqref="T63:T71">
    <cfRule type="containsText" dxfId="3705" priority="3" operator="containsText" text="Escoger un dato de la lista desplegable">
      <formula>NOT(ISERROR(SEARCH("Escoger un dato de la lista desplegable",T63)))</formula>
    </cfRule>
    <cfRule type="containsText" dxfId="3704" priority="4" operator="containsText" text="Casilla formulada">
      <formula>NOT(ISERROR(SEARCH("Casilla formulada",T63)))</formula>
    </cfRule>
  </conditionalFormatting>
  <conditionalFormatting sqref="F62:F71">
    <cfRule type="containsText" dxfId="3703" priority="1" operator="containsText" text="Escoger un dato de la lista desplegable">
      <formula>NOT(ISERROR(SEARCH("Escoger un dato de la lista desplegable",F62)))</formula>
    </cfRule>
    <cfRule type="containsText" dxfId="3702" priority="2" operator="containsText" text="Casilla formulada">
      <formula>NOT(ISERROR(SEARCH("Casilla formulada",F62)))</formula>
    </cfRule>
  </conditionalFormatting>
  <dataValidations count="11">
    <dataValidation type="list" allowBlank="1" showInputMessage="1" showErrorMessage="1" sqref="M12:M71 J12:J71" xr:uid="{00000000-0002-0000-1000-000000000000}">
      <formula1>"Escoger un dato de la lista desplegable,5,4,3,2,1"</formula1>
    </dataValidation>
    <dataValidation type="list" allowBlank="1" showInputMessage="1" showErrorMessage="1" sqref="Y12:Y71" xr:uid="{00000000-0002-0000-1000-000001000000}">
      <formula1>"Escoger un dato de la lista desplegable,Preventivo,Detectivo"</formula1>
    </dataValidation>
    <dataValidation type="list" allowBlank="1" showInputMessage="1" showErrorMessage="1" sqref="Z12:Z71" xr:uid="{00000000-0002-0000-1000-000002000000}">
      <formula1>"Escoger un dato de la lista desplegable,Asignado,No Asignado"</formula1>
    </dataValidation>
    <dataValidation type="list" allowBlank="1" showInputMessage="1" showErrorMessage="1" sqref="AA12:AA71" xr:uid="{00000000-0002-0000-1000-000003000000}">
      <formula1>"Escoger un dato de la lista desplegable,Adecuado,Inadecuado"</formula1>
    </dataValidation>
    <dataValidation type="list" allowBlank="1" showInputMessage="1" showErrorMessage="1" sqref="AB12:AB71" xr:uid="{00000000-0002-0000-1000-000004000000}">
      <formula1>"Escoger un dato de la lista desplegable,Oportuna,Inoportuna"</formula1>
    </dataValidation>
    <dataValidation type="list" allowBlank="1" showInputMessage="1" showErrorMessage="1" sqref="AC12:AC71" xr:uid="{00000000-0002-0000-1000-000005000000}">
      <formula1>"Escoger un dato de la lista desplegable,Prevenir,Detectar,No es un control"</formula1>
    </dataValidation>
    <dataValidation type="list" allowBlank="1" showInputMessage="1" showErrorMessage="1" sqref="AD12:AD71" xr:uid="{00000000-0002-0000-1000-000006000000}">
      <formula1>"Escoger un dato de la lista desplegable,Confiable,No confiable"</formula1>
    </dataValidation>
    <dataValidation type="list" allowBlank="1" showInputMessage="1" showErrorMessage="1" sqref="AE12:AE71" xr:uid="{00000000-0002-0000-1000-000007000000}">
      <formula1>"Escoger un dato de la lista desplegable,Se investigan y resuelven oportunamente,No se investigan y resuelven oportunamente."</formula1>
    </dataValidation>
    <dataValidation type="list" allowBlank="1" showInputMessage="1" showErrorMessage="1" sqref="AF12:AF71" xr:uid="{00000000-0002-0000-1000-000008000000}">
      <formula1>"Escoger un dato de la lista desplegable,Completa,Incompleta,No existe"</formula1>
    </dataValidation>
    <dataValidation type="list" allowBlank="1" showInputMessage="1" showErrorMessage="1" sqref="AJ12:AJ71" xr:uid="{00000000-0002-0000-1000-000009000000}">
      <formula1>"Escoger un dato de la lista desplegable,Fuerte,Moderado,Débil"</formula1>
    </dataValidation>
    <dataValidation type="list" allowBlank="1" showInputMessage="1" showErrorMessage="1" sqref="T12:T71" xr:uid="{00000000-0002-0000-10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000-00000B000000}">
          <x14:formula1>
            <xm:f>'HOJA DE DATOS'!$I$60:$I$64</xm:f>
          </x14:formula1>
          <xm:sqref>P12:P71</xm:sqref>
        </x14:dataValidation>
        <x14:dataValidation type="list" allowBlank="1" showInputMessage="1" showErrorMessage="1" xr:uid="{00000000-0002-0000-1000-00000C000000}">
          <x14:formula1>
            <xm:f>'HOJA DE DATOS'!$I$50:$I$57</xm:f>
          </x14:formula1>
          <xm:sqref>E12:E71</xm:sqref>
        </x14:dataValidation>
        <x14:dataValidation type="list" allowBlank="1" showInputMessage="1" showErrorMessage="1" xr:uid="{00000000-0002-0000-1000-00000D000000}">
          <x14:formula1>
            <xm:f>'HOJA DE DATOS'!$I$13:$I$46</xm:f>
          </x14:formula1>
          <xm:sqref>B12:B71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82061-6F76-45E8-BC52-033579D1535C}">
  <sheetPr>
    <tabColor rgb="FF53AD81"/>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2257</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GSAN-4-5</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86" t="s">
        <v>56</v>
      </c>
      <c r="AW11" s="186" t="s">
        <v>57</v>
      </c>
      <c r="AX11" s="186">
        <v>2</v>
      </c>
      <c r="AY11" s="186">
        <v>3</v>
      </c>
      <c r="AZ11" s="186">
        <v>4</v>
      </c>
      <c r="BA11" s="186">
        <v>5</v>
      </c>
      <c r="BB11" s="186">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37.6" x14ac:dyDescent="0.3">
      <c r="A12" s="162"/>
      <c r="B12" s="394" t="s">
        <v>19</v>
      </c>
      <c r="C12" s="364" t="str">
        <f>VLOOKUP(B12,'[7]HOJA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12" s="376" t="s">
        <v>2113</v>
      </c>
      <c r="E12" s="364" t="s">
        <v>75</v>
      </c>
      <c r="F12" s="364" t="s">
        <v>75</v>
      </c>
      <c r="G12" s="364" t="s">
        <v>75</v>
      </c>
      <c r="H12" s="364" t="s">
        <v>75</v>
      </c>
      <c r="I12" s="372" t="str">
        <f>IF(AND((E12="SI"),(F12="SI"),(G12="SI"),(H12="SI")),"Si es Riesgo de Corrupción","No es Riesgo de Corrupción")</f>
        <v>Si es Riesgo de Corrupción</v>
      </c>
      <c r="J12" s="163">
        <v>1</v>
      </c>
      <c r="K12" s="164" t="s">
        <v>2114</v>
      </c>
      <c r="L12" s="308" t="s">
        <v>2117</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75</v>
      </c>
      <c r="R12" s="364" t="s">
        <v>75</v>
      </c>
      <c r="S12" s="364" t="s">
        <v>75</v>
      </c>
      <c r="T12" s="364" t="s">
        <v>75</v>
      </c>
      <c r="U12" s="364" t="s">
        <v>76</v>
      </c>
      <c r="V12" s="364" t="s">
        <v>75</v>
      </c>
      <c r="W12" s="364" t="s">
        <v>76</v>
      </c>
      <c r="X12" s="364" t="s">
        <v>75</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15</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2118</v>
      </c>
      <c r="AO12" s="166" t="s">
        <v>2119</v>
      </c>
      <c r="AP12" s="166" t="s">
        <v>2120</v>
      </c>
      <c r="AQ12" s="166" t="s">
        <v>2121</v>
      </c>
      <c r="AR12" s="166" t="s">
        <v>2122</v>
      </c>
      <c r="AS12" s="166" t="s">
        <v>2123</v>
      </c>
      <c r="AT12" s="166" t="s">
        <v>2124</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2137</v>
      </c>
    </row>
    <row r="13" spans="1:70" s="146" customFormat="1" ht="151.19999999999999" customHeight="1" x14ac:dyDescent="0.3">
      <c r="A13" s="162"/>
      <c r="B13" s="395"/>
      <c r="C13" s="365"/>
      <c r="D13" s="376"/>
      <c r="E13" s="365"/>
      <c r="F13" s="365"/>
      <c r="G13" s="365"/>
      <c r="H13" s="365"/>
      <c r="I13" s="373"/>
      <c r="J13" s="168">
        <v>2</v>
      </c>
      <c r="K13" s="169" t="s">
        <v>2115</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2125</v>
      </c>
      <c r="AO13" s="171" t="s">
        <v>2119</v>
      </c>
      <c r="AP13" s="171" t="s">
        <v>2120</v>
      </c>
      <c r="AQ13" s="171" t="s">
        <v>2126</v>
      </c>
      <c r="AR13" s="171" t="s">
        <v>2127</v>
      </c>
      <c r="AS13" s="171" t="s">
        <v>2128</v>
      </c>
      <c r="AT13" s="171" t="s">
        <v>2129</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79.2" customHeight="1" x14ac:dyDescent="0.3">
      <c r="A14" s="162"/>
      <c r="B14" s="395"/>
      <c r="C14" s="365"/>
      <c r="D14" s="376"/>
      <c r="E14" s="365"/>
      <c r="F14" s="365"/>
      <c r="G14" s="365"/>
      <c r="H14" s="365"/>
      <c r="I14" s="373"/>
      <c r="J14" s="173">
        <v>3</v>
      </c>
      <c r="K14" s="174" t="s">
        <v>2116</v>
      </c>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t="s">
        <v>2130</v>
      </c>
      <c r="AO14" s="176" t="s">
        <v>2131</v>
      </c>
      <c r="AP14" s="176" t="s">
        <v>365</v>
      </c>
      <c r="AQ14" s="176" t="s">
        <v>2132</v>
      </c>
      <c r="AR14" s="176" t="s">
        <v>2136</v>
      </c>
      <c r="AS14" s="176" t="s">
        <v>2134</v>
      </c>
      <c r="AT14" s="176" t="s">
        <v>2135</v>
      </c>
      <c r="AU14" s="176" t="s">
        <v>95</v>
      </c>
      <c r="AV14" s="166" t="s">
        <v>79</v>
      </c>
      <c r="AW14" s="166" t="s">
        <v>80</v>
      </c>
      <c r="AX14" s="166" t="s">
        <v>81</v>
      </c>
      <c r="AY14" s="166" t="s">
        <v>82</v>
      </c>
      <c r="AZ14" s="166" t="s">
        <v>83</v>
      </c>
      <c r="BA14" s="166" t="s">
        <v>84</v>
      </c>
      <c r="BB14" s="166" t="s">
        <v>96</v>
      </c>
      <c r="BC14" s="176">
        <f t="shared" si="2"/>
        <v>100</v>
      </c>
      <c r="BD14" s="176" t="str">
        <f t="shared" si="3"/>
        <v>Fuerte</v>
      </c>
      <c r="BE14" s="176"/>
      <c r="BF14" s="176" t="s">
        <v>89</v>
      </c>
      <c r="BG14" s="176" t="str">
        <f t="shared" si="4"/>
        <v>Siempre se ejecuta</v>
      </c>
      <c r="BH14" s="176"/>
      <c r="BI14" s="177" t="str">
        <f t="shared" si="5"/>
        <v>FUERTE</v>
      </c>
      <c r="BJ14" s="176">
        <f t="shared" si="6"/>
        <v>100</v>
      </c>
      <c r="BK14" s="176" t="str">
        <f t="shared" si="7"/>
        <v>NO</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s="146" customFormat="1" ht="92.4" x14ac:dyDescent="0.3">
      <c r="A22" s="162"/>
      <c r="B22" s="394" t="s">
        <v>19</v>
      </c>
      <c r="C22" s="364" t="str">
        <f>VLOOKUP(B22,'[7]HOJA DE DATOS'!$I$13:$J$46,2,FALSE)</f>
        <v>Conducir técnicamente con independencia y autonomía las investigaciones de accidentes, incidentes graves e incidentes de la aviación civil, con el fin de determinar los factores causantes y emitir recomendaciones para prevenir la repetición y mejorar la seguridad operacional.</v>
      </c>
      <c r="D22" s="376" t="s">
        <v>2138</v>
      </c>
      <c r="E22" s="364" t="s">
        <v>75</v>
      </c>
      <c r="F22" s="364" t="s">
        <v>75</v>
      </c>
      <c r="G22" s="364" t="s">
        <v>75</v>
      </c>
      <c r="H22" s="364" t="s">
        <v>75</v>
      </c>
      <c r="I22" s="372" t="str">
        <f>IF(AND((E22="SI"),(F22="SI"),(G22="SI"),(H22="SI")),"Si es Riesgo de Corrupción","No es Riesgo de Corrupción")</f>
        <v>Si es Riesgo de Corrupción</v>
      </c>
      <c r="J22" s="163">
        <v>1</v>
      </c>
      <c r="K22" s="164" t="s">
        <v>2139</v>
      </c>
      <c r="L22" s="308" t="s">
        <v>2142</v>
      </c>
      <c r="M22" s="310">
        <v>4</v>
      </c>
      <c r="N22" s="375" t="str">
        <f>IF(M22=1,"Rara vez",IF(M22=2,"Improbable",IF(M22=3,"Posible",IF(M22=4,"Probable",IF(M22=5,"Casi seguro","← 
Definir el nivel de probabilidad")))))</f>
        <v>Probable</v>
      </c>
      <c r="O22" s="369"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P22" s="364" t="s">
        <v>75</v>
      </c>
      <c r="Q22" s="364" t="s">
        <v>75</v>
      </c>
      <c r="R22" s="364" t="s">
        <v>75</v>
      </c>
      <c r="S22" s="364" t="s">
        <v>75</v>
      </c>
      <c r="T22" s="364" t="s">
        <v>75</v>
      </c>
      <c r="U22" s="364" t="s">
        <v>75</v>
      </c>
      <c r="V22" s="364" t="s">
        <v>75</v>
      </c>
      <c r="W22" s="364" t="s">
        <v>76</v>
      </c>
      <c r="X22" s="364" t="s">
        <v>75</v>
      </c>
      <c r="Y22" s="364" t="s">
        <v>75</v>
      </c>
      <c r="Z22" s="364" t="s">
        <v>75</v>
      </c>
      <c r="AA22" s="364" t="s">
        <v>75</v>
      </c>
      <c r="AB22" s="364" t="s">
        <v>75</v>
      </c>
      <c r="AC22" s="364" t="s">
        <v>75</v>
      </c>
      <c r="AD22" s="364" t="s">
        <v>75</v>
      </c>
      <c r="AE22" s="364" t="s">
        <v>76</v>
      </c>
      <c r="AF22" s="364" t="s">
        <v>75</v>
      </c>
      <c r="AG22" s="364" t="s">
        <v>75</v>
      </c>
      <c r="AH22" s="364" t="s">
        <v>76</v>
      </c>
      <c r="AI22" s="367">
        <f>IF(AE22="SI","Impacto Catastrófico por lesoines o perdida de vidas humanas",(COUNTIF(P22:AD31,"SI")+COUNTIF(AF22:AH31,"SI")))</f>
        <v>16</v>
      </c>
      <c r="AJ22" s="356" t="str">
        <f t="shared" ref="AJ22" si="15">IF(AI22=0,"",IF(AND(AI22&gt;0,AI22&lt;=5),"Moderado",IF(AND(AI22&gt;5,AI22&lt;=11),"Mayor","Catastrófico")))</f>
        <v>Catastrófico</v>
      </c>
      <c r="AK22" s="358" t="str">
        <f>IF(AND(N22="Rara Vez",AJ22="Moderado"),"Moderado",IF(AND(N22="Rara Vez",AJ22="Mayor"),"Alto",IF(AND(N22="Improbable",AJ22="Moderado"),"Moderado",IF(AND(N22="Improbable",AJ22="Mayor"),"Alto",IF(AND(N22="Posible",AJ22="Moderado"),"Alto",IF(AND(N22="Probable",AJ22="Moderado"),"Alto","Extremo"))))))</f>
        <v>Extremo</v>
      </c>
      <c r="AL22" s="361" t="s">
        <v>70</v>
      </c>
      <c r="AM22" s="165">
        <v>1</v>
      </c>
      <c r="AN22" s="164" t="s">
        <v>2143</v>
      </c>
      <c r="AO22" s="166" t="s">
        <v>2119</v>
      </c>
      <c r="AP22" s="166" t="s">
        <v>2120</v>
      </c>
      <c r="AQ22" s="166" t="s">
        <v>2144</v>
      </c>
      <c r="AR22" s="166" t="s">
        <v>2145</v>
      </c>
      <c r="AS22" s="166" t="s">
        <v>2146</v>
      </c>
      <c r="AT22" s="166" t="s">
        <v>2147</v>
      </c>
      <c r="AU22" s="166" t="s">
        <v>95</v>
      </c>
      <c r="AV22" s="166" t="s">
        <v>79</v>
      </c>
      <c r="AW22" s="166" t="s">
        <v>80</v>
      </c>
      <c r="AX22" s="166" t="s">
        <v>81</v>
      </c>
      <c r="AY22" s="166" t="s">
        <v>82</v>
      </c>
      <c r="AZ22" s="166" t="s">
        <v>83</v>
      </c>
      <c r="BA22" s="166" t="s">
        <v>84</v>
      </c>
      <c r="BB22" s="166" t="s">
        <v>96</v>
      </c>
      <c r="BC22" s="166">
        <f t="shared" ref="BC22" si="16">IF(AV22="Asignado",15,0)+IF(AW22="Adecuado",15,0)+IF(AX22="Oportuna",15,0)+IF(AY22="Prevenir",15,IF(AY22="Detectar",10,0))+IF(AZ22="Confiable",15,0)+IF(BA22="Se investigan y resuelven oportunamente",15,0)+IF(BB22="Completa",10,IF(BB22="Incompleta",5,0))</f>
        <v>100</v>
      </c>
      <c r="BD22" s="166" t="str">
        <f t="shared" ref="BD22:BD31" si="17">IF(BC22&lt;=85,"Débil",IF(AND(BC22&gt;=86,BC22&lt;=94),"Moderado","Fuerte"))</f>
        <v>Fuerte</v>
      </c>
      <c r="BE22" s="166"/>
      <c r="BF22" s="166" t="s">
        <v>89</v>
      </c>
      <c r="BG22" s="166" t="str">
        <f t="shared" ref="BG22:BG31" si="18">IF(BF22="Débil","No se ejecuta",IF(BF22="Moderado","Algunas veces se ejecuta",IF(BF22="FUERTE","Siempre se ejecuta","Casilla formulada")))</f>
        <v>Siempre se ejecuta</v>
      </c>
      <c r="BH22" s="166"/>
      <c r="BI22" s="167" t="str">
        <f t="shared" ref="BI22:BI31" si="19">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FUERTE</v>
      </c>
      <c r="BJ22" s="166">
        <f t="shared" ref="BJ22:BJ31" si="20">IF(BI22="DÉBIL",0,IF(BI22="MODERADO",50,IF(BI22="FUERTE",100,"")))</f>
        <v>100</v>
      </c>
      <c r="BK22" s="166" t="str">
        <f t="shared" ref="BK22:BK31" si="21">IF(AND(BF22="Fuerte",BD22="Fuerte"),"NO","SI")</f>
        <v>NO</v>
      </c>
      <c r="BL22" s="351" t="str">
        <f t="shared" ref="BL22" si="22">IF(AVERAGE(BJ22:BJ31)=100,"FUERTE",IF(AND(AVERAGE(BJ22:BJ31)&lt;=99,AVERAGE(BJ22:BJ31)&gt;=50),"MODERADA",IF(AVERAGE(BJ22:BJ31)&lt;50,"DÉBIL",0)))</f>
        <v>MODERADA</v>
      </c>
      <c r="BM22" s="351" t="str">
        <f t="shared" ref="BM22" si="23">IFERROR(IF(BL22="DÉBIL","NO DISMINUYE",IF(AVERAGEIF(AU22:AU31,"Preventivo",BJ22:BJ31)&gt;=50,"DIRECTAMENTE","NO DISMINUYE")),"NO DISMINUYE")</f>
        <v>DIRECTAMENTE</v>
      </c>
      <c r="BN22" s="353">
        <f t="shared" ref="BN22" si="24">IF(M22=1,1,IF(AND(M22=2,BL22="FUERTE",BM22="DIRECTAMENTE"),M22-1,IF(AND(M22&gt;2,BL22="FUERTE",BM22="DIRECTAMENTE"),M22-2,IF(AND(M22&gt;=2,BL22="MODERADA",BM22="DIRECTAMENTE"),M22-1,M22))))</f>
        <v>3</v>
      </c>
      <c r="BO22" s="356" t="str">
        <f t="shared" ref="BO22" si="25">IF(BN22=1,"Rara vez",IF(BN22=2,"Improbable",IF(BN22=3,"Posible",IF(BN22=4,"Probable",IF(BN22=5,"Casi Seguro",0)))))</f>
        <v>Posible</v>
      </c>
      <c r="BP22" s="356" t="str">
        <f t="shared" ref="BP22" si="26">AJ22</f>
        <v>Catastrófico</v>
      </c>
      <c r="BQ22" s="358" t="str">
        <f t="shared" ref="BQ22" si="27">IF(AND(BO22="Rara Vez",BP22="Moderado"),"Moderado",IF(AND(BO22="Rara Vez",BP22="Mayor"),"Alto",IF(AND(BO22="Improbable",BP22="Moderado"),"Moderado",IF(AND(BO22="Improbable",BP22="Mayor"),"Alto",IF(AND(BO22="Posible",BP22="Moderado"),"Alto",IF(AND(BO22="Probable",BP22="Moderado"),"Alto","Extremo"))))))</f>
        <v>Extremo</v>
      </c>
      <c r="BR22" s="348" t="s">
        <v>2152</v>
      </c>
    </row>
    <row r="23" spans="1:70" s="146" customFormat="1" ht="151.19999999999999" customHeight="1" x14ac:dyDescent="0.3">
      <c r="A23" s="162"/>
      <c r="B23" s="395"/>
      <c r="C23" s="365"/>
      <c r="D23" s="376"/>
      <c r="E23" s="365"/>
      <c r="F23" s="365"/>
      <c r="G23" s="365"/>
      <c r="H23" s="365"/>
      <c r="I23" s="373"/>
      <c r="J23" s="168">
        <v>2</v>
      </c>
      <c r="K23" s="169" t="s">
        <v>2140</v>
      </c>
      <c r="L23" s="308"/>
      <c r="M23" s="310"/>
      <c r="N23" s="376"/>
      <c r="O23" s="370"/>
      <c r="P23" s="365"/>
      <c r="Q23" s="365"/>
      <c r="R23" s="365"/>
      <c r="S23" s="365"/>
      <c r="T23" s="365"/>
      <c r="U23" s="365"/>
      <c r="V23" s="365"/>
      <c r="W23" s="365"/>
      <c r="X23" s="365"/>
      <c r="Y23" s="365"/>
      <c r="Z23" s="365"/>
      <c r="AA23" s="365"/>
      <c r="AB23" s="365"/>
      <c r="AC23" s="365"/>
      <c r="AD23" s="365"/>
      <c r="AE23" s="365"/>
      <c r="AF23" s="365"/>
      <c r="AG23" s="365"/>
      <c r="AH23" s="365"/>
      <c r="AI23" s="367"/>
      <c r="AJ23" s="356"/>
      <c r="AK23" s="359"/>
      <c r="AL23" s="362"/>
      <c r="AM23" s="170">
        <v>2</v>
      </c>
      <c r="AN23" s="169" t="s">
        <v>2148</v>
      </c>
      <c r="AO23" s="171" t="s">
        <v>2131</v>
      </c>
      <c r="AP23" s="171" t="s">
        <v>2120</v>
      </c>
      <c r="AQ23" s="171" t="s">
        <v>2149</v>
      </c>
      <c r="AR23" s="171" t="s">
        <v>2150</v>
      </c>
      <c r="AS23" s="171" t="s">
        <v>2146</v>
      </c>
      <c r="AT23" s="171" t="s">
        <v>2151</v>
      </c>
      <c r="AU23" s="171" t="s">
        <v>95</v>
      </c>
      <c r="AV23" s="171" t="s">
        <v>79</v>
      </c>
      <c r="AW23" s="171" t="s">
        <v>80</v>
      </c>
      <c r="AX23" s="171" t="s">
        <v>81</v>
      </c>
      <c r="AY23" s="171" t="s">
        <v>82</v>
      </c>
      <c r="AZ23" s="171" t="s">
        <v>83</v>
      </c>
      <c r="BA23" s="171" t="s">
        <v>84</v>
      </c>
      <c r="BB23" s="171" t="s">
        <v>96</v>
      </c>
      <c r="BC23" s="171">
        <f>IF(AV23="Asignado",15,0)+IF(AW23="Adecuado",15,0)+IF(AX23="Oportuna",15,0)+IF(AY23="Prevenir",15,IF(AY23="Detectar",10,0))+IF(AZ23="Confiable",15,0)+IF(BA23="Se investigan y resuelven oportunamente",15,0)+IF(BB23="Completa",10,IF(BB23="Incompleta",5,0))</f>
        <v>100</v>
      </c>
      <c r="BD23" s="171" t="str">
        <f t="shared" si="17"/>
        <v>Fuerte</v>
      </c>
      <c r="BE23" s="171"/>
      <c r="BF23" s="171" t="s">
        <v>98</v>
      </c>
      <c r="BG23" s="171" t="str">
        <f t="shared" si="18"/>
        <v>Algunas veces se ejecuta</v>
      </c>
      <c r="BH23" s="171"/>
      <c r="BI23" s="172" t="str">
        <f t="shared" si="19"/>
        <v>MODERADO</v>
      </c>
      <c r="BJ23" s="171">
        <f t="shared" si="20"/>
        <v>50</v>
      </c>
      <c r="BK23" s="171" t="str">
        <f t="shared" si="21"/>
        <v>SI</v>
      </c>
      <c r="BL23" s="351"/>
      <c r="BM23" s="351"/>
      <c r="BN23" s="354"/>
      <c r="BO23" s="356"/>
      <c r="BP23" s="356"/>
      <c r="BQ23" s="359"/>
      <c r="BR23" s="349"/>
    </row>
    <row r="24" spans="1:70" s="146" customFormat="1" ht="79.2" customHeight="1" x14ac:dyDescent="0.3">
      <c r="A24" s="162"/>
      <c r="B24" s="395"/>
      <c r="C24" s="365"/>
      <c r="D24" s="376"/>
      <c r="E24" s="365"/>
      <c r="F24" s="365"/>
      <c r="G24" s="365"/>
      <c r="H24" s="365"/>
      <c r="I24" s="373"/>
      <c r="J24" s="173">
        <v>3</v>
      </c>
      <c r="K24" s="174" t="s">
        <v>2141</v>
      </c>
      <c r="L24" s="308"/>
      <c r="M24" s="310"/>
      <c r="N24" s="376"/>
      <c r="O24" s="370"/>
      <c r="P24" s="365"/>
      <c r="Q24" s="365"/>
      <c r="R24" s="365"/>
      <c r="S24" s="365"/>
      <c r="T24" s="365"/>
      <c r="U24" s="365"/>
      <c r="V24" s="365"/>
      <c r="W24" s="365"/>
      <c r="X24" s="365"/>
      <c r="Y24" s="365"/>
      <c r="Z24" s="365"/>
      <c r="AA24" s="365"/>
      <c r="AB24" s="365"/>
      <c r="AC24" s="365"/>
      <c r="AD24" s="365"/>
      <c r="AE24" s="365"/>
      <c r="AF24" s="365"/>
      <c r="AG24" s="365"/>
      <c r="AH24" s="365"/>
      <c r="AI24" s="367"/>
      <c r="AJ24" s="356"/>
      <c r="AK24" s="359"/>
      <c r="AL24" s="362"/>
      <c r="AM24" s="175">
        <v>3</v>
      </c>
      <c r="AN24" s="174" t="s">
        <v>2130</v>
      </c>
      <c r="AO24" s="176" t="s">
        <v>2131</v>
      </c>
      <c r="AP24" s="176" t="s">
        <v>365</v>
      </c>
      <c r="AQ24" s="176" t="s">
        <v>2132</v>
      </c>
      <c r="AR24" s="176" t="s">
        <v>2133</v>
      </c>
      <c r="AS24" s="176" t="s">
        <v>2134</v>
      </c>
      <c r="AT24" s="176" t="s">
        <v>2135</v>
      </c>
      <c r="AU24" s="176" t="s">
        <v>95</v>
      </c>
      <c r="AV24" s="166" t="s">
        <v>79</v>
      </c>
      <c r="AW24" s="166" t="s">
        <v>80</v>
      </c>
      <c r="AX24" s="166" t="s">
        <v>81</v>
      </c>
      <c r="AY24" s="166" t="s">
        <v>82</v>
      </c>
      <c r="AZ24" s="166" t="s">
        <v>83</v>
      </c>
      <c r="BA24" s="166" t="s">
        <v>84</v>
      </c>
      <c r="BB24" s="166" t="s">
        <v>96</v>
      </c>
      <c r="BC24" s="176">
        <f t="shared" ref="BC24:BC31" si="28">IF(AV24="Asignado",15,0)+IF(AW24="Adecuado",15,0)+IF(AX24="Oportuna",15,0)+IF(AY24="Prevenir",15,IF(AY24="Detectar",10,0))+IF(AZ24="Confiable",15,0)+IF(BA24="Se investigan y resuelven oportunamente",15,0)+IF(BB24="Completa",10,IF(BB24="Incompleta",5,0))</f>
        <v>100</v>
      </c>
      <c r="BD24" s="176" t="str">
        <f t="shared" si="17"/>
        <v>Fuerte</v>
      </c>
      <c r="BE24" s="176"/>
      <c r="BF24" s="176" t="s">
        <v>98</v>
      </c>
      <c r="BG24" s="176" t="str">
        <f t="shared" si="18"/>
        <v>Algunas veces se ejecuta</v>
      </c>
      <c r="BH24" s="176"/>
      <c r="BI24" s="177" t="str">
        <f t="shared" si="19"/>
        <v>MODERADO</v>
      </c>
      <c r="BJ24" s="176">
        <f t="shared" si="20"/>
        <v>50</v>
      </c>
      <c r="BK24" s="176" t="str">
        <f t="shared" si="21"/>
        <v>SI</v>
      </c>
      <c r="BL24" s="351"/>
      <c r="BM24" s="351"/>
      <c r="BN24" s="354"/>
      <c r="BO24" s="356"/>
      <c r="BP24" s="356"/>
      <c r="BQ24" s="359"/>
      <c r="BR24" s="349"/>
    </row>
    <row r="25" spans="1:70" s="146" customFormat="1" ht="3" customHeight="1" x14ac:dyDescent="0.3">
      <c r="A25" s="162"/>
      <c r="B25" s="395"/>
      <c r="C25" s="365"/>
      <c r="D25" s="376"/>
      <c r="E25" s="365"/>
      <c r="F25" s="365"/>
      <c r="G25" s="365"/>
      <c r="H25" s="365"/>
      <c r="I25" s="373"/>
      <c r="J25" s="168">
        <v>4</v>
      </c>
      <c r="K25" s="169" t="s">
        <v>586</v>
      </c>
      <c r="L25" s="308"/>
      <c r="M25" s="310"/>
      <c r="N25" s="376"/>
      <c r="O25" s="370"/>
      <c r="P25" s="365"/>
      <c r="Q25" s="365"/>
      <c r="R25" s="365"/>
      <c r="S25" s="365"/>
      <c r="T25" s="365"/>
      <c r="U25" s="365"/>
      <c r="V25" s="365"/>
      <c r="W25" s="365"/>
      <c r="X25" s="365"/>
      <c r="Y25" s="365"/>
      <c r="Z25" s="365"/>
      <c r="AA25" s="365"/>
      <c r="AB25" s="365"/>
      <c r="AC25" s="365"/>
      <c r="AD25" s="365"/>
      <c r="AE25" s="365"/>
      <c r="AF25" s="365"/>
      <c r="AG25" s="365"/>
      <c r="AH25" s="365"/>
      <c r="AI25" s="367"/>
      <c r="AJ25" s="356"/>
      <c r="AK25" s="359"/>
      <c r="AL25" s="362"/>
      <c r="AM25" s="170">
        <v>4</v>
      </c>
      <c r="AN25" s="169" t="s">
        <v>1926</v>
      </c>
      <c r="AO25" s="171"/>
      <c r="AP25" s="171" t="s">
        <v>585</v>
      </c>
      <c r="AQ25" s="171"/>
      <c r="AR25" s="171"/>
      <c r="AS25" s="171"/>
      <c r="AT25" s="171"/>
      <c r="AU25" s="171" t="s">
        <v>585</v>
      </c>
      <c r="AV25" s="171" t="s">
        <v>585</v>
      </c>
      <c r="AW25" s="171" t="s">
        <v>585</v>
      </c>
      <c r="AX25" s="171" t="s">
        <v>585</v>
      </c>
      <c r="AY25" s="171" t="s">
        <v>585</v>
      </c>
      <c r="AZ25" s="171" t="s">
        <v>585</v>
      </c>
      <c r="BA25" s="171" t="s">
        <v>585</v>
      </c>
      <c r="BB25" s="171" t="s">
        <v>585</v>
      </c>
      <c r="BC25" s="171">
        <f t="shared" si="28"/>
        <v>0</v>
      </c>
      <c r="BD25" s="171" t="str">
        <f t="shared" si="17"/>
        <v>Débil</v>
      </c>
      <c r="BE25" s="171"/>
      <c r="BF25" s="171" t="s">
        <v>585</v>
      </c>
      <c r="BG25" s="171" t="str">
        <f t="shared" si="18"/>
        <v>Casilla formulada</v>
      </c>
      <c r="BH25" s="171"/>
      <c r="BI25" s="172" t="str">
        <f t="shared" si="19"/>
        <v/>
      </c>
      <c r="BJ25" s="171" t="str">
        <f t="shared" si="20"/>
        <v/>
      </c>
      <c r="BK25" s="171" t="str">
        <f t="shared" si="21"/>
        <v>SI</v>
      </c>
      <c r="BL25" s="351"/>
      <c r="BM25" s="351"/>
      <c r="BN25" s="354"/>
      <c r="BO25" s="356"/>
      <c r="BP25" s="356"/>
      <c r="BQ25" s="359"/>
      <c r="BR25" s="349"/>
    </row>
    <row r="26" spans="1:70" s="146" customFormat="1" ht="3" customHeight="1" x14ac:dyDescent="0.3">
      <c r="A26" s="162"/>
      <c r="B26" s="395"/>
      <c r="C26" s="365"/>
      <c r="D26" s="376"/>
      <c r="E26" s="365"/>
      <c r="F26" s="365"/>
      <c r="G26" s="365"/>
      <c r="H26" s="365"/>
      <c r="I26" s="373"/>
      <c r="J26" s="173">
        <v>5</v>
      </c>
      <c r="K26" s="174" t="s">
        <v>586</v>
      </c>
      <c r="L26" s="308"/>
      <c r="M26" s="310"/>
      <c r="N26" s="376"/>
      <c r="O26" s="370"/>
      <c r="P26" s="365"/>
      <c r="Q26" s="365"/>
      <c r="R26" s="365"/>
      <c r="S26" s="365"/>
      <c r="T26" s="365"/>
      <c r="U26" s="365"/>
      <c r="V26" s="365"/>
      <c r="W26" s="365"/>
      <c r="X26" s="365"/>
      <c r="Y26" s="365"/>
      <c r="Z26" s="365"/>
      <c r="AA26" s="365"/>
      <c r="AB26" s="365"/>
      <c r="AC26" s="365"/>
      <c r="AD26" s="365"/>
      <c r="AE26" s="365"/>
      <c r="AF26" s="365"/>
      <c r="AG26" s="365"/>
      <c r="AH26" s="365"/>
      <c r="AI26" s="367"/>
      <c r="AJ26" s="356"/>
      <c r="AK26" s="359"/>
      <c r="AL26" s="362"/>
      <c r="AM26" s="175">
        <v>5</v>
      </c>
      <c r="AN26" s="174" t="s">
        <v>1926</v>
      </c>
      <c r="AO26" s="176"/>
      <c r="AP26" s="176" t="s">
        <v>585</v>
      </c>
      <c r="AQ26" s="176"/>
      <c r="AR26" s="176"/>
      <c r="AS26" s="176"/>
      <c r="AT26" s="176"/>
      <c r="AU26" s="176" t="s">
        <v>585</v>
      </c>
      <c r="AV26" s="166" t="s">
        <v>585</v>
      </c>
      <c r="AW26" s="166" t="s">
        <v>585</v>
      </c>
      <c r="AX26" s="166" t="s">
        <v>585</v>
      </c>
      <c r="AY26" s="166" t="s">
        <v>585</v>
      </c>
      <c r="AZ26" s="166" t="s">
        <v>585</v>
      </c>
      <c r="BA26" s="166" t="s">
        <v>585</v>
      </c>
      <c r="BB26" s="166" t="s">
        <v>585</v>
      </c>
      <c r="BC26" s="176">
        <f t="shared" si="28"/>
        <v>0</v>
      </c>
      <c r="BD26" s="176" t="str">
        <f t="shared" si="17"/>
        <v>Débil</v>
      </c>
      <c r="BE26" s="176"/>
      <c r="BF26" s="176" t="s">
        <v>585</v>
      </c>
      <c r="BG26" s="176" t="str">
        <f t="shared" si="18"/>
        <v>Casilla formulada</v>
      </c>
      <c r="BH26" s="176"/>
      <c r="BI26" s="177" t="str">
        <f t="shared" si="19"/>
        <v/>
      </c>
      <c r="BJ26" s="176" t="str">
        <f t="shared" si="20"/>
        <v/>
      </c>
      <c r="BK26" s="176" t="str">
        <f t="shared" si="21"/>
        <v>SI</v>
      </c>
      <c r="BL26" s="351"/>
      <c r="BM26" s="351"/>
      <c r="BN26" s="354"/>
      <c r="BO26" s="356"/>
      <c r="BP26" s="356"/>
      <c r="BQ26" s="359"/>
      <c r="BR26" s="349"/>
    </row>
    <row r="27" spans="1:70" s="146" customFormat="1" ht="3" customHeight="1" x14ac:dyDescent="0.3">
      <c r="A27" s="162"/>
      <c r="B27" s="395"/>
      <c r="C27" s="365"/>
      <c r="D27" s="376"/>
      <c r="E27" s="365"/>
      <c r="F27" s="365"/>
      <c r="G27" s="365"/>
      <c r="H27" s="365"/>
      <c r="I27" s="373"/>
      <c r="J27" s="168">
        <v>6</v>
      </c>
      <c r="K27" s="169" t="s">
        <v>586</v>
      </c>
      <c r="L27" s="308"/>
      <c r="M27" s="310"/>
      <c r="N27" s="376"/>
      <c r="O27" s="370"/>
      <c r="P27" s="365"/>
      <c r="Q27" s="365"/>
      <c r="R27" s="365"/>
      <c r="S27" s="365"/>
      <c r="T27" s="365"/>
      <c r="U27" s="365"/>
      <c r="V27" s="365"/>
      <c r="W27" s="365"/>
      <c r="X27" s="365"/>
      <c r="Y27" s="365"/>
      <c r="Z27" s="365"/>
      <c r="AA27" s="365"/>
      <c r="AB27" s="365"/>
      <c r="AC27" s="365"/>
      <c r="AD27" s="365"/>
      <c r="AE27" s="365"/>
      <c r="AF27" s="365"/>
      <c r="AG27" s="365"/>
      <c r="AH27" s="365"/>
      <c r="AI27" s="367"/>
      <c r="AJ27" s="356"/>
      <c r="AK27" s="359"/>
      <c r="AL27" s="362"/>
      <c r="AM27" s="170">
        <v>6</v>
      </c>
      <c r="AN27" s="169" t="s">
        <v>1926</v>
      </c>
      <c r="AO27" s="171"/>
      <c r="AP27" s="171" t="s">
        <v>585</v>
      </c>
      <c r="AQ27" s="171"/>
      <c r="AR27" s="171"/>
      <c r="AS27" s="171"/>
      <c r="AT27" s="171"/>
      <c r="AU27" s="171" t="s">
        <v>585</v>
      </c>
      <c r="AV27" s="171" t="s">
        <v>585</v>
      </c>
      <c r="AW27" s="171" t="s">
        <v>585</v>
      </c>
      <c r="AX27" s="171" t="s">
        <v>585</v>
      </c>
      <c r="AY27" s="171" t="s">
        <v>585</v>
      </c>
      <c r="AZ27" s="171" t="s">
        <v>585</v>
      </c>
      <c r="BA27" s="171" t="s">
        <v>585</v>
      </c>
      <c r="BB27" s="171" t="s">
        <v>585</v>
      </c>
      <c r="BC27" s="171">
        <f t="shared" si="28"/>
        <v>0</v>
      </c>
      <c r="BD27" s="171" t="str">
        <f t="shared" si="17"/>
        <v>Débil</v>
      </c>
      <c r="BE27" s="171"/>
      <c r="BF27" s="171" t="s">
        <v>585</v>
      </c>
      <c r="BG27" s="171" t="str">
        <f t="shared" si="18"/>
        <v>Casilla formulada</v>
      </c>
      <c r="BH27" s="171"/>
      <c r="BI27" s="172" t="str">
        <f t="shared" si="19"/>
        <v/>
      </c>
      <c r="BJ27" s="171" t="str">
        <f t="shared" si="20"/>
        <v/>
      </c>
      <c r="BK27" s="171" t="str">
        <f t="shared" si="21"/>
        <v>SI</v>
      </c>
      <c r="BL27" s="351"/>
      <c r="BM27" s="351"/>
      <c r="BN27" s="354"/>
      <c r="BO27" s="356"/>
      <c r="BP27" s="356"/>
      <c r="BQ27" s="359"/>
      <c r="BR27" s="349"/>
    </row>
    <row r="28" spans="1:70" s="146" customFormat="1" ht="3" customHeight="1" x14ac:dyDescent="0.3">
      <c r="A28" s="162"/>
      <c r="B28" s="395"/>
      <c r="C28" s="365"/>
      <c r="D28" s="376"/>
      <c r="E28" s="365"/>
      <c r="F28" s="365"/>
      <c r="G28" s="365"/>
      <c r="H28" s="365"/>
      <c r="I28" s="373"/>
      <c r="J28" s="173">
        <v>7</v>
      </c>
      <c r="K28" s="174" t="s">
        <v>586</v>
      </c>
      <c r="L28" s="308"/>
      <c r="M28" s="310"/>
      <c r="N28" s="376"/>
      <c r="O28" s="370"/>
      <c r="P28" s="365"/>
      <c r="Q28" s="365"/>
      <c r="R28" s="365"/>
      <c r="S28" s="365"/>
      <c r="T28" s="365"/>
      <c r="U28" s="365"/>
      <c r="V28" s="365"/>
      <c r="W28" s="365"/>
      <c r="X28" s="365"/>
      <c r="Y28" s="365"/>
      <c r="Z28" s="365"/>
      <c r="AA28" s="365"/>
      <c r="AB28" s="365"/>
      <c r="AC28" s="365"/>
      <c r="AD28" s="365"/>
      <c r="AE28" s="365"/>
      <c r="AF28" s="365"/>
      <c r="AG28" s="365"/>
      <c r="AH28" s="365"/>
      <c r="AI28" s="367"/>
      <c r="AJ28" s="356"/>
      <c r="AK28" s="359"/>
      <c r="AL28" s="362"/>
      <c r="AM28" s="175">
        <v>7</v>
      </c>
      <c r="AN28" s="174" t="s">
        <v>1926</v>
      </c>
      <c r="AO28" s="176"/>
      <c r="AP28" s="176" t="s">
        <v>585</v>
      </c>
      <c r="AQ28" s="176"/>
      <c r="AR28" s="176"/>
      <c r="AS28" s="176"/>
      <c r="AT28" s="176"/>
      <c r="AU28" s="176" t="s">
        <v>585</v>
      </c>
      <c r="AV28" s="166" t="s">
        <v>585</v>
      </c>
      <c r="AW28" s="166" t="s">
        <v>585</v>
      </c>
      <c r="AX28" s="166" t="s">
        <v>585</v>
      </c>
      <c r="AY28" s="166" t="s">
        <v>585</v>
      </c>
      <c r="AZ28" s="166" t="s">
        <v>585</v>
      </c>
      <c r="BA28" s="166" t="s">
        <v>585</v>
      </c>
      <c r="BB28" s="166" t="s">
        <v>585</v>
      </c>
      <c r="BC28" s="176">
        <f t="shared" si="28"/>
        <v>0</v>
      </c>
      <c r="BD28" s="176" t="str">
        <f t="shared" si="17"/>
        <v>Débil</v>
      </c>
      <c r="BE28" s="176"/>
      <c r="BF28" s="176" t="s">
        <v>585</v>
      </c>
      <c r="BG28" s="176" t="str">
        <f t="shared" si="18"/>
        <v>Casilla formulada</v>
      </c>
      <c r="BH28" s="176"/>
      <c r="BI28" s="177" t="str">
        <f t="shared" si="19"/>
        <v/>
      </c>
      <c r="BJ28" s="176" t="str">
        <f t="shared" si="20"/>
        <v/>
      </c>
      <c r="BK28" s="176" t="str">
        <f t="shared" si="21"/>
        <v>SI</v>
      </c>
      <c r="BL28" s="351"/>
      <c r="BM28" s="351"/>
      <c r="BN28" s="354"/>
      <c r="BO28" s="356"/>
      <c r="BP28" s="356"/>
      <c r="BQ28" s="359"/>
      <c r="BR28" s="349"/>
    </row>
    <row r="29" spans="1:70" s="146" customFormat="1" ht="3" customHeight="1" x14ac:dyDescent="0.3">
      <c r="A29" s="162"/>
      <c r="B29" s="395"/>
      <c r="C29" s="365"/>
      <c r="D29" s="376"/>
      <c r="E29" s="365"/>
      <c r="F29" s="365"/>
      <c r="G29" s="365"/>
      <c r="H29" s="365"/>
      <c r="I29" s="373"/>
      <c r="J29" s="168">
        <v>8</v>
      </c>
      <c r="K29" s="169" t="s">
        <v>586</v>
      </c>
      <c r="L29" s="308"/>
      <c r="M29" s="310"/>
      <c r="N29" s="376"/>
      <c r="O29" s="370"/>
      <c r="P29" s="365"/>
      <c r="Q29" s="365"/>
      <c r="R29" s="365"/>
      <c r="S29" s="365"/>
      <c r="T29" s="365"/>
      <c r="U29" s="365"/>
      <c r="V29" s="365"/>
      <c r="W29" s="365"/>
      <c r="X29" s="365"/>
      <c r="Y29" s="365"/>
      <c r="Z29" s="365"/>
      <c r="AA29" s="365"/>
      <c r="AB29" s="365"/>
      <c r="AC29" s="365"/>
      <c r="AD29" s="365"/>
      <c r="AE29" s="365"/>
      <c r="AF29" s="365"/>
      <c r="AG29" s="365"/>
      <c r="AH29" s="365"/>
      <c r="AI29" s="367"/>
      <c r="AJ29" s="356"/>
      <c r="AK29" s="359"/>
      <c r="AL29" s="362"/>
      <c r="AM29" s="170">
        <v>8</v>
      </c>
      <c r="AN29" s="169" t="s">
        <v>1926</v>
      </c>
      <c r="AO29" s="171"/>
      <c r="AP29" s="171" t="s">
        <v>585</v>
      </c>
      <c r="AQ29" s="171"/>
      <c r="AR29" s="171"/>
      <c r="AS29" s="171"/>
      <c r="AT29" s="171"/>
      <c r="AU29" s="171" t="s">
        <v>585</v>
      </c>
      <c r="AV29" s="171" t="s">
        <v>585</v>
      </c>
      <c r="AW29" s="171" t="s">
        <v>585</v>
      </c>
      <c r="AX29" s="171" t="s">
        <v>585</v>
      </c>
      <c r="AY29" s="171" t="s">
        <v>585</v>
      </c>
      <c r="AZ29" s="171" t="s">
        <v>585</v>
      </c>
      <c r="BA29" s="171" t="s">
        <v>585</v>
      </c>
      <c r="BB29" s="171" t="s">
        <v>585</v>
      </c>
      <c r="BC29" s="171">
        <f t="shared" si="28"/>
        <v>0</v>
      </c>
      <c r="BD29" s="171" t="str">
        <f t="shared" si="17"/>
        <v>Débil</v>
      </c>
      <c r="BE29" s="171"/>
      <c r="BF29" s="171" t="s">
        <v>585</v>
      </c>
      <c r="BG29" s="171" t="str">
        <f t="shared" si="18"/>
        <v>Casilla formulada</v>
      </c>
      <c r="BH29" s="171"/>
      <c r="BI29" s="172" t="str">
        <f t="shared" si="19"/>
        <v/>
      </c>
      <c r="BJ29" s="171" t="str">
        <f t="shared" si="20"/>
        <v/>
      </c>
      <c r="BK29" s="171" t="str">
        <f t="shared" si="21"/>
        <v>SI</v>
      </c>
      <c r="BL29" s="351"/>
      <c r="BM29" s="351"/>
      <c r="BN29" s="354"/>
      <c r="BO29" s="356"/>
      <c r="BP29" s="356"/>
      <c r="BQ29" s="359"/>
      <c r="BR29" s="349"/>
    </row>
    <row r="30" spans="1:70" s="146" customFormat="1" ht="3" customHeight="1" x14ac:dyDescent="0.3">
      <c r="A30" s="162"/>
      <c r="B30" s="395"/>
      <c r="C30" s="365"/>
      <c r="D30" s="376"/>
      <c r="E30" s="365"/>
      <c r="F30" s="365"/>
      <c r="G30" s="365"/>
      <c r="H30" s="365"/>
      <c r="I30" s="373"/>
      <c r="J30" s="173">
        <v>9</v>
      </c>
      <c r="K30" s="174" t="s">
        <v>586</v>
      </c>
      <c r="L30" s="308"/>
      <c r="M30" s="310"/>
      <c r="N30" s="376"/>
      <c r="O30" s="370"/>
      <c r="P30" s="365"/>
      <c r="Q30" s="365"/>
      <c r="R30" s="365"/>
      <c r="S30" s="365"/>
      <c r="T30" s="365"/>
      <c r="U30" s="365"/>
      <c r="V30" s="365"/>
      <c r="W30" s="365"/>
      <c r="X30" s="365"/>
      <c r="Y30" s="365"/>
      <c r="Z30" s="365"/>
      <c r="AA30" s="365"/>
      <c r="AB30" s="365"/>
      <c r="AC30" s="365"/>
      <c r="AD30" s="365"/>
      <c r="AE30" s="365"/>
      <c r="AF30" s="365"/>
      <c r="AG30" s="365"/>
      <c r="AH30" s="365"/>
      <c r="AI30" s="367"/>
      <c r="AJ30" s="356"/>
      <c r="AK30" s="359"/>
      <c r="AL30" s="362"/>
      <c r="AM30" s="175">
        <v>9</v>
      </c>
      <c r="AN30" s="174" t="s">
        <v>1926</v>
      </c>
      <c r="AO30" s="176"/>
      <c r="AP30" s="176" t="s">
        <v>585</v>
      </c>
      <c r="AQ30" s="176"/>
      <c r="AR30" s="176"/>
      <c r="AS30" s="176"/>
      <c r="AT30" s="176"/>
      <c r="AU30" s="176" t="s">
        <v>585</v>
      </c>
      <c r="AV30" s="166" t="s">
        <v>585</v>
      </c>
      <c r="AW30" s="166" t="s">
        <v>585</v>
      </c>
      <c r="AX30" s="166" t="s">
        <v>585</v>
      </c>
      <c r="AY30" s="166" t="s">
        <v>585</v>
      </c>
      <c r="AZ30" s="166" t="s">
        <v>585</v>
      </c>
      <c r="BA30" s="166" t="s">
        <v>585</v>
      </c>
      <c r="BB30" s="166" t="s">
        <v>585</v>
      </c>
      <c r="BC30" s="176">
        <f t="shared" si="28"/>
        <v>0</v>
      </c>
      <c r="BD30" s="176" t="str">
        <f t="shared" si="17"/>
        <v>Débil</v>
      </c>
      <c r="BE30" s="176"/>
      <c r="BF30" s="176" t="s">
        <v>585</v>
      </c>
      <c r="BG30" s="176" t="str">
        <f t="shared" si="18"/>
        <v>Casilla formulada</v>
      </c>
      <c r="BH30" s="176"/>
      <c r="BI30" s="177" t="str">
        <f t="shared" si="19"/>
        <v/>
      </c>
      <c r="BJ30" s="176" t="str">
        <f t="shared" si="20"/>
        <v/>
      </c>
      <c r="BK30" s="176" t="str">
        <f t="shared" si="21"/>
        <v>SI</v>
      </c>
      <c r="BL30" s="351"/>
      <c r="BM30" s="351"/>
      <c r="BN30" s="354"/>
      <c r="BO30" s="356"/>
      <c r="BP30" s="356"/>
      <c r="BQ30" s="359"/>
      <c r="BR30" s="349"/>
    </row>
    <row r="31" spans="1:70" s="146" customFormat="1" ht="3" customHeight="1" thickBot="1" x14ac:dyDescent="0.35">
      <c r="A31" s="162"/>
      <c r="B31" s="396"/>
      <c r="C31" s="366"/>
      <c r="D31" s="377"/>
      <c r="E31" s="366"/>
      <c r="F31" s="366"/>
      <c r="G31" s="366"/>
      <c r="H31" s="366"/>
      <c r="I31" s="374"/>
      <c r="J31" s="178">
        <v>10</v>
      </c>
      <c r="K31" s="179" t="s">
        <v>586</v>
      </c>
      <c r="L31" s="309"/>
      <c r="M31" s="311"/>
      <c r="N31" s="377"/>
      <c r="O31" s="371"/>
      <c r="P31" s="366"/>
      <c r="Q31" s="366"/>
      <c r="R31" s="366"/>
      <c r="S31" s="366"/>
      <c r="T31" s="366"/>
      <c r="U31" s="366"/>
      <c r="V31" s="366"/>
      <c r="W31" s="366"/>
      <c r="X31" s="366"/>
      <c r="Y31" s="366"/>
      <c r="Z31" s="366"/>
      <c r="AA31" s="366"/>
      <c r="AB31" s="366"/>
      <c r="AC31" s="366"/>
      <c r="AD31" s="366"/>
      <c r="AE31" s="366"/>
      <c r="AF31" s="366"/>
      <c r="AG31" s="366"/>
      <c r="AH31" s="366"/>
      <c r="AI31" s="368"/>
      <c r="AJ31" s="357"/>
      <c r="AK31" s="360"/>
      <c r="AL31" s="363"/>
      <c r="AM31" s="180">
        <v>10</v>
      </c>
      <c r="AN31" s="179" t="s">
        <v>1926</v>
      </c>
      <c r="AO31" s="181"/>
      <c r="AP31" s="181" t="s">
        <v>585</v>
      </c>
      <c r="AQ31" s="181"/>
      <c r="AR31" s="181"/>
      <c r="AS31" s="181"/>
      <c r="AT31" s="181"/>
      <c r="AU31" s="181" t="s">
        <v>585</v>
      </c>
      <c r="AV31" s="181" t="s">
        <v>585</v>
      </c>
      <c r="AW31" s="181" t="s">
        <v>585</v>
      </c>
      <c r="AX31" s="181" t="s">
        <v>585</v>
      </c>
      <c r="AY31" s="181" t="s">
        <v>585</v>
      </c>
      <c r="AZ31" s="181" t="s">
        <v>585</v>
      </c>
      <c r="BA31" s="181" t="s">
        <v>585</v>
      </c>
      <c r="BB31" s="181" t="s">
        <v>585</v>
      </c>
      <c r="BC31" s="181">
        <f t="shared" si="28"/>
        <v>0</v>
      </c>
      <c r="BD31" s="181" t="str">
        <f t="shared" si="17"/>
        <v>Débil</v>
      </c>
      <c r="BE31" s="181"/>
      <c r="BF31" s="181" t="s">
        <v>585</v>
      </c>
      <c r="BG31" s="181" t="str">
        <f t="shared" si="18"/>
        <v>Casilla formulada</v>
      </c>
      <c r="BH31" s="181"/>
      <c r="BI31" s="182" t="str">
        <f t="shared" si="19"/>
        <v/>
      </c>
      <c r="BJ31" s="181" t="str">
        <f t="shared" si="20"/>
        <v/>
      </c>
      <c r="BK31" s="181" t="str">
        <f t="shared" si="21"/>
        <v>SI</v>
      </c>
      <c r="BL31" s="352"/>
      <c r="BM31" s="352"/>
      <c r="BN31" s="355"/>
      <c r="BO31" s="357"/>
      <c r="BP31" s="357"/>
      <c r="BQ31" s="360"/>
      <c r="BR31" s="350"/>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J0niSZeCcpmUj6YMwXQNJqu3xa/g/QjDLhc8o/gLbv+sMMYEZQGCS6bkwuX3eIGen1oinWMUPwQtt1AGzRuoBg==" saltValue="JfJ+sx8hjzc4mkHF1J5QAQ==" spinCount="100000" sheet="1" formatCells="0" formatColumns="0" formatRows="0" autoFilter="0"/>
  <mergeCells count="134">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 ref="AN9:AN11"/>
    <mergeCell ref="AO9:AO11"/>
    <mergeCell ref="AP9:AP11"/>
    <mergeCell ref="AQ9:AQ11"/>
    <mergeCell ref="AR9:AR11"/>
    <mergeCell ref="AS9:AS11"/>
    <mergeCell ref="BN8:BQ10"/>
    <mergeCell ref="AI10:AJ11"/>
    <mergeCell ref="AK10:AK11"/>
    <mergeCell ref="AL10:AL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R12:R21"/>
    <mergeCell ref="S12:S21"/>
    <mergeCell ref="T12:T21"/>
    <mergeCell ref="G12:G21"/>
    <mergeCell ref="H12:H21"/>
    <mergeCell ref="I12:I21"/>
    <mergeCell ref="L12:L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S22:S31"/>
    <mergeCell ref="T22:T31"/>
    <mergeCell ref="U22:U31"/>
    <mergeCell ref="V22:V31"/>
    <mergeCell ref="W22:W31"/>
    <mergeCell ref="X22:X31"/>
    <mergeCell ref="M22:M31"/>
    <mergeCell ref="N22:N31"/>
    <mergeCell ref="O22:O31"/>
    <mergeCell ref="P22:P31"/>
    <mergeCell ref="Q22:Q31"/>
    <mergeCell ref="R22:R31"/>
    <mergeCell ref="AE22:AE31"/>
    <mergeCell ref="AF22:AF31"/>
    <mergeCell ref="AG22:AG31"/>
    <mergeCell ref="AH22:AH31"/>
    <mergeCell ref="AI22:AI31"/>
    <mergeCell ref="AJ22:AJ31"/>
    <mergeCell ref="Y22:Y31"/>
    <mergeCell ref="Z22:Z31"/>
    <mergeCell ref="AA22:AA31"/>
    <mergeCell ref="AB22:AB31"/>
    <mergeCell ref="AC22:AC31"/>
    <mergeCell ref="AD22:AD31"/>
    <mergeCell ref="BP22:BP31"/>
    <mergeCell ref="BQ22:BQ31"/>
    <mergeCell ref="BR22:BR31"/>
    <mergeCell ref="AK22:AK31"/>
    <mergeCell ref="AL22:AL31"/>
    <mergeCell ref="BL22:BL31"/>
    <mergeCell ref="BM22:BM31"/>
    <mergeCell ref="BN22:BN31"/>
    <mergeCell ref="BO22:BO31"/>
  </mergeCells>
  <conditionalFormatting sqref="I12">
    <cfRule type="containsText" dxfId="3701" priority="63" operator="containsText" text="No es Riesgo de Corrupción">
      <formula>NOT(ISERROR(SEARCH("No es Riesgo de Corrupción",I12)))</formula>
    </cfRule>
    <cfRule type="containsText" dxfId="3700" priority="64" operator="containsText" text="Si es Riesgo de Corrupción">
      <formula>NOT(ISERROR(SEARCH("Si es Riesgo de Corrupción",I12)))</formula>
    </cfRule>
  </conditionalFormatting>
  <conditionalFormatting sqref="AK12:AK21">
    <cfRule type="containsText" dxfId="3699" priority="59" operator="containsText" text="Extremo">
      <formula>NOT(ISERROR(SEARCH("Extremo",AK12)))</formula>
    </cfRule>
    <cfRule type="containsText" dxfId="3698" priority="60" operator="containsText" text="Alto">
      <formula>NOT(ISERROR(SEARCH("Alto",AK12)))</formula>
    </cfRule>
    <cfRule type="containsText" dxfId="3697" priority="61" operator="containsText" text="Moderado">
      <formula>NOT(ISERROR(SEARCH("Moderado",AK12)))</formula>
    </cfRule>
    <cfRule type="containsText" dxfId="3696" priority="62" operator="containsText" text="Bajo">
      <formula>NOT(ISERROR(SEARCH("Bajo",AK12)))</formula>
    </cfRule>
  </conditionalFormatting>
  <conditionalFormatting sqref="BI12:BI21">
    <cfRule type="containsText" dxfId="3695" priority="56" operator="containsText" text="FUERTE">
      <formula>NOT(ISERROR(SEARCH("FUERTE",BI12)))</formula>
    </cfRule>
    <cfRule type="containsText" dxfId="3694" priority="57" operator="containsText" text="MODERADO">
      <formula>NOT(ISERROR(SEARCH("MODERADO",BI12)))</formula>
    </cfRule>
    <cfRule type="containsText" dxfId="3693" priority="58" operator="containsText" text="DÉBIL">
      <formula>NOT(ISERROR(SEARCH("DÉBIL",BI12)))</formula>
    </cfRule>
  </conditionalFormatting>
  <conditionalFormatting sqref="AL12">
    <cfRule type="containsText" dxfId="3692" priority="52" operator="containsText" text="Extremo">
      <formula>NOT(ISERROR(SEARCH("Extremo",AL12)))</formula>
    </cfRule>
    <cfRule type="containsText" dxfId="3691" priority="53" operator="containsText" text="Alto">
      <formula>NOT(ISERROR(SEARCH("Alto",AL12)))</formula>
    </cfRule>
    <cfRule type="containsText" dxfId="3690" priority="54" operator="containsText" text="Moderado">
      <formula>NOT(ISERROR(SEARCH("Moderado",AL12)))</formula>
    </cfRule>
    <cfRule type="containsText" dxfId="3689" priority="55" operator="containsText" text="Bajo">
      <formula>NOT(ISERROR(SEARCH("Bajo",AL12)))</formula>
    </cfRule>
  </conditionalFormatting>
  <conditionalFormatting sqref="BQ12:BQ21">
    <cfRule type="containsText" dxfId="3688" priority="48" operator="containsText" text="Extremo">
      <formula>NOT(ISERROR(SEARCH("Extremo",BQ12)))</formula>
    </cfRule>
    <cfRule type="containsText" dxfId="3687" priority="49" operator="containsText" text="Alto">
      <formula>NOT(ISERROR(SEARCH("Alto",BQ12)))</formula>
    </cfRule>
    <cfRule type="containsText" dxfId="3686" priority="50" operator="containsText" text="Moderado">
      <formula>NOT(ISERROR(SEARCH("Moderado",BQ12)))</formula>
    </cfRule>
    <cfRule type="containsText" dxfId="3685" priority="51" operator="containsText" text="Bajo">
      <formula>NOT(ISERROR(SEARCH("Bajo",BQ12)))</formula>
    </cfRule>
  </conditionalFormatting>
  <conditionalFormatting sqref="A1:XFD3 A5:XFD11 A4:AT4 BS4:XFD4 BH12:XFD12 A32:XFD1048576 A12:D21 I13:XFD21 I12:BF12">
    <cfRule type="containsText" dxfId="3684" priority="43" operator="containsText" text="REDACTAR CONTROL">
      <formula>NOT(ISERROR(SEARCH("REDACTAR CONTROL",A1)))</formula>
    </cfRule>
    <cfRule type="containsText" dxfId="3683" priority="44" operator="containsText" text="Espacio para">
      <formula>NOT(ISERROR(SEARCH("Espacio para",A1)))</formula>
    </cfRule>
    <cfRule type="containsText" dxfId="3682" priority="45" operator="containsText" text="Definir el">
      <formula>NOT(ISERROR(SEARCH("Definir el",A1)))</formula>
    </cfRule>
    <cfRule type="containsText" dxfId="3681" priority="46" operator="containsText" text="lista desplegable">
      <formula>NOT(ISERROR(SEARCH("lista desplegable",A1)))</formula>
    </cfRule>
    <cfRule type="containsText" dxfId="3680" priority="47" operator="containsText" text="Casilla formulada">
      <formula>NOT(ISERROR(SEARCH("Casilla formulada",A1)))</formula>
    </cfRule>
  </conditionalFormatting>
  <conditionalFormatting sqref="BG12">
    <cfRule type="containsText" dxfId="3679" priority="38" operator="containsText" text="REDACTAR CONTROL">
      <formula>NOT(ISERROR(SEARCH("REDACTAR CONTROL",BG12)))</formula>
    </cfRule>
    <cfRule type="containsText" dxfId="3678" priority="39" operator="containsText" text="Espacio para">
      <formula>NOT(ISERROR(SEARCH("Espacio para",BG12)))</formula>
    </cfRule>
    <cfRule type="containsText" dxfId="3677" priority="40" operator="containsText" text="Definir el">
      <formula>NOT(ISERROR(SEARCH("Definir el",BG12)))</formula>
    </cfRule>
    <cfRule type="containsText" dxfId="3676" priority="41" operator="containsText" text="lista desplegable">
      <formula>NOT(ISERROR(SEARCH("lista desplegable",BG12)))</formula>
    </cfRule>
    <cfRule type="containsText" dxfId="3675" priority="42" operator="containsText" text="Casilla formulada">
      <formula>NOT(ISERROR(SEARCH("Casilla formulada",BG12)))</formula>
    </cfRule>
  </conditionalFormatting>
  <conditionalFormatting sqref="E12:H21">
    <cfRule type="containsText" dxfId="3674" priority="33" operator="containsText" text="REDACTAR CONTROL">
      <formula>NOT(ISERROR(SEARCH("REDACTAR CONTROL",E12)))</formula>
    </cfRule>
    <cfRule type="containsText" dxfId="3673" priority="34" operator="containsText" text="Espacio para">
      <formula>NOT(ISERROR(SEARCH("Espacio para",E12)))</formula>
    </cfRule>
    <cfRule type="containsText" dxfId="3672" priority="35" operator="containsText" text="Definir el">
      <formula>NOT(ISERROR(SEARCH("Definir el",E12)))</formula>
    </cfRule>
    <cfRule type="containsText" dxfId="3671" priority="36" operator="containsText" text="lista desplegable">
      <formula>NOT(ISERROR(SEARCH("lista desplegable",E12)))</formula>
    </cfRule>
    <cfRule type="containsText" dxfId="3670" priority="37" operator="containsText" text="Casilla formulada">
      <formula>NOT(ISERROR(SEARCH("Casilla formulada",E12)))</formula>
    </cfRule>
  </conditionalFormatting>
  <conditionalFormatting sqref="I22">
    <cfRule type="containsText" dxfId="3669" priority="31" operator="containsText" text="No es Riesgo de Corrupción">
      <formula>NOT(ISERROR(SEARCH("No es Riesgo de Corrupción",I22)))</formula>
    </cfRule>
    <cfRule type="containsText" dxfId="3668" priority="32" operator="containsText" text="Si es Riesgo de Corrupción">
      <formula>NOT(ISERROR(SEARCH("Si es Riesgo de Corrupción",I22)))</formula>
    </cfRule>
  </conditionalFormatting>
  <conditionalFormatting sqref="AK22:AK31">
    <cfRule type="containsText" dxfId="3667" priority="27" operator="containsText" text="Extremo">
      <formula>NOT(ISERROR(SEARCH("Extremo",AK22)))</formula>
    </cfRule>
    <cfRule type="containsText" dxfId="3666" priority="28" operator="containsText" text="Alto">
      <formula>NOT(ISERROR(SEARCH("Alto",AK22)))</formula>
    </cfRule>
    <cfRule type="containsText" dxfId="3665" priority="29" operator="containsText" text="Moderado">
      <formula>NOT(ISERROR(SEARCH("Moderado",AK22)))</formula>
    </cfRule>
    <cfRule type="containsText" dxfId="3664" priority="30" operator="containsText" text="Bajo">
      <formula>NOT(ISERROR(SEARCH("Bajo",AK22)))</formula>
    </cfRule>
  </conditionalFormatting>
  <conditionalFormatting sqref="BI22:BI31">
    <cfRule type="containsText" dxfId="3663" priority="24" operator="containsText" text="FUERTE">
      <formula>NOT(ISERROR(SEARCH("FUERTE",BI22)))</formula>
    </cfRule>
    <cfRule type="containsText" dxfId="3662" priority="25" operator="containsText" text="MODERADO">
      <formula>NOT(ISERROR(SEARCH("MODERADO",BI22)))</formula>
    </cfRule>
    <cfRule type="containsText" dxfId="3661" priority="26" operator="containsText" text="DÉBIL">
      <formula>NOT(ISERROR(SEARCH("DÉBIL",BI22)))</formula>
    </cfRule>
  </conditionalFormatting>
  <conditionalFormatting sqref="AL22">
    <cfRule type="containsText" dxfId="3660" priority="20" operator="containsText" text="Extremo">
      <formula>NOT(ISERROR(SEARCH("Extremo",AL22)))</formula>
    </cfRule>
    <cfRule type="containsText" dxfId="3659" priority="21" operator="containsText" text="Alto">
      <formula>NOT(ISERROR(SEARCH("Alto",AL22)))</formula>
    </cfRule>
    <cfRule type="containsText" dxfId="3658" priority="22" operator="containsText" text="Moderado">
      <formula>NOT(ISERROR(SEARCH("Moderado",AL22)))</formula>
    </cfRule>
    <cfRule type="containsText" dxfId="3657" priority="23" operator="containsText" text="Bajo">
      <formula>NOT(ISERROR(SEARCH("Bajo",AL22)))</formula>
    </cfRule>
  </conditionalFormatting>
  <conditionalFormatting sqref="BQ22:BQ31">
    <cfRule type="containsText" dxfId="3656" priority="16" operator="containsText" text="Extremo">
      <formula>NOT(ISERROR(SEARCH("Extremo",BQ22)))</formula>
    </cfRule>
    <cfRule type="containsText" dxfId="3655" priority="17" operator="containsText" text="Alto">
      <formula>NOT(ISERROR(SEARCH("Alto",BQ22)))</formula>
    </cfRule>
    <cfRule type="containsText" dxfId="3654" priority="18" operator="containsText" text="Moderado">
      <formula>NOT(ISERROR(SEARCH("Moderado",BQ22)))</formula>
    </cfRule>
    <cfRule type="containsText" dxfId="3653" priority="19" operator="containsText" text="Bajo">
      <formula>NOT(ISERROR(SEARCH("Bajo",BQ22)))</formula>
    </cfRule>
  </conditionalFormatting>
  <conditionalFormatting sqref="BH22:XFD22 A22:D31 I23:XFD31 I22:BF22">
    <cfRule type="containsText" dxfId="3652" priority="11" operator="containsText" text="REDACTAR CONTROL">
      <formula>NOT(ISERROR(SEARCH("REDACTAR CONTROL",A22)))</formula>
    </cfRule>
    <cfRule type="containsText" dxfId="3651" priority="12" operator="containsText" text="Espacio para">
      <formula>NOT(ISERROR(SEARCH("Espacio para",A22)))</formula>
    </cfRule>
    <cfRule type="containsText" dxfId="3650" priority="13" operator="containsText" text="Definir el">
      <formula>NOT(ISERROR(SEARCH("Definir el",A22)))</formula>
    </cfRule>
    <cfRule type="containsText" dxfId="3649" priority="14" operator="containsText" text="lista desplegable">
      <formula>NOT(ISERROR(SEARCH("lista desplegable",A22)))</formula>
    </cfRule>
    <cfRule type="containsText" dxfId="3648" priority="15" operator="containsText" text="Casilla formulada">
      <formula>NOT(ISERROR(SEARCH("Casilla formulada",A22)))</formula>
    </cfRule>
  </conditionalFormatting>
  <conditionalFormatting sqref="BG22">
    <cfRule type="containsText" dxfId="3647" priority="6" operator="containsText" text="REDACTAR CONTROL">
      <formula>NOT(ISERROR(SEARCH("REDACTAR CONTROL",BG22)))</formula>
    </cfRule>
    <cfRule type="containsText" dxfId="3646" priority="7" operator="containsText" text="Espacio para">
      <formula>NOT(ISERROR(SEARCH("Espacio para",BG22)))</formula>
    </cfRule>
    <cfRule type="containsText" dxfId="3645" priority="8" operator="containsText" text="Definir el">
      <formula>NOT(ISERROR(SEARCH("Definir el",BG22)))</formula>
    </cfRule>
    <cfRule type="containsText" dxfId="3644" priority="9" operator="containsText" text="lista desplegable">
      <formula>NOT(ISERROR(SEARCH("lista desplegable",BG22)))</formula>
    </cfRule>
    <cfRule type="containsText" dxfId="3643" priority="10" operator="containsText" text="Casilla formulada">
      <formula>NOT(ISERROR(SEARCH("Casilla formulada",BG22)))</formula>
    </cfRule>
  </conditionalFormatting>
  <conditionalFormatting sqref="E22:H31">
    <cfRule type="containsText" dxfId="3642" priority="1" operator="containsText" text="REDACTAR CONTROL">
      <formula>NOT(ISERROR(SEARCH("REDACTAR CONTROL",E22)))</formula>
    </cfRule>
    <cfRule type="containsText" dxfId="3641" priority="2" operator="containsText" text="Espacio para">
      <formula>NOT(ISERROR(SEARCH("Espacio para",E22)))</formula>
    </cfRule>
    <cfRule type="containsText" dxfId="3640" priority="3" operator="containsText" text="Definir el">
      <formula>NOT(ISERROR(SEARCH("Definir el",E22)))</formula>
    </cfRule>
    <cfRule type="containsText" dxfId="3639" priority="4" operator="containsText" text="lista desplegable">
      <formula>NOT(ISERROR(SEARCH("lista desplegable",E22)))</formula>
    </cfRule>
    <cfRule type="containsText" dxfId="3638" priority="5" operator="containsText" text="Casilla formulada">
      <formula>NOT(ISERROR(SEARCH("Casilla formulada",E22)))</formula>
    </cfRule>
  </conditionalFormatting>
  <dataValidations count="13">
    <dataValidation type="list" allowBlank="1" showInputMessage="1" showErrorMessage="1" sqref="BB12:BB31" xr:uid="{123C4E5C-8B09-426F-8490-ABBCBB286CD9}">
      <formula1>"Escoger un dato de la lista desplegable,Completa,Incompleta,No existe"</formula1>
    </dataValidation>
    <dataValidation type="list" allowBlank="1" showInputMessage="1" showErrorMessage="1" sqref="BA12:BA31" xr:uid="{9D55946E-1A1F-4E2B-897D-0C09D906D11A}">
      <formula1>"Escoger un dato de la lista desplegable,Se investigan y resuelven oportunamente,No se investigan y resuelven oportunamente."</formula1>
    </dataValidation>
    <dataValidation type="list" allowBlank="1" showInputMessage="1" showErrorMessage="1" sqref="AZ12:AZ31" xr:uid="{8D5A45DD-2755-4F5E-91A0-5825C89BAAEB}">
      <formula1>"Confiable,No confiable,Escoger un dato de la lista desplegable"</formula1>
    </dataValidation>
    <dataValidation type="list" allowBlank="1" showInputMessage="1" showErrorMessage="1" sqref="AY12:AY31" xr:uid="{A08C766A-5587-400C-8A40-3A72E07C5DD1}">
      <formula1>"Prevenir,Detectar,No es un control,Escoger un dato de la lista desplegable"</formula1>
    </dataValidation>
    <dataValidation type="list" allowBlank="1" showInputMessage="1" showErrorMessage="1" sqref="AX12:AX31" xr:uid="{55F7A1F4-1364-4B33-88EE-61555CF7FA5D}">
      <formula1>"Oportuna,Inoportuna,Escoger un dato de la lista desplegable"</formula1>
    </dataValidation>
    <dataValidation type="list" allowBlank="1" showInputMessage="1" showErrorMessage="1" sqref="AW12:AW31" xr:uid="{AA58F24D-F45E-476C-830F-11A48382D489}">
      <formula1>"Adecuado,Inadecuado,Escoger un dato de la lista desplegable"</formula1>
    </dataValidation>
    <dataValidation type="list" allowBlank="1" showInputMessage="1" showErrorMessage="1" sqref="AV12:AV31" xr:uid="{79F9F8BA-50BB-4BA9-A140-41270AA393B4}">
      <formula1>"Asignado,No Asignado,Escoger un dato de la lista desplegable"</formula1>
    </dataValidation>
    <dataValidation type="list" allowBlank="1" showInputMessage="1" showErrorMessage="1" sqref="AU12:AU31" xr:uid="{8298C3C1-EE91-48D9-95AC-280DF6BE9EA8}">
      <formula1>"Escoger un dato de la lista desplegable,Preventivo,Detectivo"</formula1>
    </dataValidation>
    <dataValidation type="list" allowBlank="1" showInputMessage="1" showErrorMessage="1" sqref="AP12:AP31" xr:uid="{E37C0040-9CC8-4E4B-A8DE-38A0915FDDBF}">
      <formula1>"Escoger un dato de la lista desplegable,Por Tramite, Diario, Semanal, Quincenal, Mensual, Bimestral, Trimestral, Semestral,Anual"</formula1>
    </dataValidation>
    <dataValidation type="list" allowBlank="1" showInputMessage="1" showErrorMessage="1" sqref="P12:AH31" xr:uid="{D507A7BF-A2CD-473A-BB5A-26032DE60385}">
      <formula1>"SI,NO,Selecciona una respuesta en la lista desplegable"</formula1>
    </dataValidation>
    <dataValidation type="list" allowBlank="1" showInputMessage="1" showErrorMessage="1" sqref="E12:H31" xr:uid="{D8806F0D-5EE7-433E-9362-E4F949EAB39C}">
      <formula1>"SI,NO,Escoger un dato de la lista desplegable"</formula1>
    </dataValidation>
    <dataValidation type="list" allowBlank="1" showInputMessage="1" showErrorMessage="1" sqref="M12:M31" xr:uid="{DC59D1C4-2447-453C-80E8-E7A0E6BC62E6}">
      <formula1>"Escoger un dato de la lista desplegable,5,4,3,2,1"</formula1>
    </dataValidation>
    <dataValidation type="list" allowBlank="1" showInputMessage="1" showErrorMessage="1" sqref="BF12:BF31" xr:uid="{B6003BAD-0C51-4E13-936F-A3CA8B26C0D3}">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8B2FF66-CEDA-402F-BC7D-E9E153A2F708}">
          <x14:formula1>
            <xm:f>'HOJA DE DATOS'!$I$13:$I$46</xm:f>
          </x14:formula1>
          <xm:sqref>B12:B31</xm:sqref>
        </x14:dataValidation>
        <x14:dataValidation type="list" allowBlank="1" showInputMessage="1" showErrorMessage="1" xr:uid="{EBA3FE74-3DC3-4DFF-BAC6-FCE351A9CD34}">
          <x14:formula1>
            <xm:f>'HOJA DE DATOS'!$I$60:$I$64</xm:f>
          </x14:formula1>
          <xm:sqref>AL12:AL31</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1">
    <tabColor rgb="FF53AD81"/>
  </sheetPr>
  <dimension ref="B1:AX51"/>
  <sheetViews>
    <sheetView zoomScale="60" zoomScaleNormal="60" workbookViewId="0">
      <selection activeCell="C12" sqref="C12:C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61.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2375</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GRER-2.0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115" t="s">
        <v>581</v>
      </c>
      <c r="L11" s="115" t="s">
        <v>582</v>
      </c>
      <c r="M11" s="115" t="s">
        <v>580</v>
      </c>
      <c r="N11" s="115" t="s">
        <v>581</v>
      </c>
      <c r="O11" s="318"/>
      <c r="P11" s="319"/>
      <c r="Q11" s="271"/>
      <c r="R11" s="274"/>
      <c r="S11" s="274"/>
      <c r="T11" s="274"/>
      <c r="U11" s="274"/>
      <c r="V11" s="274"/>
      <c r="W11" s="274"/>
      <c r="X11" s="274"/>
      <c r="Y11" s="274"/>
      <c r="Z11" s="116" t="s">
        <v>56</v>
      </c>
      <c r="AA11" s="116" t="s">
        <v>57</v>
      </c>
      <c r="AB11" s="116">
        <v>2</v>
      </c>
      <c r="AC11" s="116">
        <v>3</v>
      </c>
      <c r="AD11" s="116">
        <v>4</v>
      </c>
      <c r="AE11" s="116">
        <v>5</v>
      </c>
      <c r="AF11" s="116">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224.4" x14ac:dyDescent="0.25">
      <c r="B12" s="296" t="s">
        <v>24</v>
      </c>
      <c r="C12" s="299" t="str">
        <f>VLOOKUP(B12,'HOJA DE DATOS'!$I$13:$J$46,2,FALSE)</f>
        <v>Formular políticas aerocomerciales, considerando los criterios políticos, económicos y jurídicos y gestionar oportunamente las solicitudes y trámites para el desarrollo ordenado del transporte aéreo nacional e internacional.</v>
      </c>
      <c r="D12" s="302" t="s">
        <v>1641</v>
      </c>
      <c r="E12" s="304" t="s">
        <v>377</v>
      </c>
      <c r="F12" s="306" t="str">
        <f>IFERROR(VLOOKUP(E12,'HOJA DE DATOS'!$I$50:$J$57,2,0),"Casilla formulada")</f>
        <v>Posibilidad de ocurrencia de eventos que afecten los procesos misionales de la Entidad.</v>
      </c>
      <c r="G12" s="101">
        <v>1</v>
      </c>
      <c r="H12" s="102" t="s">
        <v>1642</v>
      </c>
      <c r="I12" s="308" t="s">
        <v>1552</v>
      </c>
      <c r="J12" s="310">
        <v>1</v>
      </c>
      <c r="K12" s="340" t="str">
        <f>IF(J12="Escoger un dato de la lista desplegable","← 
Definir el nivel de probabilidad",VLOOKUP(J12,'HOJA DE DATOS'!$B$4:$E$8,2,0))</f>
        <v>Rara vez</v>
      </c>
      <c r="L12" s="304" t="str">
        <f>IF(J12="Escoger un dato de la lista desplegable","← ← 
Definir el nivel de probabilidad",VLOOKUP('GRER-2.0 (G-V3)'!J12:J21,'HOJA DE DATOS'!$B$4:$E$8,4,0))</f>
        <v>No se ha presentado en los últimos 5 años.</v>
      </c>
      <c r="M12" s="338">
        <v>2</v>
      </c>
      <c r="N12" s="340" t="str">
        <f>IF(M12="Escoger un dato de la lista desplegable","← 
Definir el nivel de impacto",VLOOKUP(M12,'HOJA DE DATOS'!$G$4:$H$8,2,0))</f>
        <v>Menor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Bajo</v>
      </c>
      <c r="P12" s="342" t="s">
        <v>70</v>
      </c>
      <c r="Q12" s="103">
        <v>1</v>
      </c>
      <c r="R12" s="75" t="s">
        <v>1643</v>
      </c>
      <c r="S12" s="75" t="s">
        <v>1644</v>
      </c>
      <c r="T12" s="75" t="s">
        <v>77</v>
      </c>
      <c r="U12" s="75" t="s">
        <v>1645</v>
      </c>
      <c r="V12" s="75" t="s">
        <v>1646</v>
      </c>
      <c r="W12" s="75" t="s">
        <v>1647</v>
      </c>
      <c r="X12" s="75" t="s">
        <v>1648</v>
      </c>
      <c r="Y12" s="102" t="s">
        <v>95</v>
      </c>
      <c r="Z12" s="102" t="s">
        <v>79</v>
      </c>
      <c r="AA12" s="102" t="s">
        <v>80</v>
      </c>
      <c r="AB12" s="102" t="s">
        <v>81</v>
      </c>
      <c r="AC12" s="102" t="s">
        <v>82</v>
      </c>
      <c r="AD12" s="102" t="s">
        <v>83</v>
      </c>
      <c r="AE12" s="102" t="s">
        <v>84</v>
      </c>
      <c r="AF12" s="102" t="s">
        <v>96</v>
      </c>
      <c r="AG12" s="102">
        <f t="shared" ref="AG12:AG51" si="0">IF(Z12="Asignado",15,0)+IF(AA12="Adecuado",15,0)+IF(AB12="Oportuna",15,0)+IF(AC12="Prevenir",15,IF(AC12="Detectar",10,0))+IF(AD12="Confiable",15,0)+IF(AE12="Se investigan y resuelven oportunamente",15,0)+IF(AF12="Completa",10,IF(AF12="Incompleta",5,0))</f>
        <v>100</v>
      </c>
      <c r="AH12" s="102" t="str">
        <f t="shared" ref="AH12:AH51" si="1">IF(AG12&lt;=85,"Débil",IF(AND(AG12&gt;=86,AG12&lt;=94),"Moderado","Fuerte"))</f>
        <v>Fuerte</v>
      </c>
      <c r="AI12" s="102"/>
      <c r="AJ12" s="102" t="s">
        <v>89</v>
      </c>
      <c r="AK12" s="102" t="str">
        <f t="shared" ref="AK12:AK51" si="2">IF(AJ12="Débil","No se ejecuta",IF(AJ12="Moderado","Algunas veces se ejecuta",IF(AJ12="FUERTE","Siempre se ejecuta","Casilla formulada")))</f>
        <v>Siempre se ejecuta</v>
      </c>
      <c r="AL12" s="102"/>
      <c r="AM12" s="102" t="str">
        <f t="shared" ref="AM12:AM5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51" si="4">IF(AM12="DÉBIL",0,IF(AM12="MODERADO",50,IF(AM12="FUERTE",100,"Casilla formulada")))</f>
        <v>100</v>
      </c>
      <c r="AO12" s="102" t="str">
        <f t="shared" ref="AO12:AO5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NO DISMINUYE</v>
      </c>
      <c r="AS12" s="334">
        <f t="shared" ref="AS12:AS3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AU32" si="10">IF(M12=1,1,IF(AND(M12=2,AP12="FUERTE",OR(AR12="DIRECTAMENTE",AR12="INDIRECTAMENTE")),M12-1,IF(AND(M12&gt;2,AP12="FUERTE",AR12="DIRECTAMENTE"),M12-2,IF(AND(M12&gt;2,AP12="FUERTE",AR12="INDIRECTAMENTE"),M12-1,IF(AND(M12&gt;1,AP12="MODERADA",AR12="DIRECTAMENTE"),M12-1,M12)))))</f>
        <v>2</v>
      </c>
      <c r="AV12" s="306" t="str">
        <f t="shared" ref="AV12:AV32" si="11">IF(AU12=1,"Insignificante",IF(AU12=2,"Menor",IF(AU12=3,"Moderado",IF(AU12=4,"Mayor",IF(AU12=5,"Catastrófico","Casilla formulada")))))</f>
        <v>Menor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327" t="s">
        <v>1654</v>
      </c>
    </row>
    <row r="13" spans="2:50" s="104" customFormat="1" ht="277.2" x14ac:dyDescent="0.25">
      <c r="B13" s="297"/>
      <c r="C13" s="300"/>
      <c r="D13" s="302"/>
      <c r="E13" s="304"/>
      <c r="F13" s="306"/>
      <c r="G13" s="105">
        <v>2</v>
      </c>
      <c r="H13" s="106" t="s">
        <v>1642</v>
      </c>
      <c r="I13" s="308"/>
      <c r="J13" s="310"/>
      <c r="K13" s="340"/>
      <c r="L13" s="304"/>
      <c r="M13" s="338"/>
      <c r="N13" s="340"/>
      <c r="O13" s="325"/>
      <c r="P13" s="308"/>
      <c r="Q13" s="107">
        <v>2</v>
      </c>
      <c r="R13" s="76" t="s">
        <v>1649</v>
      </c>
      <c r="S13" s="76" t="s">
        <v>1650</v>
      </c>
      <c r="T13" s="76" t="s">
        <v>77</v>
      </c>
      <c r="U13" s="76" t="s">
        <v>1645</v>
      </c>
      <c r="V13" s="76" t="s">
        <v>1651</v>
      </c>
      <c r="W13" s="76" t="s">
        <v>1652</v>
      </c>
      <c r="X13" s="76" t="s">
        <v>1653</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4" customHeight="1" x14ac:dyDescent="0.25">
      <c r="B14" s="297"/>
      <c r="C14" s="300"/>
      <c r="D14" s="302"/>
      <c r="E14" s="304"/>
      <c r="F14" s="306"/>
      <c r="G14" s="108">
        <v>3</v>
      </c>
      <c r="H14" s="109" t="s">
        <v>586</v>
      </c>
      <c r="I14" s="308"/>
      <c r="J14" s="310"/>
      <c r="K14" s="340"/>
      <c r="L14" s="304"/>
      <c r="M14" s="338"/>
      <c r="N14" s="340"/>
      <c r="O14" s="325"/>
      <c r="P14" s="308"/>
      <c r="Q14" s="110">
        <v>3</v>
      </c>
      <c r="R14" s="77"/>
      <c r="S14" s="77"/>
      <c r="T14" s="77" t="s">
        <v>585</v>
      </c>
      <c r="U14" s="77"/>
      <c r="V14" s="77"/>
      <c r="W14" s="77"/>
      <c r="X14" s="77"/>
      <c r="Y14" s="109" t="s">
        <v>585</v>
      </c>
      <c r="Z14" s="109" t="s">
        <v>585</v>
      </c>
      <c r="AA14" s="109" t="s">
        <v>585</v>
      </c>
      <c r="AB14" s="109" t="s">
        <v>585</v>
      </c>
      <c r="AC14" s="109" t="s">
        <v>585</v>
      </c>
      <c r="AD14" s="109" t="s">
        <v>585</v>
      </c>
      <c r="AE14" s="109" t="s">
        <v>585</v>
      </c>
      <c r="AF14" s="109" t="s">
        <v>585</v>
      </c>
      <c r="AG14" s="109">
        <f t="shared" si="0"/>
        <v>0</v>
      </c>
      <c r="AH14" s="109" t="str">
        <f t="shared" si="1"/>
        <v>Débil</v>
      </c>
      <c r="AI14" s="109"/>
      <c r="AJ14" s="109" t="s">
        <v>585</v>
      </c>
      <c r="AK14" s="109" t="str">
        <f t="shared" si="2"/>
        <v>Casilla formulada</v>
      </c>
      <c r="AL14" s="109"/>
      <c r="AM14" s="109" t="str">
        <f t="shared" si="3"/>
        <v>Casilla formulada</v>
      </c>
      <c r="AN14" s="109" t="str">
        <f t="shared" si="4"/>
        <v>Casilla formulada</v>
      </c>
      <c r="AO14" s="109" t="str">
        <f t="shared" si="5"/>
        <v>SI</v>
      </c>
      <c r="AP14" s="330"/>
      <c r="AQ14" s="330"/>
      <c r="AR14" s="332"/>
      <c r="AS14" s="310"/>
      <c r="AT14" s="335"/>
      <c r="AU14" s="338"/>
      <c r="AV14" s="306"/>
      <c r="AW14" s="325"/>
      <c r="AX14" s="328"/>
    </row>
    <row r="15" spans="2:50" s="104" customFormat="1" ht="2.4" customHeight="1" x14ac:dyDescent="0.25">
      <c r="B15" s="297"/>
      <c r="C15" s="300"/>
      <c r="D15" s="302"/>
      <c r="E15" s="304"/>
      <c r="F15" s="306"/>
      <c r="G15" s="105">
        <v>4</v>
      </c>
      <c r="H15" s="106" t="s">
        <v>586</v>
      </c>
      <c r="I15" s="308"/>
      <c r="J15" s="310"/>
      <c r="K15" s="340"/>
      <c r="L15" s="304"/>
      <c r="M15" s="338"/>
      <c r="N15" s="340"/>
      <c r="O15" s="325"/>
      <c r="P15" s="308"/>
      <c r="Q15" s="107">
        <v>4</v>
      </c>
      <c r="R15" s="76"/>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si="0"/>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24</v>
      </c>
      <c r="C22" s="299" t="str">
        <f>VLOOKUP(B22,'HOJA DE DATOS'!$I$13:$J$46,2,FALSE)</f>
        <v>Formular políticas aerocomerciales, considerando los criterios políticos, económicos y jurídicos y gestionar oportunamente las solicitudes y trámites para el desarrollo ordenado del transporte aéreo nacional e internacional.</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probabilidad",VLOOKUP('GRER-2.0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24</v>
      </c>
      <c r="C32" s="299" t="str">
        <f>VLOOKUP(B32,'HOJA DE DATOS'!$I$13:$J$46,2,FALSE)</f>
        <v>Formular políticas aerocomerciales, considerando los criterios políticos, económicos y jurídicos y gestionar oportunamente las solicitudes y trámites para el desarrollo ordenado del transporte aéreo nacional e internacional.</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probabilidad",VLOOKUP('GRER-2.0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row r="42" spans="2:50" s="104" customFormat="1" ht="280.95" customHeight="1" x14ac:dyDescent="0.25">
      <c r="B42" s="296" t="s">
        <v>24</v>
      </c>
      <c r="C42" s="299" t="str">
        <f>VLOOKUP(B42,'HOJA DE DATOS'!$I$13:$J$46,2,FALSE)</f>
        <v>Formular políticas aerocomerciales, considerando los criterios políticos, económicos y jurídicos y gestionar oportunamente las solicitudes y trámites para el desarrollo ordenado del transporte aéreo nacional e internacional.</v>
      </c>
      <c r="D42" s="302" t="s">
        <v>375</v>
      </c>
      <c r="E42" s="304" t="s">
        <v>377</v>
      </c>
      <c r="F42" s="306" t="str">
        <f>IFERROR(VLOOKUP(E42,'HOJA DE DATOS'!$I$50:$J$57,2,0),"Casilla formulada")</f>
        <v>Posibilidad de ocurrencia de eventos que afecten los procesos misionales de la Entidad.</v>
      </c>
      <c r="G42" s="101">
        <v>1</v>
      </c>
      <c r="H42" s="102" t="s">
        <v>1655</v>
      </c>
      <c r="I42" s="308" t="s">
        <v>1656</v>
      </c>
      <c r="J42" s="310">
        <v>3</v>
      </c>
      <c r="K42" s="340" t="str">
        <f>IF(J42="Escoger un dato de la lista desplegable","← 
Definir el nivel de probabilidad",VLOOKUP(J42,'HOJA DE DATOS'!$B$4:$E$8,2,0))</f>
        <v>Posible</v>
      </c>
      <c r="L42" s="304" t="str">
        <f>IF(J42="Escoger un dato de la lista desplegable","← ← 
Definir el nivel de probabilidad",VLOOKUP('GRER-2.0 (G-V3)'!J42:J51,'HOJA DE DATOS'!$B$4:$E$8,4,0))</f>
        <v>Al menos 1 vez en los últimos 2 años.</v>
      </c>
      <c r="M42" s="338">
        <v>2</v>
      </c>
      <c r="N42" s="340" t="str">
        <f>IF(M42="Escoger un dato de la lista desplegable","← 
Definir el nivel de impacto",VLOOKUP(M42,'HOJA DE DATOS'!$G$4:$H$8,2,0))</f>
        <v>Menor</v>
      </c>
      <c r="O42" s="324"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Moderado</v>
      </c>
      <c r="P42" s="342" t="s">
        <v>70</v>
      </c>
      <c r="Q42" s="103">
        <v>1</v>
      </c>
      <c r="R42" s="75" t="s">
        <v>1657</v>
      </c>
      <c r="S42" s="75" t="s">
        <v>1658</v>
      </c>
      <c r="T42" s="75" t="s">
        <v>77</v>
      </c>
      <c r="U42" s="75" t="s">
        <v>1659</v>
      </c>
      <c r="V42" s="75" t="s">
        <v>1660</v>
      </c>
      <c r="W42" s="75" t="s">
        <v>1661</v>
      </c>
      <c r="X42" s="75" t="s">
        <v>1662</v>
      </c>
      <c r="Y42" s="102" t="s">
        <v>95</v>
      </c>
      <c r="Z42" s="102" t="s">
        <v>79</v>
      </c>
      <c r="AA42" s="102" t="s">
        <v>80</v>
      </c>
      <c r="AB42" s="102" t="s">
        <v>81</v>
      </c>
      <c r="AC42" s="102" t="s">
        <v>82</v>
      </c>
      <c r="AD42" s="102" t="s">
        <v>83</v>
      </c>
      <c r="AE42" s="102" t="s">
        <v>84</v>
      </c>
      <c r="AF42" s="102" t="s">
        <v>96</v>
      </c>
      <c r="AG42" s="102">
        <f t="shared" si="0"/>
        <v>100</v>
      </c>
      <c r="AH42" s="102" t="str">
        <f t="shared" si="1"/>
        <v>Fuerte</v>
      </c>
      <c r="AI42" s="102"/>
      <c r="AJ42" s="102" t="s">
        <v>98</v>
      </c>
      <c r="AK42" s="102" t="str">
        <f t="shared" si="2"/>
        <v>Algunas veces se ejecuta</v>
      </c>
      <c r="AL42" s="102"/>
      <c r="AM42" s="102" t="str">
        <f t="shared" si="3"/>
        <v>MODERADO</v>
      </c>
      <c r="AN42" s="102">
        <f t="shared" si="4"/>
        <v>50</v>
      </c>
      <c r="AO42" s="102" t="str">
        <f t="shared" si="5"/>
        <v>SI</v>
      </c>
      <c r="AP42" s="330" t="str">
        <f>IFERROR(IF(AVERAGE(AN42:AN51)=100,"FUERTE",IF(AND(AVERAGE(AN42:AN51)&lt;=99,AVERAGE(AN42:AN51)&gt;=50),"MODERADA",IF(AVERAGE(AN42:AN51)&lt;50,"DÉBIL",0))),"Casilla formulada")</f>
        <v>MODERADA</v>
      </c>
      <c r="AQ42" s="330" t="str">
        <f t="shared" ref="AQ42" si="14">IFERROR(IF(AVERAGEIF(Y42:Y51,"Preventivo",AN42:AN51)&gt;=50,"DIRECTAMENTE","NO DISMINUYE"),"NO DISMINUYE")</f>
        <v>DIRECTAMENTE</v>
      </c>
      <c r="AR42" s="332" t="str">
        <f t="shared" ref="AR42" si="15">IFERROR(IF(AVERAGEIF(Y42:Y51,"Detectivo",AN42:AN51)=100,"DIRECTAMENTE",IF(AND(AVERAGEIF(Y42:Y51,"Detectivo",AN42:AN51)&lt;99,(AVERAGEIF(Y42:Y51,"Detectivo",AN42:AN51)&gt;=50)),"INDIRECTAMENTE","NO DISMINUYE")),"NO DISMINUYE")</f>
        <v>NO DISMINUYE</v>
      </c>
      <c r="AS42" s="334">
        <f t="shared" ref="AS42" si="16">IF(J42=1,1,IF(AND(J42=2,AP42="FUERTE",AQ42="DIRECTAMENTE"),J42-1,IF(AND(J42&gt;2,AP42="FUERTE",AQ42="DIRECTAMENTE"),J42-2,IF(AND(J42&gt;=2,AP42="MODERADA",AQ42="DIRECTAMENTE"),J42-1,J42))))</f>
        <v>2</v>
      </c>
      <c r="AT42" s="335" t="str">
        <f t="shared" ref="AT42" si="17">IF(AS42=1,"Rara vez",IF(AS42=2,"Improbable",IF(AS42=3,"Posible",IF(AS42=4,"Probable",IF(AS42=5,"Casi Seguro",0)))))</f>
        <v>Improbable</v>
      </c>
      <c r="AU42" s="337">
        <f t="shared" ref="AU42" si="18">IF(M42=1,1,IF(AND(M42=2,AP42="FUERTE",OR(AR42="DIRECTAMENTE",AR42="INDIRECTAMENTE")),M42-1,IF(AND(M42&gt;2,AP42="FUERTE",AR42="DIRECTAMENTE"),M42-2,IF(AND(M42&gt;2,AP42="FUERTE",AR42="INDIRECTAMENTE"),M42-1,IF(AND(M42&gt;1,AP42="MODERADA",AR42="DIRECTAMENTE"),M42-1,M42)))))</f>
        <v>2</v>
      </c>
      <c r="AV42" s="306" t="str">
        <f t="shared" ref="AV42" si="19">IF(AU42=1,"Insignificante",IF(AU42=2,"Menor",IF(AU42=3,"Moderado",IF(AU42=4,"Mayor",IF(AU42=5,"Catastrófico","Casilla formulada")))))</f>
        <v>Menor</v>
      </c>
      <c r="AW42" s="324"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Bajo</v>
      </c>
      <c r="AX42" s="327" t="s">
        <v>1663</v>
      </c>
    </row>
    <row r="43" spans="2:50" s="104" customFormat="1" ht="2.4" customHeight="1" x14ac:dyDescent="0.25">
      <c r="B43" s="297"/>
      <c r="C43" s="300"/>
      <c r="D43" s="302"/>
      <c r="E43" s="304"/>
      <c r="F43" s="306"/>
      <c r="G43" s="105">
        <v>2</v>
      </c>
      <c r="H43" s="106"/>
      <c r="I43" s="308"/>
      <c r="J43" s="310"/>
      <c r="K43" s="340"/>
      <c r="L43" s="304"/>
      <c r="M43" s="338"/>
      <c r="N43" s="340"/>
      <c r="O43" s="325"/>
      <c r="P43" s="308"/>
      <c r="Q43" s="107">
        <v>2</v>
      </c>
      <c r="R43" s="76"/>
      <c r="S43" s="76"/>
      <c r="T43" s="76"/>
      <c r="U43" s="76"/>
      <c r="V43" s="76"/>
      <c r="W43" s="76"/>
      <c r="X43" s="76"/>
      <c r="Y43" s="106"/>
      <c r="Z43" s="106"/>
      <c r="AA43" s="106"/>
      <c r="AB43" s="106"/>
      <c r="AC43" s="106"/>
      <c r="AD43" s="106"/>
      <c r="AE43" s="106"/>
      <c r="AF43" s="106"/>
      <c r="AG43" s="106">
        <f t="shared" si="0"/>
        <v>0</v>
      </c>
      <c r="AH43" s="106" t="str">
        <f t="shared" si="1"/>
        <v>Débil</v>
      </c>
      <c r="AI43" s="106"/>
      <c r="AJ43" s="106" t="s">
        <v>585</v>
      </c>
      <c r="AK43" s="106" t="str">
        <f t="shared" si="2"/>
        <v>Casilla formulada</v>
      </c>
      <c r="AL43" s="106"/>
      <c r="AM43" s="106" t="str">
        <f t="shared" si="3"/>
        <v>Casilla formulada</v>
      </c>
      <c r="AN43" s="106" t="str">
        <f t="shared" si="4"/>
        <v>Casilla formulada</v>
      </c>
      <c r="AO43" s="106" t="str">
        <f t="shared" si="5"/>
        <v>SI</v>
      </c>
      <c r="AP43" s="330"/>
      <c r="AQ43" s="330"/>
      <c r="AR43" s="332"/>
      <c r="AS43" s="310"/>
      <c r="AT43" s="335"/>
      <c r="AU43" s="338"/>
      <c r="AV43" s="306"/>
      <c r="AW43" s="325"/>
      <c r="AX43" s="328"/>
    </row>
    <row r="44" spans="2:50" s="104" customFormat="1" ht="2.4" customHeight="1" x14ac:dyDescent="0.25">
      <c r="B44" s="297"/>
      <c r="C44" s="300"/>
      <c r="D44" s="302"/>
      <c r="E44" s="304"/>
      <c r="F44" s="306"/>
      <c r="G44" s="108">
        <v>3</v>
      </c>
      <c r="H44" s="109"/>
      <c r="I44" s="308"/>
      <c r="J44" s="310"/>
      <c r="K44" s="340"/>
      <c r="L44" s="304"/>
      <c r="M44" s="338"/>
      <c r="N44" s="340"/>
      <c r="O44" s="325"/>
      <c r="P44" s="308"/>
      <c r="Q44" s="110">
        <v>3</v>
      </c>
      <c r="R44" s="77"/>
      <c r="S44" s="77"/>
      <c r="T44" s="77"/>
      <c r="U44" s="77"/>
      <c r="V44" s="77"/>
      <c r="W44" s="77"/>
      <c r="X44" s="77"/>
      <c r="Y44" s="109"/>
      <c r="Z44" s="109"/>
      <c r="AA44" s="109"/>
      <c r="AB44" s="109"/>
      <c r="AC44" s="109"/>
      <c r="AD44" s="109"/>
      <c r="AE44" s="109"/>
      <c r="AF44" s="109"/>
      <c r="AG44" s="109">
        <f t="shared" si="0"/>
        <v>0</v>
      </c>
      <c r="AH44" s="109" t="str">
        <f t="shared" si="1"/>
        <v>Débil</v>
      </c>
      <c r="AI44" s="109"/>
      <c r="AJ44" s="109" t="s">
        <v>585</v>
      </c>
      <c r="AK44" s="109" t="str">
        <f t="shared" si="2"/>
        <v>Casilla formulada</v>
      </c>
      <c r="AL44" s="109"/>
      <c r="AM44" s="109" t="str">
        <f t="shared" si="3"/>
        <v>Casilla formulada</v>
      </c>
      <c r="AN44" s="109" t="str">
        <f t="shared" si="4"/>
        <v>Casilla formulada</v>
      </c>
      <c r="AO44" s="109" t="str">
        <f t="shared" si="5"/>
        <v>SI</v>
      </c>
      <c r="AP44" s="330"/>
      <c r="AQ44" s="330"/>
      <c r="AR44" s="332"/>
      <c r="AS44" s="310"/>
      <c r="AT44" s="335"/>
      <c r="AU44" s="338"/>
      <c r="AV44" s="306"/>
      <c r="AW44" s="325"/>
      <c r="AX44" s="328"/>
    </row>
    <row r="45" spans="2:50" s="104" customFormat="1" ht="2.4" customHeight="1" x14ac:dyDescent="0.25">
      <c r="B45" s="297"/>
      <c r="C45" s="300"/>
      <c r="D45" s="302"/>
      <c r="E45" s="304"/>
      <c r="F45" s="306"/>
      <c r="G45" s="105">
        <v>4</v>
      </c>
      <c r="H45" s="106" t="s">
        <v>586</v>
      </c>
      <c r="I45" s="308"/>
      <c r="J45" s="310"/>
      <c r="K45" s="340"/>
      <c r="L45" s="304"/>
      <c r="M45" s="338"/>
      <c r="N45" s="340"/>
      <c r="O45" s="325"/>
      <c r="P45" s="308"/>
      <c r="Q45" s="107">
        <v>4</v>
      </c>
      <c r="R45" s="76"/>
      <c r="S45" s="76"/>
      <c r="T45" s="76" t="s">
        <v>585</v>
      </c>
      <c r="U45" s="76"/>
      <c r="V45" s="76"/>
      <c r="W45" s="76"/>
      <c r="X45" s="76"/>
      <c r="Y45" s="106" t="s">
        <v>585</v>
      </c>
      <c r="Z45" s="106" t="s">
        <v>585</v>
      </c>
      <c r="AA45" s="106" t="s">
        <v>585</v>
      </c>
      <c r="AB45" s="106" t="s">
        <v>585</v>
      </c>
      <c r="AC45" s="106" t="s">
        <v>585</v>
      </c>
      <c r="AD45" s="106" t="s">
        <v>585</v>
      </c>
      <c r="AE45" s="106" t="s">
        <v>585</v>
      </c>
      <c r="AF45" s="106" t="s">
        <v>585</v>
      </c>
      <c r="AG45" s="106">
        <f t="shared" si="0"/>
        <v>0</v>
      </c>
      <c r="AH45" s="106" t="str">
        <f t="shared" si="1"/>
        <v>Débil</v>
      </c>
      <c r="AI45" s="106"/>
      <c r="AJ45" s="106" t="s">
        <v>585</v>
      </c>
      <c r="AK45" s="106" t="str">
        <f t="shared" si="2"/>
        <v>Casilla formulada</v>
      </c>
      <c r="AL45" s="106"/>
      <c r="AM45" s="106" t="str">
        <f t="shared" si="3"/>
        <v>Casilla formulada</v>
      </c>
      <c r="AN45" s="106" t="str">
        <f t="shared" si="4"/>
        <v>Casilla formulada</v>
      </c>
      <c r="AO45" s="106" t="str">
        <f t="shared" si="5"/>
        <v>SI</v>
      </c>
      <c r="AP45" s="330"/>
      <c r="AQ45" s="330"/>
      <c r="AR45" s="332"/>
      <c r="AS45" s="310"/>
      <c r="AT45" s="335"/>
      <c r="AU45" s="338"/>
      <c r="AV45" s="306"/>
      <c r="AW45" s="325"/>
      <c r="AX45" s="328"/>
    </row>
    <row r="46" spans="2:50" s="104" customFormat="1" ht="2.4" customHeight="1" x14ac:dyDescent="0.25">
      <c r="B46" s="297"/>
      <c r="C46" s="300"/>
      <c r="D46" s="302"/>
      <c r="E46" s="304"/>
      <c r="F46" s="306"/>
      <c r="G46" s="108">
        <v>5</v>
      </c>
      <c r="H46" s="109" t="s">
        <v>586</v>
      </c>
      <c r="I46" s="308"/>
      <c r="J46" s="310"/>
      <c r="K46" s="340"/>
      <c r="L46" s="304"/>
      <c r="M46" s="338"/>
      <c r="N46" s="340"/>
      <c r="O46" s="325"/>
      <c r="P46" s="308"/>
      <c r="Q46" s="110">
        <v>5</v>
      </c>
      <c r="R46" s="77"/>
      <c r="S46" s="77"/>
      <c r="T46" s="77" t="s">
        <v>585</v>
      </c>
      <c r="U46" s="77"/>
      <c r="V46" s="77"/>
      <c r="W46" s="77"/>
      <c r="X46" s="77"/>
      <c r="Y46" s="109" t="s">
        <v>585</v>
      </c>
      <c r="Z46" s="109" t="s">
        <v>585</v>
      </c>
      <c r="AA46" s="109" t="s">
        <v>585</v>
      </c>
      <c r="AB46" s="109" t="s">
        <v>585</v>
      </c>
      <c r="AC46" s="109" t="s">
        <v>585</v>
      </c>
      <c r="AD46" s="109" t="s">
        <v>585</v>
      </c>
      <c r="AE46" s="109" t="s">
        <v>585</v>
      </c>
      <c r="AF46" s="109" t="s">
        <v>585</v>
      </c>
      <c r="AG46" s="109">
        <f t="shared" si="0"/>
        <v>0</v>
      </c>
      <c r="AH46" s="109" t="str">
        <f t="shared" si="1"/>
        <v>Débil</v>
      </c>
      <c r="AI46" s="109"/>
      <c r="AJ46" s="109" t="s">
        <v>585</v>
      </c>
      <c r="AK46" s="109" t="str">
        <f t="shared" si="2"/>
        <v>Casilla formulada</v>
      </c>
      <c r="AL46" s="109"/>
      <c r="AM46" s="109" t="str">
        <f t="shared" si="3"/>
        <v>Casilla formulada</v>
      </c>
      <c r="AN46" s="109" t="str">
        <f t="shared" si="4"/>
        <v>Casilla formulada</v>
      </c>
      <c r="AO46" s="109" t="str">
        <f t="shared" si="5"/>
        <v>SI</v>
      </c>
      <c r="AP46" s="330"/>
      <c r="AQ46" s="330"/>
      <c r="AR46" s="332"/>
      <c r="AS46" s="310"/>
      <c r="AT46" s="335"/>
      <c r="AU46" s="338"/>
      <c r="AV46" s="306"/>
      <c r="AW46" s="325"/>
      <c r="AX46" s="328"/>
    </row>
    <row r="47" spans="2:50" s="104" customFormat="1" ht="2.4" customHeight="1" x14ac:dyDescent="0.25">
      <c r="B47" s="297"/>
      <c r="C47" s="300"/>
      <c r="D47" s="302"/>
      <c r="E47" s="304"/>
      <c r="F47" s="306"/>
      <c r="G47" s="105">
        <v>6</v>
      </c>
      <c r="H47" s="106" t="s">
        <v>586</v>
      </c>
      <c r="I47" s="308"/>
      <c r="J47" s="310"/>
      <c r="K47" s="340"/>
      <c r="L47" s="304"/>
      <c r="M47" s="338"/>
      <c r="N47" s="340"/>
      <c r="O47" s="325"/>
      <c r="P47" s="308"/>
      <c r="Q47" s="107">
        <v>6</v>
      </c>
      <c r="R47" s="76" t="s">
        <v>592</v>
      </c>
      <c r="S47" s="76"/>
      <c r="T47" s="76" t="s">
        <v>585</v>
      </c>
      <c r="U47" s="76"/>
      <c r="V47" s="76"/>
      <c r="W47" s="76"/>
      <c r="X47" s="76"/>
      <c r="Y47" s="106" t="s">
        <v>585</v>
      </c>
      <c r="Z47" s="106" t="s">
        <v>585</v>
      </c>
      <c r="AA47" s="106" t="s">
        <v>585</v>
      </c>
      <c r="AB47" s="106" t="s">
        <v>585</v>
      </c>
      <c r="AC47" s="106" t="s">
        <v>585</v>
      </c>
      <c r="AD47" s="106" t="s">
        <v>585</v>
      </c>
      <c r="AE47" s="106" t="s">
        <v>585</v>
      </c>
      <c r="AF47" s="106" t="s">
        <v>585</v>
      </c>
      <c r="AG47" s="106">
        <f t="shared" si="0"/>
        <v>0</v>
      </c>
      <c r="AH47" s="106" t="str">
        <f t="shared" si="1"/>
        <v>Débil</v>
      </c>
      <c r="AI47" s="106"/>
      <c r="AJ47" s="106" t="s">
        <v>585</v>
      </c>
      <c r="AK47" s="106" t="str">
        <f t="shared" si="2"/>
        <v>Casilla formulada</v>
      </c>
      <c r="AL47" s="106"/>
      <c r="AM47" s="106" t="str">
        <f t="shared" si="3"/>
        <v>Casilla formulada</v>
      </c>
      <c r="AN47" s="106" t="str">
        <f t="shared" si="4"/>
        <v>Casilla formulada</v>
      </c>
      <c r="AO47" s="106" t="str">
        <f t="shared" si="5"/>
        <v>SI</v>
      </c>
      <c r="AP47" s="330"/>
      <c r="AQ47" s="330"/>
      <c r="AR47" s="332"/>
      <c r="AS47" s="310"/>
      <c r="AT47" s="335"/>
      <c r="AU47" s="338"/>
      <c r="AV47" s="306"/>
      <c r="AW47" s="325"/>
      <c r="AX47" s="328"/>
    </row>
    <row r="48" spans="2:50" s="104" customFormat="1" ht="2.4" customHeight="1" x14ac:dyDescent="0.25">
      <c r="B48" s="297"/>
      <c r="C48" s="300"/>
      <c r="D48" s="302"/>
      <c r="E48" s="304"/>
      <c r="F48" s="306"/>
      <c r="G48" s="108">
        <v>7</v>
      </c>
      <c r="H48" s="109" t="s">
        <v>586</v>
      </c>
      <c r="I48" s="308"/>
      <c r="J48" s="310"/>
      <c r="K48" s="340"/>
      <c r="L48" s="304"/>
      <c r="M48" s="338"/>
      <c r="N48" s="340"/>
      <c r="O48" s="325"/>
      <c r="P48" s="308"/>
      <c r="Q48" s="110">
        <v>7</v>
      </c>
      <c r="R48" s="77" t="s">
        <v>593</v>
      </c>
      <c r="S48" s="77"/>
      <c r="T48" s="77" t="s">
        <v>585</v>
      </c>
      <c r="U48" s="77"/>
      <c r="V48" s="77"/>
      <c r="W48" s="77"/>
      <c r="X48" s="77"/>
      <c r="Y48" s="109" t="s">
        <v>585</v>
      </c>
      <c r="Z48" s="109" t="s">
        <v>585</v>
      </c>
      <c r="AA48" s="109" t="s">
        <v>585</v>
      </c>
      <c r="AB48" s="109" t="s">
        <v>585</v>
      </c>
      <c r="AC48" s="109" t="s">
        <v>585</v>
      </c>
      <c r="AD48" s="109" t="s">
        <v>585</v>
      </c>
      <c r="AE48" s="109" t="s">
        <v>585</v>
      </c>
      <c r="AF48" s="109" t="s">
        <v>585</v>
      </c>
      <c r="AG48" s="109">
        <f t="shared" si="0"/>
        <v>0</v>
      </c>
      <c r="AH48" s="109" t="str">
        <f t="shared" si="1"/>
        <v>Débil</v>
      </c>
      <c r="AI48" s="109"/>
      <c r="AJ48" s="109" t="s">
        <v>585</v>
      </c>
      <c r="AK48" s="109" t="str">
        <f t="shared" si="2"/>
        <v>Casilla formulada</v>
      </c>
      <c r="AL48" s="109"/>
      <c r="AM48" s="109" t="str">
        <f t="shared" si="3"/>
        <v>Casilla formulada</v>
      </c>
      <c r="AN48" s="109" t="str">
        <f t="shared" si="4"/>
        <v>Casilla formulada</v>
      </c>
      <c r="AO48" s="109" t="str">
        <f t="shared" si="5"/>
        <v>SI</v>
      </c>
      <c r="AP48" s="330"/>
      <c r="AQ48" s="330"/>
      <c r="AR48" s="332"/>
      <c r="AS48" s="310"/>
      <c r="AT48" s="335"/>
      <c r="AU48" s="338"/>
      <c r="AV48" s="306"/>
      <c r="AW48" s="325"/>
      <c r="AX48" s="328"/>
    </row>
    <row r="49" spans="2:50" s="104" customFormat="1" ht="2.4" customHeight="1" x14ac:dyDescent="0.25">
      <c r="B49" s="297"/>
      <c r="C49" s="300"/>
      <c r="D49" s="302"/>
      <c r="E49" s="304"/>
      <c r="F49" s="306"/>
      <c r="G49" s="105">
        <v>8</v>
      </c>
      <c r="H49" s="106" t="s">
        <v>586</v>
      </c>
      <c r="I49" s="308"/>
      <c r="J49" s="310"/>
      <c r="K49" s="340"/>
      <c r="L49" s="304"/>
      <c r="M49" s="338"/>
      <c r="N49" s="340"/>
      <c r="O49" s="325"/>
      <c r="P49" s="308"/>
      <c r="Q49" s="107">
        <v>8</v>
      </c>
      <c r="R49" s="76" t="s">
        <v>594</v>
      </c>
      <c r="S49" s="76"/>
      <c r="T49" s="76" t="s">
        <v>585</v>
      </c>
      <c r="U49" s="76"/>
      <c r="V49" s="76"/>
      <c r="W49" s="76"/>
      <c r="X49" s="76"/>
      <c r="Y49" s="106" t="s">
        <v>585</v>
      </c>
      <c r="Z49" s="106" t="s">
        <v>585</v>
      </c>
      <c r="AA49" s="106" t="s">
        <v>585</v>
      </c>
      <c r="AB49" s="106" t="s">
        <v>585</v>
      </c>
      <c r="AC49" s="106" t="s">
        <v>585</v>
      </c>
      <c r="AD49" s="106" t="s">
        <v>585</v>
      </c>
      <c r="AE49" s="106" t="s">
        <v>585</v>
      </c>
      <c r="AF49" s="106" t="s">
        <v>585</v>
      </c>
      <c r="AG49" s="106">
        <f t="shared" si="0"/>
        <v>0</v>
      </c>
      <c r="AH49" s="106" t="str">
        <f t="shared" si="1"/>
        <v>Débil</v>
      </c>
      <c r="AI49" s="106"/>
      <c r="AJ49" s="106" t="s">
        <v>585</v>
      </c>
      <c r="AK49" s="106" t="str">
        <f t="shared" si="2"/>
        <v>Casilla formulada</v>
      </c>
      <c r="AL49" s="106"/>
      <c r="AM49" s="106" t="str">
        <f t="shared" si="3"/>
        <v>Casilla formulada</v>
      </c>
      <c r="AN49" s="106" t="str">
        <f t="shared" si="4"/>
        <v>Casilla formulada</v>
      </c>
      <c r="AO49" s="106" t="str">
        <f t="shared" si="5"/>
        <v>SI</v>
      </c>
      <c r="AP49" s="330"/>
      <c r="AQ49" s="330"/>
      <c r="AR49" s="332"/>
      <c r="AS49" s="310"/>
      <c r="AT49" s="335"/>
      <c r="AU49" s="338"/>
      <c r="AV49" s="306"/>
      <c r="AW49" s="325"/>
      <c r="AX49" s="328"/>
    </row>
    <row r="50" spans="2:50" s="104" customFormat="1" ht="2.4" customHeight="1" x14ac:dyDescent="0.25">
      <c r="B50" s="297"/>
      <c r="C50" s="300"/>
      <c r="D50" s="302"/>
      <c r="E50" s="304"/>
      <c r="F50" s="306"/>
      <c r="G50" s="108">
        <v>9</v>
      </c>
      <c r="H50" s="109" t="s">
        <v>586</v>
      </c>
      <c r="I50" s="308"/>
      <c r="J50" s="310"/>
      <c r="K50" s="340"/>
      <c r="L50" s="304"/>
      <c r="M50" s="338"/>
      <c r="N50" s="340"/>
      <c r="O50" s="325"/>
      <c r="P50" s="308"/>
      <c r="Q50" s="110">
        <v>9</v>
      </c>
      <c r="R50" s="77" t="s">
        <v>595</v>
      </c>
      <c r="S50" s="77"/>
      <c r="T50" s="77" t="s">
        <v>585</v>
      </c>
      <c r="U50" s="77"/>
      <c r="V50" s="77"/>
      <c r="W50" s="77"/>
      <c r="X50" s="77"/>
      <c r="Y50" s="109" t="s">
        <v>585</v>
      </c>
      <c r="Z50" s="109" t="s">
        <v>585</v>
      </c>
      <c r="AA50" s="109" t="s">
        <v>585</v>
      </c>
      <c r="AB50" s="109" t="s">
        <v>585</v>
      </c>
      <c r="AC50" s="109" t="s">
        <v>585</v>
      </c>
      <c r="AD50" s="109" t="s">
        <v>585</v>
      </c>
      <c r="AE50" s="109" t="s">
        <v>585</v>
      </c>
      <c r="AF50" s="109" t="s">
        <v>585</v>
      </c>
      <c r="AG50" s="109">
        <f t="shared" si="0"/>
        <v>0</v>
      </c>
      <c r="AH50" s="109" t="str">
        <f t="shared" si="1"/>
        <v>Débil</v>
      </c>
      <c r="AI50" s="109"/>
      <c r="AJ50" s="109" t="s">
        <v>585</v>
      </c>
      <c r="AK50" s="109" t="str">
        <f t="shared" si="2"/>
        <v>Casilla formulada</v>
      </c>
      <c r="AL50" s="109"/>
      <c r="AM50" s="109" t="str">
        <f t="shared" si="3"/>
        <v>Casilla formulada</v>
      </c>
      <c r="AN50" s="109" t="str">
        <f t="shared" si="4"/>
        <v>Casilla formulada</v>
      </c>
      <c r="AO50" s="109" t="str">
        <f t="shared" si="5"/>
        <v>SI</v>
      </c>
      <c r="AP50" s="330"/>
      <c r="AQ50" s="330"/>
      <c r="AR50" s="332"/>
      <c r="AS50" s="310"/>
      <c r="AT50" s="335"/>
      <c r="AU50" s="338"/>
      <c r="AV50" s="306"/>
      <c r="AW50" s="325"/>
      <c r="AX50" s="328"/>
    </row>
    <row r="51" spans="2:50" s="104" customFormat="1" ht="2.4" customHeight="1" thickBot="1" x14ac:dyDescent="0.3">
      <c r="B51" s="298"/>
      <c r="C51" s="301"/>
      <c r="D51" s="303"/>
      <c r="E51" s="305"/>
      <c r="F51" s="307"/>
      <c r="G51" s="111">
        <v>10</v>
      </c>
      <c r="H51" s="112" t="s">
        <v>586</v>
      </c>
      <c r="I51" s="309"/>
      <c r="J51" s="311"/>
      <c r="K51" s="341"/>
      <c r="L51" s="305"/>
      <c r="M51" s="339"/>
      <c r="N51" s="341"/>
      <c r="O51" s="326"/>
      <c r="P51" s="309"/>
      <c r="Q51" s="113">
        <v>10</v>
      </c>
      <c r="R51" s="114" t="s">
        <v>596</v>
      </c>
      <c r="S51" s="114"/>
      <c r="T51" s="114" t="s">
        <v>585</v>
      </c>
      <c r="U51" s="114"/>
      <c r="V51" s="114"/>
      <c r="W51" s="114"/>
      <c r="X51" s="114"/>
      <c r="Y51" s="112" t="s">
        <v>585</v>
      </c>
      <c r="Z51" s="112" t="s">
        <v>585</v>
      </c>
      <c r="AA51" s="112" t="s">
        <v>585</v>
      </c>
      <c r="AB51" s="112" t="s">
        <v>585</v>
      </c>
      <c r="AC51" s="112" t="s">
        <v>585</v>
      </c>
      <c r="AD51" s="112" t="s">
        <v>585</v>
      </c>
      <c r="AE51" s="112" t="s">
        <v>585</v>
      </c>
      <c r="AF51" s="112" t="s">
        <v>585</v>
      </c>
      <c r="AG51" s="112">
        <f t="shared" si="0"/>
        <v>0</v>
      </c>
      <c r="AH51" s="112" t="str">
        <f t="shared" si="1"/>
        <v>Débil</v>
      </c>
      <c r="AI51" s="112"/>
      <c r="AJ51" s="112" t="s">
        <v>585</v>
      </c>
      <c r="AK51" s="112" t="str">
        <f t="shared" si="2"/>
        <v>Casilla formulada</v>
      </c>
      <c r="AL51" s="112"/>
      <c r="AM51" s="112" t="str">
        <f t="shared" si="3"/>
        <v>Casilla formulada</v>
      </c>
      <c r="AN51" s="112" t="str">
        <f t="shared" si="4"/>
        <v>Casilla formulada</v>
      </c>
      <c r="AO51" s="112" t="str">
        <f t="shared" si="5"/>
        <v>SI</v>
      </c>
      <c r="AP51" s="331"/>
      <c r="AQ51" s="331"/>
      <c r="AR51" s="333"/>
      <c r="AS51" s="311"/>
      <c r="AT51" s="336"/>
      <c r="AU51" s="339"/>
      <c r="AV51" s="307"/>
      <c r="AW51" s="326"/>
      <c r="AX51" s="329"/>
    </row>
  </sheetData>
  <sheetProtection algorithmName="SHA-512" hashValue="PViwUDmpIX1O+i3s7CBWj5RdEIXXvBk21bcKpU5xRTa/7KN53TqEeum/TY0cdofy1tYSth6CAWXFZg35SVz/sQ==" saltValue="wMl0MWFPNta78YIOqZyoBQ==" spinCount="100000" sheet="1" objects="1" scenarios="1"/>
  <mergeCells count="134">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N22:N31"/>
    <mergeCell ref="O22:O31"/>
    <mergeCell ref="P22:P31"/>
    <mergeCell ref="AV32:AV41"/>
    <mergeCell ref="AW32:AW41"/>
    <mergeCell ref="AX32:AX41"/>
    <mergeCell ref="AR32:AR41"/>
    <mergeCell ref="B42:B51"/>
    <mergeCell ref="C42:C51"/>
    <mergeCell ref="D42:D51"/>
    <mergeCell ref="E42:E51"/>
    <mergeCell ref="F42:F51"/>
    <mergeCell ref="I42:I51"/>
    <mergeCell ref="J42:J51"/>
    <mergeCell ref="AP32:AP41"/>
    <mergeCell ref="AQ32:AQ41"/>
    <mergeCell ref="K32:K41"/>
    <mergeCell ref="L32:L41"/>
    <mergeCell ref="M32:M41"/>
    <mergeCell ref="N32:N41"/>
    <mergeCell ref="O32:O41"/>
    <mergeCell ref="P32:P41"/>
    <mergeCell ref="K42:K51"/>
    <mergeCell ref="L42:L51"/>
    <mergeCell ref="M42:M51"/>
    <mergeCell ref="N42:N51"/>
    <mergeCell ref="O42:O51"/>
    <mergeCell ref="P42:P51"/>
    <mergeCell ref="AS32:AS41"/>
    <mergeCell ref="AT32:AT41"/>
    <mergeCell ref="AU32:AU41"/>
    <mergeCell ref="AV42:AV51"/>
    <mergeCell ref="AW42:AW51"/>
    <mergeCell ref="AX42:AX51"/>
    <mergeCell ref="AP42:AP51"/>
    <mergeCell ref="AQ42:AQ51"/>
    <mergeCell ref="AR42:AR51"/>
    <mergeCell ref="AS42:AS51"/>
    <mergeCell ref="AT42:AT51"/>
    <mergeCell ref="AU42:AU51"/>
  </mergeCells>
  <conditionalFormatting sqref="O12:P12 O13:O21">
    <cfRule type="containsText" dxfId="3637" priority="180" operator="containsText" text="Extremo">
      <formula>NOT(ISERROR(SEARCH("Extremo",O12)))</formula>
    </cfRule>
    <cfRule type="containsText" dxfId="3636" priority="181" operator="containsText" text="Alto">
      <formula>NOT(ISERROR(SEARCH("Alto",O12)))</formula>
    </cfRule>
    <cfRule type="containsText" dxfId="3635" priority="182" operator="containsText" text="Moderado">
      <formula>NOT(ISERROR(SEARCH("Moderado",O12)))</formula>
    </cfRule>
    <cfRule type="containsText" dxfId="3634" priority="183" operator="containsText" text="Bajo">
      <formula>NOT(ISERROR(SEARCH("Bajo",O12)))</formula>
    </cfRule>
  </conditionalFormatting>
  <conditionalFormatting sqref="AM12:AM21">
    <cfRule type="containsText" dxfId="3633" priority="177" operator="containsText" text="FUERTE">
      <formula>NOT(ISERROR(SEARCH("FUERTE",AM12)))</formula>
    </cfRule>
    <cfRule type="containsText" dxfId="3632" priority="178" operator="containsText" text="MODERADO">
      <formula>NOT(ISERROR(SEARCH("MODERADO",AM12)))</formula>
    </cfRule>
    <cfRule type="containsText" dxfId="3631" priority="179" operator="containsText" text="DÉBIL">
      <formula>NOT(ISERROR(SEARCH("DÉBIL",AM12)))</formula>
    </cfRule>
  </conditionalFormatting>
  <conditionalFormatting sqref="AW12:AW21">
    <cfRule type="containsText" dxfId="3630" priority="173" operator="containsText" text="Extremo">
      <formula>NOT(ISERROR(SEARCH("Extremo",AW12)))</formula>
    </cfRule>
    <cfRule type="containsText" dxfId="3629" priority="174" operator="containsText" text="Alto">
      <formula>NOT(ISERROR(SEARCH("Alto",AW12)))</formula>
    </cfRule>
    <cfRule type="containsText" dxfId="3628" priority="175" operator="containsText" text="Moderado">
      <formula>NOT(ISERROR(SEARCH("Moderado",AW12)))</formula>
    </cfRule>
    <cfRule type="containsText" dxfId="3627" priority="176" operator="containsText" text="Bajo">
      <formula>NOT(ISERROR(SEARCH("Bajo",AW12)))</formula>
    </cfRule>
  </conditionalFormatting>
  <conditionalFormatting sqref="B12:B21">
    <cfRule type="containsText" dxfId="3626" priority="172" operator="containsText" text="Escoger un proceso de la lista desplegable">
      <formula>NOT(ISERROR(SEARCH("Escoger un proceso de la lista desplegable",B12)))</formula>
    </cfRule>
  </conditionalFormatting>
  <conditionalFormatting sqref="B12:E21 Y12:AX21 G12:Q21">
    <cfRule type="containsText" dxfId="3625" priority="170" operator="containsText" text="Escoger un dato de la lista desplegable">
      <formula>NOT(ISERROR(SEARCH("Escoger un dato de la lista desplegable",B12)))</formula>
    </cfRule>
    <cfRule type="containsText" dxfId="3624" priority="171" operator="containsText" text="Casilla formulada">
      <formula>NOT(ISERROR(SEARCH("Casilla formulada",B12)))</formula>
    </cfRule>
  </conditionalFormatting>
  <conditionalFormatting sqref="D12:D21">
    <cfRule type="containsText" dxfId="3623" priority="169" operator="containsText" text="Definir el riesgo">
      <formula>NOT(ISERROR(SEARCH("Definir el riesgo",D12)))</formula>
    </cfRule>
  </conditionalFormatting>
  <conditionalFormatting sqref="H12:H21">
    <cfRule type="containsText" dxfId="3622" priority="168" operator="containsText" text="Espacio para describir la o las posibles causas">
      <formula>NOT(ISERROR(SEARCH("Espacio para describir la o las posibles causas",H12)))</formula>
    </cfRule>
  </conditionalFormatting>
  <conditionalFormatting sqref="I12:I21">
    <cfRule type="containsText" dxfId="3621" priority="167"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620" priority="166" operator="containsText" text="←">
      <formula>NOT(ISERROR(SEARCH("←",J12)))</formula>
    </cfRule>
  </conditionalFormatting>
  <conditionalFormatting sqref="P12:P21">
    <cfRule type="containsText" dxfId="3619" priority="165" operator="containsText" text="Seleccione Tratamiento del Riesgo">
      <formula>NOT(ISERROR(SEARCH("Seleccione Tratamiento del Riesgo",P12)))</formula>
    </cfRule>
  </conditionalFormatting>
  <conditionalFormatting sqref="R12:S21 U12:X21">
    <cfRule type="containsText" dxfId="3618" priority="163" operator="containsText" text="Escoger un dato de la lista desplegable">
      <formula>NOT(ISERROR(SEARCH("Escoger un dato de la lista desplegable",R12)))</formula>
    </cfRule>
    <cfRule type="containsText" dxfId="3617" priority="164" operator="containsText" text="Casilla formulada">
      <formula>NOT(ISERROR(SEARCH("Casilla formulada",R12)))</formula>
    </cfRule>
  </conditionalFormatting>
  <conditionalFormatting sqref="R12:S21 U12:X21">
    <cfRule type="containsText" dxfId="3616" priority="162" operator="containsText" text="CONTROL#">
      <formula>NOT(ISERROR(SEARCH("CONTROL#",R12)))</formula>
    </cfRule>
  </conditionalFormatting>
  <conditionalFormatting sqref="T12:T21">
    <cfRule type="containsText" dxfId="3615" priority="160" operator="containsText" text="Escoger un dato de la lista desplegable">
      <formula>NOT(ISERROR(SEARCH("Escoger un dato de la lista desplegable",T12)))</formula>
    </cfRule>
    <cfRule type="containsText" dxfId="3614" priority="161" operator="containsText" text="Casilla formulada">
      <formula>NOT(ISERROR(SEARCH("Casilla formulada",T12)))</formula>
    </cfRule>
  </conditionalFormatting>
  <conditionalFormatting sqref="T12:T21">
    <cfRule type="containsText" dxfId="3613" priority="159" operator="containsText" text="CONTROL#">
      <formula>NOT(ISERROR(SEARCH("CONTROL#",T12)))</formula>
    </cfRule>
  </conditionalFormatting>
  <conditionalFormatting sqref="T12">
    <cfRule type="containsText" dxfId="3612" priority="157" operator="containsText" text="Escoger un dato de la lista desplegable">
      <formula>NOT(ISERROR(SEARCH("Escoger un dato de la lista desplegable",T12)))</formula>
    </cfRule>
    <cfRule type="containsText" dxfId="3611" priority="158" operator="containsText" text="Casilla formulada">
      <formula>NOT(ISERROR(SEARCH("Casilla formulada",T12)))</formula>
    </cfRule>
  </conditionalFormatting>
  <conditionalFormatting sqref="T13:T21">
    <cfRule type="containsText" dxfId="3610" priority="155" operator="containsText" text="Escoger un dato de la lista desplegable">
      <formula>NOT(ISERROR(SEARCH("Escoger un dato de la lista desplegable",T13)))</formula>
    </cfRule>
    <cfRule type="containsText" dxfId="3609" priority="156" operator="containsText" text="Casilla formulada">
      <formula>NOT(ISERROR(SEARCH("Casilla formulada",T13)))</formula>
    </cfRule>
  </conditionalFormatting>
  <conditionalFormatting sqref="I6">
    <cfRule type="containsText" dxfId="3608" priority="154" operator="containsText" text="Casilla formulada">
      <formula>NOT(ISERROR(SEARCH("Casilla formulada",I6)))</formula>
    </cfRule>
  </conditionalFormatting>
  <conditionalFormatting sqref="O22:P22 O23:O31">
    <cfRule type="containsText" dxfId="3607" priority="150" operator="containsText" text="Extremo">
      <formula>NOT(ISERROR(SEARCH("Extremo",O22)))</formula>
    </cfRule>
    <cfRule type="containsText" dxfId="3606" priority="151" operator="containsText" text="Alto">
      <formula>NOT(ISERROR(SEARCH("Alto",O22)))</formula>
    </cfRule>
    <cfRule type="containsText" dxfId="3605" priority="152" operator="containsText" text="Moderado">
      <formula>NOT(ISERROR(SEARCH("Moderado",O22)))</formula>
    </cfRule>
    <cfRule type="containsText" dxfId="3604" priority="153" operator="containsText" text="Bajo">
      <formula>NOT(ISERROR(SEARCH("Bajo",O22)))</formula>
    </cfRule>
  </conditionalFormatting>
  <conditionalFormatting sqref="AM22:AM31">
    <cfRule type="containsText" dxfId="3603" priority="147" operator="containsText" text="FUERTE">
      <formula>NOT(ISERROR(SEARCH("FUERTE",AM22)))</formula>
    </cfRule>
    <cfRule type="containsText" dxfId="3602" priority="148" operator="containsText" text="MODERADO">
      <formula>NOT(ISERROR(SEARCH("MODERADO",AM22)))</formula>
    </cfRule>
    <cfRule type="containsText" dxfId="3601" priority="149" operator="containsText" text="DÉBIL">
      <formula>NOT(ISERROR(SEARCH("DÉBIL",AM22)))</formula>
    </cfRule>
  </conditionalFormatting>
  <conditionalFormatting sqref="AW22:AW31">
    <cfRule type="containsText" dxfId="3600" priority="143" operator="containsText" text="Extremo">
      <formula>NOT(ISERROR(SEARCH("Extremo",AW22)))</formula>
    </cfRule>
    <cfRule type="containsText" dxfId="3599" priority="144" operator="containsText" text="Alto">
      <formula>NOT(ISERROR(SEARCH("Alto",AW22)))</formula>
    </cfRule>
    <cfRule type="containsText" dxfId="3598" priority="145" operator="containsText" text="Moderado">
      <formula>NOT(ISERROR(SEARCH("Moderado",AW22)))</formula>
    </cfRule>
    <cfRule type="containsText" dxfId="3597" priority="146" operator="containsText" text="Bajo">
      <formula>NOT(ISERROR(SEARCH("Bajo",AW22)))</formula>
    </cfRule>
  </conditionalFormatting>
  <conditionalFormatting sqref="B22:B31">
    <cfRule type="containsText" dxfId="3596" priority="142" operator="containsText" text="Escoger un proceso de la lista desplegable">
      <formula>NOT(ISERROR(SEARCH("Escoger un proceso de la lista desplegable",B22)))</formula>
    </cfRule>
  </conditionalFormatting>
  <conditionalFormatting sqref="B22:Q31 Y22:AX31">
    <cfRule type="containsText" dxfId="3595" priority="140" operator="containsText" text="Escoger un dato de la lista desplegable">
      <formula>NOT(ISERROR(SEARCH("Escoger un dato de la lista desplegable",B22)))</formula>
    </cfRule>
    <cfRule type="containsText" dxfId="3594" priority="141" operator="containsText" text="Casilla formulada">
      <formula>NOT(ISERROR(SEARCH("Casilla formulada",B22)))</formula>
    </cfRule>
  </conditionalFormatting>
  <conditionalFormatting sqref="D22:D31">
    <cfRule type="containsText" dxfId="3593" priority="139" operator="containsText" text="Definir el riesgo">
      <formula>NOT(ISERROR(SEARCH("Definir el riesgo",D22)))</formula>
    </cfRule>
  </conditionalFormatting>
  <conditionalFormatting sqref="H22:H31">
    <cfRule type="containsText" dxfId="3592" priority="138" operator="containsText" text="Espacio para describir la o las posibles causas">
      <formula>NOT(ISERROR(SEARCH("Espacio para describir la o las posibles causas",H22)))</formula>
    </cfRule>
  </conditionalFormatting>
  <conditionalFormatting sqref="I22:I31">
    <cfRule type="containsText" dxfId="3591" priority="137"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590" priority="136" operator="containsText" text="←">
      <formula>NOT(ISERROR(SEARCH("←",J22)))</formula>
    </cfRule>
  </conditionalFormatting>
  <conditionalFormatting sqref="P22:P31">
    <cfRule type="containsText" dxfId="3589" priority="135" operator="containsText" text="Seleccione Tratamiento del Riesgo">
      <formula>NOT(ISERROR(SEARCH("Seleccione Tratamiento del Riesgo",P22)))</formula>
    </cfRule>
  </conditionalFormatting>
  <conditionalFormatting sqref="R22:S31 U22:X31">
    <cfRule type="containsText" dxfId="3588" priority="133" operator="containsText" text="Escoger un dato de la lista desplegable">
      <formula>NOT(ISERROR(SEARCH("Escoger un dato de la lista desplegable",R22)))</formula>
    </cfRule>
    <cfRule type="containsText" dxfId="3587" priority="134" operator="containsText" text="Casilla formulada">
      <formula>NOT(ISERROR(SEARCH("Casilla formulada",R22)))</formula>
    </cfRule>
  </conditionalFormatting>
  <conditionalFormatting sqref="R22:S31 U22:X31">
    <cfRule type="containsText" dxfId="3586" priority="132" operator="containsText" text="CONTROL#">
      <formula>NOT(ISERROR(SEARCH("CONTROL#",R22)))</formula>
    </cfRule>
  </conditionalFormatting>
  <conditionalFormatting sqref="T22:T31">
    <cfRule type="containsText" dxfId="3585" priority="130" operator="containsText" text="Escoger un dato de la lista desplegable">
      <formula>NOT(ISERROR(SEARCH("Escoger un dato de la lista desplegable",T22)))</formula>
    </cfRule>
    <cfRule type="containsText" dxfId="3584" priority="131" operator="containsText" text="Casilla formulada">
      <formula>NOT(ISERROR(SEARCH("Casilla formulada",T22)))</formula>
    </cfRule>
  </conditionalFormatting>
  <conditionalFormatting sqref="T22:T31">
    <cfRule type="containsText" dxfId="3583" priority="129" operator="containsText" text="CONTROL#">
      <formula>NOT(ISERROR(SEARCH("CONTROL#",T22)))</formula>
    </cfRule>
  </conditionalFormatting>
  <conditionalFormatting sqref="T22">
    <cfRule type="containsText" dxfId="3582" priority="127" operator="containsText" text="Escoger un dato de la lista desplegable">
      <formula>NOT(ISERROR(SEARCH("Escoger un dato de la lista desplegable",T22)))</formula>
    </cfRule>
    <cfRule type="containsText" dxfId="3581" priority="128" operator="containsText" text="Casilla formulada">
      <formula>NOT(ISERROR(SEARCH("Casilla formulada",T22)))</formula>
    </cfRule>
  </conditionalFormatting>
  <conditionalFormatting sqref="T23:T31">
    <cfRule type="containsText" dxfId="3580" priority="125" operator="containsText" text="Escoger un dato de la lista desplegable">
      <formula>NOT(ISERROR(SEARCH("Escoger un dato de la lista desplegable",T23)))</formula>
    </cfRule>
    <cfRule type="containsText" dxfId="3579" priority="126" operator="containsText" text="Casilla formulada">
      <formula>NOT(ISERROR(SEARCH("Casilla formulada",T23)))</formula>
    </cfRule>
  </conditionalFormatting>
  <conditionalFormatting sqref="O32:P32 O33:O41">
    <cfRule type="containsText" dxfId="3578" priority="121" operator="containsText" text="Extremo">
      <formula>NOT(ISERROR(SEARCH("Extremo",O32)))</formula>
    </cfRule>
    <cfRule type="containsText" dxfId="3577" priority="122" operator="containsText" text="Alto">
      <formula>NOT(ISERROR(SEARCH("Alto",O32)))</formula>
    </cfRule>
    <cfRule type="containsText" dxfId="3576" priority="123" operator="containsText" text="Moderado">
      <formula>NOT(ISERROR(SEARCH("Moderado",O32)))</formula>
    </cfRule>
    <cfRule type="containsText" dxfId="3575" priority="124" operator="containsText" text="Bajo">
      <formula>NOT(ISERROR(SEARCH("Bajo",O32)))</formula>
    </cfRule>
  </conditionalFormatting>
  <conditionalFormatting sqref="AM32:AM41">
    <cfRule type="containsText" dxfId="3574" priority="118" operator="containsText" text="FUERTE">
      <formula>NOT(ISERROR(SEARCH("FUERTE",AM32)))</formula>
    </cfRule>
    <cfRule type="containsText" dxfId="3573" priority="119" operator="containsText" text="MODERADO">
      <formula>NOT(ISERROR(SEARCH("MODERADO",AM32)))</formula>
    </cfRule>
    <cfRule type="containsText" dxfId="3572" priority="120" operator="containsText" text="DÉBIL">
      <formula>NOT(ISERROR(SEARCH("DÉBIL",AM32)))</formula>
    </cfRule>
  </conditionalFormatting>
  <conditionalFormatting sqref="AW32:AW41">
    <cfRule type="containsText" dxfId="3571" priority="114" operator="containsText" text="Extremo">
      <formula>NOT(ISERROR(SEARCH("Extremo",AW32)))</formula>
    </cfRule>
    <cfRule type="containsText" dxfId="3570" priority="115" operator="containsText" text="Alto">
      <formula>NOT(ISERROR(SEARCH("Alto",AW32)))</formula>
    </cfRule>
    <cfRule type="containsText" dxfId="3569" priority="116" operator="containsText" text="Moderado">
      <formula>NOT(ISERROR(SEARCH("Moderado",AW32)))</formula>
    </cfRule>
    <cfRule type="containsText" dxfId="3568" priority="117" operator="containsText" text="Bajo">
      <formula>NOT(ISERROR(SEARCH("Bajo",AW32)))</formula>
    </cfRule>
  </conditionalFormatting>
  <conditionalFormatting sqref="B32:B41">
    <cfRule type="containsText" dxfId="3567" priority="113" operator="containsText" text="Escoger un proceso de la lista desplegable">
      <formula>NOT(ISERROR(SEARCH("Escoger un proceso de la lista desplegable",B32)))</formula>
    </cfRule>
  </conditionalFormatting>
  <conditionalFormatting sqref="B32:Q41 Y32:AX41">
    <cfRule type="containsText" dxfId="3566" priority="111" operator="containsText" text="Escoger un dato de la lista desplegable">
      <formula>NOT(ISERROR(SEARCH("Escoger un dato de la lista desplegable",B32)))</formula>
    </cfRule>
    <cfRule type="containsText" dxfId="3565" priority="112" operator="containsText" text="Casilla formulada">
      <formula>NOT(ISERROR(SEARCH("Casilla formulada",B32)))</formula>
    </cfRule>
  </conditionalFormatting>
  <conditionalFormatting sqref="D32:D41">
    <cfRule type="containsText" dxfId="3564" priority="110" operator="containsText" text="Definir el riesgo">
      <formula>NOT(ISERROR(SEARCH("Definir el riesgo",D32)))</formula>
    </cfRule>
  </conditionalFormatting>
  <conditionalFormatting sqref="H32:H41">
    <cfRule type="containsText" dxfId="3563" priority="109" operator="containsText" text="Espacio para describir la o las posibles causas">
      <formula>NOT(ISERROR(SEARCH("Espacio para describir la o las posibles causas",H32)))</formula>
    </cfRule>
  </conditionalFormatting>
  <conditionalFormatting sqref="I32:I41">
    <cfRule type="containsText" dxfId="3562" priority="108"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561" priority="107" operator="containsText" text="←">
      <formula>NOT(ISERROR(SEARCH("←",J32)))</formula>
    </cfRule>
  </conditionalFormatting>
  <conditionalFormatting sqref="P32:P41">
    <cfRule type="containsText" dxfId="3560" priority="106" operator="containsText" text="Seleccione Tratamiento del Riesgo">
      <formula>NOT(ISERROR(SEARCH("Seleccione Tratamiento del Riesgo",P32)))</formula>
    </cfRule>
  </conditionalFormatting>
  <conditionalFormatting sqref="R32:S41 U32:X41">
    <cfRule type="containsText" dxfId="3559" priority="104" operator="containsText" text="Escoger un dato de la lista desplegable">
      <formula>NOT(ISERROR(SEARCH("Escoger un dato de la lista desplegable",R32)))</formula>
    </cfRule>
    <cfRule type="containsText" dxfId="3558" priority="105" operator="containsText" text="Casilla formulada">
      <formula>NOT(ISERROR(SEARCH("Casilla formulada",R32)))</formula>
    </cfRule>
  </conditionalFormatting>
  <conditionalFormatting sqref="R32:S41 U32:X41">
    <cfRule type="containsText" dxfId="3557" priority="103" operator="containsText" text="CONTROL#">
      <formula>NOT(ISERROR(SEARCH("CONTROL#",R32)))</formula>
    </cfRule>
  </conditionalFormatting>
  <conditionalFormatting sqref="T32:T41">
    <cfRule type="containsText" dxfId="3556" priority="101" operator="containsText" text="Escoger un dato de la lista desplegable">
      <formula>NOT(ISERROR(SEARCH("Escoger un dato de la lista desplegable",T32)))</formula>
    </cfRule>
    <cfRule type="containsText" dxfId="3555" priority="102" operator="containsText" text="Casilla formulada">
      <formula>NOT(ISERROR(SEARCH("Casilla formulada",T32)))</formula>
    </cfRule>
  </conditionalFormatting>
  <conditionalFormatting sqref="T32:T41">
    <cfRule type="containsText" dxfId="3554" priority="100" operator="containsText" text="CONTROL#">
      <formula>NOT(ISERROR(SEARCH("CONTROL#",T32)))</formula>
    </cfRule>
  </conditionalFormatting>
  <conditionalFormatting sqref="T32">
    <cfRule type="containsText" dxfId="3553" priority="98" operator="containsText" text="Escoger un dato de la lista desplegable">
      <formula>NOT(ISERROR(SEARCH("Escoger un dato de la lista desplegable",T32)))</formula>
    </cfRule>
    <cfRule type="containsText" dxfId="3552" priority="99" operator="containsText" text="Casilla formulada">
      <formula>NOT(ISERROR(SEARCH("Casilla formulada",T32)))</formula>
    </cfRule>
  </conditionalFormatting>
  <conditionalFormatting sqref="T33:T41">
    <cfRule type="containsText" dxfId="3551" priority="96" operator="containsText" text="Escoger un dato de la lista desplegable">
      <formula>NOT(ISERROR(SEARCH("Escoger un dato de la lista desplegable",T33)))</formula>
    </cfRule>
    <cfRule type="containsText" dxfId="3550" priority="97" operator="containsText" text="Casilla formulada">
      <formula>NOT(ISERROR(SEARCH("Casilla formulada",T33)))</formula>
    </cfRule>
  </conditionalFormatting>
  <conditionalFormatting sqref="F12:F21">
    <cfRule type="containsText" dxfId="3549" priority="94" operator="containsText" text="Escoger un dato de la lista desplegable">
      <formula>NOT(ISERROR(SEARCH("Escoger un dato de la lista desplegable",F12)))</formula>
    </cfRule>
    <cfRule type="containsText" dxfId="3548" priority="95" operator="containsText" text="Casilla formulada">
      <formula>NOT(ISERROR(SEARCH("Casilla formulada",F12)))</formula>
    </cfRule>
  </conditionalFormatting>
  <conditionalFormatting sqref="O42:P42 O43:O51">
    <cfRule type="containsText" dxfId="3547" priority="90" operator="containsText" text="Extremo">
      <formula>NOT(ISERROR(SEARCH("Extremo",O42)))</formula>
    </cfRule>
    <cfRule type="containsText" dxfId="3546" priority="91" operator="containsText" text="Alto">
      <formula>NOT(ISERROR(SEARCH("Alto",O42)))</formula>
    </cfRule>
    <cfRule type="containsText" dxfId="3545" priority="92" operator="containsText" text="Moderado">
      <formula>NOT(ISERROR(SEARCH("Moderado",O42)))</formula>
    </cfRule>
    <cfRule type="containsText" dxfId="3544" priority="93" operator="containsText" text="Bajo">
      <formula>NOT(ISERROR(SEARCH("Bajo",O42)))</formula>
    </cfRule>
  </conditionalFormatting>
  <conditionalFormatting sqref="AM42:AM51">
    <cfRule type="containsText" dxfId="3543" priority="87" operator="containsText" text="FUERTE">
      <formula>NOT(ISERROR(SEARCH("FUERTE",AM42)))</formula>
    </cfRule>
    <cfRule type="containsText" dxfId="3542" priority="88" operator="containsText" text="MODERADO">
      <formula>NOT(ISERROR(SEARCH("MODERADO",AM42)))</formula>
    </cfRule>
    <cfRule type="containsText" dxfId="3541" priority="89" operator="containsText" text="DÉBIL">
      <formula>NOT(ISERROR(SEARCH("DÉBIL",AM42)))</formula>
    </cfRule>
  </conditionalFormatting>
  <conditionalFormatting sqref="AW42:AW51">
    <cfRule type="containsText" dxfId="3540" priority="83" operator="containsText" text="Extremo">
      <formula>NOT(ISERROR(SEARCH("Extremo",AW42)))</formula>
    </cfRule>
    <cfRule type="containsText" dxfId="3539" priority="84" operator="containsText" text="Alto">
      <formula>NOT(ISERROR(SEARCH("Alto",AW42)))</formula>
    </cfRule>
    <cfRule type="containsText" dxfId="3538" priority="85" operator="containsText" text="Moderado">
      <formula>NOT(ISERROR(SEARCH("Moderado",AW42)))</formula>
    </cfRule>
    <cfRule type="containsText" dxfId="3537" priority="86" operator="containsText" text="Bajo">
      <formula>NOT(ISERROR(SEARCH("Bajo",AW42)))</formula>
    </cfRule>
  </conditionalFormatting>
  <conditionalFormatting sqref="B42:B51">
    <cfRule type="containsText" dxfId="3536" priority="82" operator="containsText" text="Escoger un proceso de la lista desplegable">
      <formula>NOT(ISERROR(SEARCH("Escoger un proceso de la lista desplegable",B42)))</formula>
    </cfRule>
  </conditionalFormatting>
  <conditionalFormatting sqref="B42:E51 Y42:AX51 G42:Q51">
    <cfRule type="containsText" dxfId="3535" priority="80" operator="containsText" text="Escoger un dato de la lista desplegable">
      <formula>NOT(ISERROR(SEARCH("Escoger un dato de la lista desplegable",B42)))</formula>
    </cfRule>
    <cfRule type="containsText" dxfId="3534" priority="81" operator="containsText" text="Casilla formulada">
      <formula>NOT(ISERROR(SEARCH("Casilla formulada",B42)))</formula>
    </cfRule>
  </conditionalFormatting>
  <conditionalFormatting sqref="D42:D51">
    <cfRule type="containsText" dxfId="3533" priority="79" operator="containsText" text="Definir el riesgo">
      <formula>NOT(ISERROR(SEARCH("Definir el riesgo",D42)))</formula>
    </cfRule>
  </conditionalFormatting>
  <conditionalFormatting sqref="H42:H51">
    <cfRule type="containsText" dxfId="3532" priority="78" operator="containsText" text="Espacio para describir la o las posibles causas">
      <formula>NOT(ISERROR(SEARCH("Espacio para describir la o las posibles causas",H42)))</formula>
    </cfRule>
  </conditionalFormatting>
  <conditionalFormatting sqref="I42:I51">
    <cfRule type="containsText" dxfId="3531" priority="77"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3530" priority="76" operator="containsText" text="←">
      <formula>NOT(ISERROR(SEARCH("←",J42)))</formula>
    </cfRule>
  </conditionalFormatting>
  <conditionalFormatting sqref="P42:P51">
    <cfRule type="containsText" dxfId="3529" priority="75" operator="containsText" text="Seleccione Tratamiento del Riesgo">
      <formula>NOT(ISERROR(SEARCH("Seleccione Tratamiento del Riesgo",P42)))</formula>
    </cfRule>
  </conditionalFormatting>
  <conditionalFormatting sqref="R42:S51 U42:X51">
    <cfRule type="containsText" dxfId="3528" priority="73" operator="containsText" text="Escoger un dato de la lista desplegable">
      <formula>NOT(ISERROR(SEARCH("Escoger un dato de la lista desplegable",R42)))</formula>
    </cfRule>
    <cfRule type="containsText" dxfId="3527" priority="74" operator="containsText" text="Casilla formulada">
      <formula>NOT(ISERROR(SEARCH("Casilla formulada",R42)))</formula>
    </cfRule>
  </conditionalFormatting>
  <conditionalFormatting sqref="R42:S51 U42:X51">
    <cfRule type="containsText" dxfId="3526" priority="72" operator="containsText" text="CONTROL#">
      <formula>NOT(ISERROR(SEARCH("CONTROL#",R42)))</formula>
    </cfRule>
  </conditionalFormatting>
  <conditionalFormatting sqref="T42:T51">
    <cfRule type="containsText" dxfId="3525" priority="70" operator="containsText" text="Escoger un dato de la lista desplegable">
      <formula>NOT(ISERROR(SEARCH("Escoger un dato de la lista desplegable",T42)))</formula>
    </cfRule>
    <cfRule type="containsText" dxfId="3524" priority="71" operator="containsText" text="Casilla formulada">
      <formula>NOT(ISERROR(SEARCH("Casilla formulada",T42)))</formula>
    </cfRule>
  </conditionalFormatting>
  <conditionalFormatting sqref="T42:T51">
    <cfRule type="containsText" dxfId="3523" priority="69" operator="containsText" text="CONTROL#">
      <formula>NOT(ISERROR(SEARCH("CONTROL#",T42)))</formula>
    </cfRule>
  </conditionalFormatting>
  <conditionalFormatting sqref="T42">
    <cfRule type="containsText" dxfId="3522" priority="67" operator="containsText" text="Escoger un dato de la lista desplegable">
      <formula>NOT(ISERROR(SEARCH("Escoger un dato de la lista desplegable",T42)))</formula>
    </cfRule>
    <cfRule type="containsText" dxfId="3521" priority="68" operator="containsText" text="Casilla formulada">
      <formula>NOT(ISERROR(SEARCH("Casilla formulada",T42)))</formula>
    </cfRule>
  </conditionalFormatting>
  <conditionalFormatting sqref="T43:T51">
    <cfRule type="containsText" dxfId="3520" priority="65" operator="containsText" text="Escoger un dato de la lista desplegable">
      <formula>NOT(ISERROR(SEARCH("Escoger un dato de la lista desplegable",T43)))</formula>
    </cfRule>
    <cfRule type="containsText" dxfId="3519" priority="66" operator="containsText" text="Casilla formulada">
      <formula>NOT(ISERROR(SEARCH("Casilla formulada",T43)))</formula>
    </cfRule>
  </conditionalFormatting>
  <conditionalFormatting sqref="F42:F51">
    <cfRule type="containsText" dxfId="3518" priority="63" operator="containsText" text="Escoger un dato de la lista desplegable">
      <formula>NOT(ISERROR(SEARCH("Escoger un dato de la lista desplegable",F42)))</formula>
    </cfRule>
    <cfRule type="containsText" dxfId="3517" priority="64" operator="containsText" text="Casilla formulada">
      <formula>NOT(ISERROR(SEARCH("Casilla formulada",F42)))</formula>
    </cfRule>
  </conditionalFormatting>
  <dataValidations count="11">
    <dataValidation type="list" allowBlank="1" showInputMessage="1" showErrorMessage="1" sqref="T12:T51" xr:uid="{00000000-0002-0000-1100-000000000000}">
      <formula1>"Escoger un dato de la lista desplegable,Por Tramite, Diario, Semanal, Quincenal, Mensual, Bimestral, Trimestral, Semestral,Anual"</formula1>
    </dataValidation>
    <dataValidation type="list" allowBlank="1" showInputMessage="1" showErrorMessage="1" sqref="AJ12:AJ51" xr:uid="{00000000-0002-0000-1100-000001000000}">
      <formula1>"Escoger un dato de la lista desplegable,Fuerte,Moderado,Débil"</formula1>
    </dataValidation>
    <dataValidation type="list" allowBlank="1" showInputMessage="1" showErrorMessage="1" sqref="AF12:AF51" xr:uid="{00000000-0002-0000-1100-000002000000}">
      <formula1>"Escoger un dato de la lista desplegable,Completa,Incompleta,No existe"</formula1>
    </dataValidation>
    <dataValidation type="list" allowBlank="1" showInputMessage="1" showErrorMessage="1" sqref="AE12:AE51" xr:uid="{00000000-0002-0000-1100-000003000000}">
      <formula1>"Escoger un dato de la lista desplegable,Se investigan y resuelven oportunamente,No se investigan y resuelven oportunamente."</formula1>
    </dataValidation>
    <dataValidation type="list" allowBlank="1" showInputMessage="1" showErrorMessage="1" sqref="AD12:AD51" xr:uid="{00000000-0002-0000-1100-000004000000}">
      <formula1>"Escoger un dato de la lista desplegable,Confiable,No confiable"</formula1>
    </dataValidation>
    <dataValidation type="list" allowBlank="1" showInputMessage="1" showErrorMessage="1" sqref="AC12:AC51" xr:uid="{00000000-0002-0000-1100-000005000000}">
      <formula1>"Escoger un dato de la lista desplegable,Prevenir,Detectar,No es un control"</formula1>
    </dataValidation>
    <dataValidation type="list" allowBlank="1" showInputMessage="1" showErrorMessage="1" sqref="AB12:AB51" xr:uid="{00000000-0002-0000-1100-000006000000}">
      <formula1>"Escoger un dato de la lista desplegable,Oportuna,Inoportuna"</formula1>
    </dataValidation>
    <dataValidation type="list" allowBlank="1" showInputMessage="1" showErrorMessage="1" sqref="AA12:AA51" xr:uid="{00000000-0002-0000-1100-000007000000}">
      <formula1>"Escoger un dato de la lista desplegable,Adecuado,Inadecuado"</formula1>
    </dataValidation>
    <dataValidation type="list" allowBlank="1" showInputMessage="1" showErrorMessage="1" sqref="Z12:Z51" xr:uid="{00000000-0002-0000-1100-000008000000}">
      <formula1>"Escoger un dato de la lista desplegable,Asignado,No Asignado"</formula1>
    </dataValidation>
    <dataValidation type="list" allowBlank="1" showInputMessage="1" showErrorMessage="1" sqref="Y12:Y51" xr:uid="{00000000-0002-0000-1100-000009000000}">
      <formula1>"Escoger un dato de la lista desplegable,Preventivo,Detectivo"</formula1>
    </dataValidation>
    <dataValidation type="list" allowBlank="1" showInputMessage="1" showErrorMessage="1" sqref="M12:M51 J12:J51" xr:uid="{00000000-0002-0000-11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100-00000B000000}">
          <x14:formula1>
            <xm:f>'HOJA DE DATOS'!$I$13:$I$46</xm:f>
          </x14:formula1>
          <xm:sqref>B12:B51</xm:sqref>
        </x14:dataValidation>
        <x14:dataValidation type="list" allowBlank="1" showInputMessage="1" showErrorMessage="1" xr:uid="{00000000-0002-0000-1100-00000C000000}">
          <x14:formula1>
            <xm:f>'HOJA DE DATOS'!$I$50:$I$57</xm:f>
          </x14:formula1>
          <xm:sqref>E12:E51</xm:sqref>
        </x14:dataValidation>
        <x14:dataValidation type="list" allowBlank="1" showInputMessage="1" showErrorMessage="1" xr:uid="{00000000-0002-0000-1100-00000D000000}">
          <x14:formula1>
            <xm:f>'HOJA DE DATOS'!$I$60:$I$64</xm:f>
          </x14:formula1>
          <xm:sqref>P12:P51</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9AD97-1522-4EA8-9FFC-17A35ED4B137}">
  <sheetPr>
    <tabColor rgb="FF53AD81"/>
    <pageSetUpPr fitToPage="1"/>
  </sheetPr>
  <dimension ref="A1:BR1048140"/>
  <sheetViews>
    <sheetView zoomScale="60" zoomScaleNormal="60"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23.332031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2374</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GRER-2.0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88" t="s">
        <v>56</v>
      </c>
      <c r="AW11" s="188" t="s">
        <v>57</v>
      </c>
      <c r="AX11" s="188">
        <v>2</v>
      </c>
      <c r="AY11" s="188">
        <v>3</v>
      </c>
      <c r="AZ11" s="188">
        <v>4</v>
      </c>
      <c r="BA11" s="188">
        <v>5</v>
      </c>
      <c r="BB11" s="188">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77.2" x14ac:dyDescent="0.3">
      <c r="A12" s="162"/>
      <c r="B12" s="457" t="s">
        <v>24</v>
      </c>
      <c r="C12" s="364" t="str">
        <f>VLOOKUP(B12,'[7]HOJA DE DATOS'!$I$13:$J$46,2,FALSE)</f>
        <v>Formular políticas aerocomerciales, considerando los criterios políticos, económicos y jurídicos y gestionar oportunamente las solicitudes y trámites para el desarrollo ordenado del transporte aéreo nacional e internacional.</v>
      </c>
      <c r="D12" s="376" t="s">
        <v>2360</v>
      </c>
      <c r="E12" s="364" t="s">
        <v>75</v>
      </c>
      <c r="F12" s="364" t="s">
        <v>75</v>
      </c>
      <c r="G12" s="364" t="s">
        <v>75</v>
      </c>
      <c r="H12" s="364" t="s">
        <v>75</v>
      </c>
      <c r="I12" s="372" t="str">
        <f>IF(AND((E12="SI"),(F12="SI"),(G12="SI"),(H12="SI")),"Si es Riesgo de Corrupción","No es Riesgo de Corrupción")</f>
        <v>Si es Riesgo de Corrupción</v>
      </c>
      <c r="J12" s="163">
        <v>1</v>
      </c>
      <c r="K12" s="164" t="s">
        <v>2361</v>
      </c>
      <c r="L12" s="308" t="s">
        <v>2362</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76</v>
      </c>
      <c r="R12" s="364" t="s">
        <v>76</v>
      </c>
      <c r="S12" s="364" t="s">
        <v>76</v>
      </c>
      <c r="T12" s="364" t="s">
        <v>75</v>
      </c>
      <c r="U12" s="364" t="s">
        <v>76</v>
      </c>
      <c r="V12" s="364" t="s">
        <v>75</v>
      </c>
      <c r="W12" s="364" t="s">
        <v>76</v>
      </c>
      <c r="X12" s="364" t="s">
        <v>76</v>
      </c>
      <c r="Y12" s="364" t="s">
        <v>75</v>
      </c>
      <c r="Z12" s="364" t="s">
        <v>76</v>
      </c>
      <c r="AA12" s="364" t="s">
        <v>76</v>
      </c>
      <c r="AB12" s="364" t="s">
        <v>76</v>
      </c>
      <c r="AC12" s="364" t="s">
        <v>76</v>
      </c>
      <c r="AD12" s="364" t="s">
        <v>75</v>
      </c>
      <c r="AE12" s="364" t="s">
        <v>76</v>
      </c>
      <c r="AF12" s="364" t="s">
        <v>76</v>
      </c>
      <c r="AG12" s="364" t="s">
        <v>76</v>
      </c>
      <c r="AH12" s="364" t="s">
        <v>76</v>
      </c>
      <c r="AI12" s="367">
        <f>IF(AE12="SI","Impacto Catastrófico por lesoines o perdida de vidas humanas",(COUNTIF(P12:AD21,"SI")+COUNTIF(AF12:AH21,"SI")))</f>
        <v>5</v>
      </c>
      <c r="AJ12" s="356" t="str">
        <f t="shared" ref="AJ12" si="1">IF(AI12=0,"",IF(AND(AI12&gt;0,AI12&lt;=5),"Moderado",IF(AND(AI12&gt;5,AI12&lt;=11),"Mayor","Catastrófico")))</f>
        <v>Moderado</v>
      </c>
      <c r="AK12" s="358" t="str">
        <f>IF(AND(N12="Rara Vez",AJ12="Moderado"),"Moderado",IF(AND(N12="Rara Vez",AJ12="Mayor"),"Alto",IF(AND(N12="Improbable",AJ12="Moderado"),"Moderado",IF(AND(N12="Improbable",AJ12="Mayor"),"Alto",IF(AND(N12="Posible",AJ12="Moderado"),"Alto",IF(AND(N12="Probable",AJ12="Moderado"),"Alto","Extremo"))))))</f>
        <v>Moderado</v>
      </c>
      <c r="AL12" s="361" t="s">
        <v>70</v>
      </c>
      <c r="AM12" s="165">
        <v>1</v>
      </c>
      <c r="AN12" s="164" t="s">
        <v>2363</v>
      </c>
      <c r="AO12" s="166" t="s">
        <v>2364</v>
      </c>
      <c r="AP12" s="166" t="s">
        <v>77</v>
      </c>
      <c r="AQ12" s="166" t="s">
        <v>2365</v>
      </c>
      <c r="AR12" s="166" t="s">
        <v>2366</v>
      </c>
      <c r="AS12" s="166" t="s">
        <v>2367</v>
      </c>
      <c r="AT12" s="166" t="s">
        <v>2368</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Moderado</v>
      </c>
      <c r="BQ12" s="358" t="str">
        <f t="shared" ref="BQ12" si="13">IF(AND(BO12="Rara Vez",BP12="Moderado"),"Moderado",IF(AND(BO12="Rara Vez",BP12="Mayor"),"Alto",IF(AND(BO12="Improbable",BP12="Moderado"),"Moderado",IF(AND(BO12="Improbable",BP12="Mayor"),"Alto",IF(AND(BO12="Posible",BP12="Moderado"),"Alto",IF(AND(BO12="Probable",BP12="Moderado"),"Alto","Extremo"))))))</f>
        <v>Moderado</v>
      </c>
      <c r="BR12" s="348" t="s">
        <v>2373</v>
      </c>
    </row>
    <row r="13" spans="1:70" s="146" customFormat="1" ht="224.4" x14ac:dyDescent="0.3">
      <c r="A13" s="162"/>
      <c r="B13" s="458"/>
      <c r="C13" s="365"/>
      <c r="D13" s="376"/>
      <c r="E13" s="365"/>
      <c r="F13" s="365"/>
      <c r="G13" s="365"/>
      <c r="H13" s="365"/>
      <c r="I13" s="373"/>
      <c r="J13" s="168">
        <v>2</v>
      </c>
      <c r="K13" s="169" t="s">
        <v>2398</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2369</v>
      </c>
      <c r="AO13" s="171" t="s">
        <v>2370</v>
      </c>
      <c r="AP13" s="171" t="s">
        <v>77</v>
      </c>
      <c r="AQ13" s="171" t="s">
        <v>2371</v>
      </c>
      <c r="AR13" s="171" t="s">
        <v>2372</v>
      </c>
      <c r="AS13" s="171" t="s">
        <v>1652</v>
      </c>
      <c r="AT13" s="171" t="s">
        <v>1653</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458"/>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c r="BD14" s="176"/>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458"/>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458"/>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458"/>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458"/>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458"/>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458"/>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459"/>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1048108" spans="2:2" x14ac:dyDescent="0.3">
      <c r="B1048108" s="185"/>
    </row>
    <row r="1048109" spans="2:2" x14ac:dyDescent="0.3">
      <c r="B1048109" s="185"/>
    </row>
    <row r="1048110" spans="2:2" x14ac:dyDescent="0.3">
      <c r="B1048110" s="185"/>
    </row>
    <row r="1048111" spans="2:2" x14ac:dyDescent="0.3">
      <c r="B1048111" s="185"/>
    </row>
    <row r="1048112" spans="2:2" x14ac:dyDescent="0.3">
      <c r="B1048112" s="185"/>
    </row>
    <row r="1048113" spans="2:2" x14ac:dyDescent="0.3">
      <c r="B1048113" s="185"/>
    </row>
    <row r="1048114" spans="2:2" x14ac:dyDescent="0.3">
      <c r="B1048114" s="185"/>
    </row>
    <row r="1048115" spans="2:2" x14ac:dyDescent="0.3">
      <c r="B1048115" s="185"/>
    </row>
    <row r="1048116" spans="2:2" x14ac:dyDescent="0.3">
      <c r="B1048116" s="185"/>
    </row>
    <row r="1048117" spans="2:2" x14ac:dyDescent="0.3">
      <c r="B1048117" s="185"/>
    </row>
    <row r="1048118" spans="2:2" x14ac:dyDescent="0.3">
      <c r="B1048118" s="185"/>
    </row>
    <row r="1048119" spans="2:2" x14ac:dyDescent="0.3">
      <c r="B1048119" s="185"/>
    </row>
    <row r="1048120" spans="2:2" x14ac:dyDescent="0.3">
      <c r="B1048120" s="185"/>
    </row>
    <row r="1048121" spans="2:2" x14ac:dyDescent="0.3">
      <c r="B1048121" s="185"/>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sheetData>
  <sheetProtection algorithmName="SHA-512" hashValue="GFTUbaz8LCO5MVUf3bWMjCC46ppwUzt/vjuF/q+GJ0SDNTf27v8L2P1g6l0cNGJ+8P7GD5eqV6qQw7iWUzcoOw==" saltValue="DGCDhiKKM+6h2oIcoS5Jp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3516" priority="63" operator="containsText" text="No es Riesgo de Corrupción">
      <formula>NOT(ISERROR(SEARCH("No es Riesgo de Corrupción",I12)))</formula>
    </cfRule>
    <cfRule type="containsText" dxfId="3515" priority="64" operator="containsText" text="Si es Riesgo de Corrupción">
      <formula>NOT(ISERROR(SEARCH("Si es Riesgo de Corrupción",I12)))</formula>
    </cfRule>
  </conditionalFormatting>
  <conditionalFormatting sqref="AK12:AK21">
    <cfRule type="containsText" dxfId="3514" priority="59" operator="containsText" text="Extremo">
      <formula>NOT(ISERROR(SEARCH("Extremo",AK12)))</formula>
    </cfRule>
    <cfRule type="containsText" dxfId="3513" priority="60" operator="containsText" text="Alto">
      <formula>NOT(ISERROR(SEARCH("Alto",AK12)))</formula>
    </cfRule>
    <cfRule type="containsText" dxfId="3512" priority="61" operator="containsText" text="Moderado">
      <formula>NOT(ISERROR(SEARCH("Moderado",AK12)))</formula>
    </cfRule>
    <cfRule type="containsText" dxfId="3511" priority="62" operator="containsText" text="Bajo">
      <formula>NOT(ISERROR(SEARCH("Bajo",AK12)))</formula>
    </cfRule>
  </conditionalFormatting>
  <conditionalFormatting sqref="BI12:BI21">
    <cfRule type="containsText" dxfId="3510" priority="56" operator="containsText" text="FUERTE">
      <formula>NOT(ISERROR(SEARCH("FUERTE",BI12)))</formula>
    </cfRule>
    <cfRule type="containsText" dxfId="3509" priority="57" operator="containsText" text="MODERADO">
      <formula>NOT(ISERROR(SEARCH("MODERADO",BI12)))</formula>
    </cfRule>
    <cfRule type="containsText" dxfId="3508" priority="58" operator="containsText" text="DÉBIL">
      <formula>NOT(ISERROR(SEARCH("DÉBIL",BI12)))</formula>
    </cfRule>
  </conditionalFormatting>
  <conditionalFormatting sqref="AL12">
    <cfRule type="containsText" dxfId="3507" priority="52" operator="containsText" text="Extremo">
      <formula>NOT(ISERROR(SEARCH("Extremo",AL12)))</formula>
    </cfRule>
    <cfRule type="containsText" dxfId="3506" priority="53" operator="containsText" text="Alto">
      <formula>NOT(ISERROR(SEARCH("Alto",AL12)))</formula>
    </cfRule>
    <cfRule type="containsText" dxfId="3505" priority="54" operator="containsText" text="Moderado">
      <formula>NOT(ISERROR(SEARCH("Moderado",AL12)))</formula>
    </cfRule>
    <cfRule type="containsText" dxfId="3504" priority="55" operator="containsText" text="Bajo">
      <formula>NOT(ISERROR(SEARCH("Bajo",AL12)))</formula>
    </cfRule>
  </conditionalFormatting>
  <conditionalFormatting sqref="BQ12:BQ21">
    <cfRule type="containsText" dxfId="3503" priority="48" operator="containsText" text="Extremo">
      <formula>NOT(ISERROR(SEARCH("Extremo",BQ12)))</formula>
    </cfRule>
    <cfRule type="containsText" dxfId="3502" priority="49" operator="containsText" text="Alto">
      <formula>NOT(ISERROR(SEARCH("Alto",BQ12)))</formula>
    </cfRule>
    <cfRule type="containsText" dxfId="3501" priority="50" operator="containsText" text="Moderado">
      <formula>NOT(ISERROR(SEARCH("Moderado",BQ12)))</formula>
    </cfRule>
    <cfRule type="containsText" dxfId="3500" priority="51" operator="containsText" text="Bajo">
      <formula>NOT(ISERROR(SEARCH("Bajo",BQ12)))</formula>
    </cfRule>
  </conditionalFormatting>
  <conditionalFormatting sqref="A1:XFD3 A5:XFD11 A4:AT4 BS4:XFD4 BH12:XFD12 A12:D21 I13:XFD21 I12:BF12 A22:XFD1048576">
    <cfRule type="containsText" dxfId="3499" priority="43" operator="containsText" text="REDACTAR CONTROL">
      <formula>NOT(ISERROR(SEARCH("REDACTAR CONTROL",A1)))</formula>
    </cfRule>
    <cfRule type="containsText" dxfId="3498" priority="44" operator="containsText" text="Espacio para">
      <formula>NOT(ISERROR(SEARCH("Espacio para",A1)))</formula>
    </cfRule>
    <cfRule type="containsText" dxfId="3497" priority="45" operator="containsText" text="Definir el">
      <formula>NOT(ISERROR(SEARCH("Definir el",A1)))</formula>
    </cfRule>
    <cfRule type="containsText" dxfId="3496" priority="46" operator="containsText" text="lista desplegable">
      <formula>NOT(ISERROR(SEARCH("lista desplegable",A1)))</formula>
    </cfRule>
    <cfRule type="containsText" dxfId="3495" priority="47" operator="containsText" text="Casilla formulada">
      <formula>NOT(ISERROR(SEARCH("Casilla formulada",A1)))</formula>
    </cfRule>
  </conditionalFormatting>
  <conditionalFormatting sqref="BG12">
    <cfRule type="containsText" dxfId="3494" priority="38" operator="containsText" text="REDACTAR CONTROL">
      <formula>NOT(ISERROR(SEARCH("REDACTAR CONTROL",BG12)))</formula>
    </cfRule>
    <cfRule type="containsText" dxfId="3493" priority="39" operator="containsText" text="Espacio para">
      <formula>NOT(ISERROR(SEARCH("Espacio para",BG12)))</formula>
    </cfRule>
    <cfRule type="containsText" dxfId="3492" priority="40" operator="containsText" text="Definir el">
      <formula>NOT(ISERROR(SEARCH("Definir el",BG12)))</formula>
    </cfRule>
    <cfRule type="containsText" dxfId="3491" priority="41" operator="containsText" text="lista desplegable">
      <formula>NOT(ISERROR(SEARCH("lista desplegable",BG12)))</formula>
    </cfRule>
    <cfRule type="containsText" dxfId="3490" priority="42" operator="containsText" text="Casilla formulada">
      <formula>NOT(ISERROR(SEARCH("Casilla formulada",BG12)))</formula>
    </cfRule>
  </conditionalFormatting>
  <conditionalFormatting sqref="E12:H21">
    <cfRule type="containsText" dxfId="3489" priority="33" operator="containsText" text="REDACTAR CONTROL">
      <formula>NOT(ISERROR(SEARCH("REDACTAR CONTROL",E12)))</formula>
    </cfRule>
    <cfRule type="containsText" dxfId="3488" priority="34" operator="containsText" text="Espacio para">
      <formula>NOT(ISERROR(SEARCH("Espacio para",E12)))</formula>
    </cfRule>
    <cfRule type="containsText" dxfId="3487" priority="35" operator="containsText" text="Definir el">
      <formula>NOT(ISERROR(SEARCH("Definir el",E12)))</formula>
    </cfRule>
    <cfRule type="containsText" dxfId="3486" priority="36" operator="containsText" text="lista desplegable">
      <formula>NOT(ISERROR(SEARCH("lista desplegable",E12)))</formula>
    </cfRule>
    <cfRule type="containsText" dxfId="3485" priority="37" operator="containsText" text="Casilla formulada">
      <formula>NOT(ISERROR(SEARCH("Casilla formulada",E12)))</formula>
    </cfRule>
  </conditionalFormatting>
  <dataValidations count="13">
    <dataValidation type="list" allowBlank="1" showInputMessage="1" showErrorMessage="1" sqref="BF12:BF21" xr:uid="{3B92219A-D08E-4DC7-A30A-0D42D878E2C8}">
      <formula1>"Escoger un dato de la lista desplegable,Fuerte,Moderado,Débil"</formula1>
    </dataValidation>
    <dataValidation type="list" allowBlank="1" showInputMessage="1" showErrorMessage="1" sqref="M12:M21" xr:uid="{0C58D590-FFF8-4656-BB0A-BFF21BDBA344}">
      <formula1>"Escoger un dato de la lista desplegable,5,4,3,2,1"</formula1>
    </dataValidation>
    <dataValidation type="list" allowBlank="1" showInputMessage="1" showErrorMessage="1" sqref="E12:H21" xr:uid="{BDF2CD63-B199-46B4-A401-8075E8551279}">
      <formula1>"SI,NO,Escoger un dato de la lista desplegable"</formula1>
    </dataValidation>
    <dataValidation type="list" allowBlank="1" showInputMessage="1" showErrorMessage="1" sqref="P12:AH21" xr:uid="{34ABEAA0-1B6F-4AAE-8409-F1D65C24ABA5}">
      <formula1>"SI,NO,Selecciona una respuesta en la lista desplegable"</formula1>
    </dataValidation>
    <dataValidation type="list" allowBlank="1" showInputMessage="1" showErrorMessage="1" sqref="AP12:AP21" xr:uid="{A8DB62D8-3BE5-4366-A100-751B0D100B37}">
      <formula1>"Escoger un dato de la lista desplegable,Por Tramite, Diario, Semanal, Quincenal, Mensual, Bimestral, Trimestral, Semestral,Anual"</formula1>
    </dataValidation>
    <dataValidation type="list" allowBlank="1" showInputMessage="1" showErrorMessage="1" sqref="AU12:AU21" xr:uid="{7BB6F114-FF49-4B80-B829-3D5BB4FEAE7F}">
      <formula1>"Escoger un dato de la lista desplegable,Preventivo,Detectivo"</formula1>
    </dataValidation>
    <dataValidation type="list" allowBlank="1" showInputMessage="1" showErrorMessage="1" sqref="AV12:AV21" xr:uid="{E142962A-5022-41F2-ACD0-F8A6A47C54FA}">
      <formula1>"Asignado,No Asignado,Escoger un dato de la lista desplegable"</formula1>
    </dataValidation>
    <dataValidation type="list" allowBlank="1" showInputMessage="1" showErrorMessage="1" sqref="AW12:AW21" xr:uid="{407586E4-9D85-4FFB-A439-172A90FAF629}">
      <formula1>"Adecuado,Inadecuado,Escoger un dato de la lista desplegable"</formula1>
    </dataValidation>
    <dataValidation type="list" allowBlank="1" showInputMessage="1" showErrorMessage="1" sqref="AX12:AX21" xr:uid="{681A77DE-C07F-4800-9AFF-2A9134AF2BF0}">
      <formula1>"Oportuna,Inoportuna,Escoger un dato de la lista desplegable"</formula1>
    </dataValidation>
    <dataValidation type="list" allowBlank="1" showInputMessage="1" showErrorMessage="1" sqref="AY12:AY21" xr:uid="{23472C98-A5E8-4E30-A7AF-E006DA9FF6FF}">
      <formula1>"Prevenir,Detectar,No es un control,Escoger un dato de la lista desplegable"</formula1>
    </dataValidation>
    <dataValidation type="list" allowBlank="1" showInputMessage="1" showErrorMessage="1" sqref="AZ12:AZ21" xr:uid="{330E3B7A-215B-439B-B9E8-21615CD339CC}">
      <formula1>"Confiable,No confiable,Escoger un dato de la lista desplegable"</formula1>
    </dataValidation>
    <dataValidation type="list" allowBlank="1" showInputMessage="1" showErrorMessage="1" sqref="BA12:BA21" xr:uid="{647DD5B9-35FA-44F8-BCB9-F9952C7F2663}">
      <formula1>"Escoger un dato de la lista desplegable,Se investigan y resuelven oportunamente,No se investigan y resuelven oportunamente."</formula1>
    </dataValidation>
    <dataValidation type="list" allowBlank="1" showInputMessage="1" showErrorMessage="1" sqref="BB12:BB21" xr:uid="{697337E8-91DE-4786-BD96-76999D1F9AEC}">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71331348-8A4E-4989-8AE8-5ECC90D6E4F2}">
          <x14:formula1>
            <xm:f>'HOJA DE DATOS'!$I$60:$I$64</xm:f>
          </x14:formula1>
          <xm:sqref>AL12:AL21</xm:sqref>
        </x14:dataValidation>
        <x14:dataValidation type="list" allowBlank="1" showInputMessage="1" showErrorMessage="1" xr:uid="{919CC0FE-C121-43FE-AD5E-D9997B4820C0}">
          <x14:formula1>
            <xm:f>'HOJA DE DATOS'!$I$13:$I$46</xm:f>
          </x14:formula1>
          <xm:sqref>B12:B21</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2">
    <tabColor rgb="FF53AD81"/>
  </sheetPr>
  <dimension ref="B1:AX41"/>
  <sheetViews>
    <sheetView zoomScale="50" zoomScaleNormal="50" workbookViewId="0">
      <selection activeCell="D12" sqref="D12:D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2699</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GRER-1.0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115" t="s">
        <v>581</v>
      </c>
      <c r="L11" s="115" t="s">
        <v>582</v>
      </c>
      <c r="M11" s="115" t="s">
        <v>580</v>
      </c>
      <c r="N11" s="115" t="s">
        <v>581</v>
      </c>
      <c r="O11" s="318"/>
      <c r="P11" s="319"/>
      <c r="Q11" s="271"/>
      <c r="R11" s="274"/>
      <c r="S11" s="274"/>
      <c r="T11" s="274"/>
      <c r="U11" s="274"/>
      <c r="V11" s="274"/>
      <c r="W11" s="274"/>
      <c r="X11" s="274"/>
      <c r="Y11" s="274"/>
      <c r="Z11" s="116" t="s">
        <v>56</v>
      </c>
      <c r="AA11" s="116" t="s">
        <v>57</v>
      </c>
      <c r="AB11" s="116">
        <v>2</v>
      </c>
      <c r="AC11" s="116">
        <v>3</v>
      </c>
      <c r="AD11" s="116">
        <v>4</v>
      </c>
      <c r="AE11" s="116">
        <v>5</v>
      </c>
      <c r="AF11" s="116">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265.95" customHeight="1" x14ac:dyDescent="0.25">
      <c r="B12" s="296" t="s">
        <v>26</v>
      </c>
      <c r="C12" s="299" t="str">
        <f>VLOOKUP(B12,'HOJA DE DATOS'!$I$13:$J$46,2,FALSE)</f>
        <v>Establecer las normas que rigen la actividad aeronáutica colombiana para reglamentar el desarrollo ordenado de la aviación civil, mediante su redacción, publicación y divulgación, así como las funciones de interpretación y consultorías jurídico aeronáuticas.</v>
      </c>
      <c r="D12" s="302" t="s">
        <v>1535</v>
      </c>
      <c r="E12" s="304" t="s">
        <v>377</v>
      </c>
      <c r="F12" s="306" t="str">
        <f>IFERROR(VLOOKUP(E12,'HOJA DE DATOS'!$I$50:$J$57,2,0),"Casilla formulada")</f>
        <v>Posibilidad de ocurrencia de eventos que afecten los procesos misionales de la Entidad.</v>
      </c>
      <c r="G12" s="101">
        <v>1</v>
      </c>
      <c r="H12" s="102" t="s">
        <v>1536</v>
      </c>
      <c r="I12" s="308" t="s">
        <v>1538</v>
      </c>
      <c r="J12" s="310">
        <v>3</v>
      </c>
      <c r="K12" s="340" t="str">
        <f>IF(J12="Escoger un dato de la lista desplegable","← 
Definir el nivel de probabilidad",VLOOKUP(J12,'HOJA DE DATOS'!$B$4:$E$8,2,0))</f>
        <v>Posible</v>
      </c>
      <c r="L12" s="304" t="str">
        <f>IF(J12="Escoger un dato de la lista desplegable","← ← 
Definir el nivel de probabilidad",VLOOKUP('GRER-1.0 (G-V3)'!J12:J21,'HOJA DE DATOS'!$B$4:$E$8,4,0))</f>
        <v>Al menos 1 vez en los últimos 2 años.</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1539</v>
      </c>
      <c r="S12" s="75" t="s">
        <v>1540</v>
      </c>
      <c r="T12" s="75" t="s">
        <v>1541</v>
      </c>
      <c r="U12" s="75" t="s">
        <v>1542</v>
      </c>
      <c r="V12" s="75" t="s">
        <v>1543</v>
      </c>
      <c r="W12" s="75" t="s">
        <v>1544</v>
      </c>
      <c r="X12" s="75" t="s">
        <v>1545</v>
      </c>
      <c r="Y12" s="102" t="s">
        <v>95</v>
      </c>
      <c r="Z12" s="102" t="s">
        <v>79</v>
      </c>
      <c r="AA12" s="102" t="s">
        <v>80</v>
      </c>
      <c r="AB12" s="102" t="s">
        <v>81</v>
      </c>
      <c r="AC12" s="102" t="s">
        <v>82</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NO DISMINUYE</v>
      </c>
      <c r="AS12" s="334">
        <f t="shared" ref="AS12:AS3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AU32" si="10">IF(M12=1,1,IF(AND(M12=2,AP12="FUERTE",OR(AR12="DIRECTAMENTE",AR12="INDIRECTAMENTE")),M12-1,IF(AND(M12&gt;2,AP12="FUERTE",AR12="DIRECTAMENTE"),M12-2,IF(AND(M12&gt;2,AP12="FUERTE",AR12="INDIRECTAMENTE"),M12-1,IF(AND(M12&gt;1,AP12="MODERADA",AR12="DIRECTAMENTE"),M12-1,M12)))))</f>
        <v>3</v>
      </c>
      <c r="AV12" s="306" t="str">
        <f t="shared" ref="AV12:AV32" si="11">IF(AU12=1,"Insignificante",IF(AU12=2,"Menor",IF(AU12=3,"Moderado",IF(AU12=4,"Mayor",IF(AU12=5,"Catastrófico","Casilla formulada")))))</f>
        <v>Moderado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327" t="s">
        <v>523</v>
      </c>
    </row>
    <row r="13" spans="2:50" s="104" customFormat="1" ht="273" customHeight="1" x14ac:dyDescent="0.25">
      <c r="B13" s="297"/>
      <c r="C13" s="300"/>
      <c r="D13" s="302"/>
      <c r="E13" s="304"/>
      <c r="F13" s="306"/>
      <c r="G13" s="105">
        <v>2</v>
      </c>
      <c r="H13" s="106" t="s">
        <v>1537</v>
      </c>
      <c r="I13" s="308"/>
      <c r="J13" s="310"/>
      <c r="K13" s="340"/>
      <c r="L13" s="304"/>
      <c r="M13" s="338"/>
      <c r="N13" s="340"/>
      <c r="O13" s="325"/>
      <c r="P13" s="308"/>
      <c r="Q13" s="107">
        <v>2</v>
      </c>
      <c r="R13" s="76" t="s">
        <v>1539</v>
      </c>
      <c r="S13" s="76" t="s">
        <v>1540</v>
      </c>
      <c r="T13" s="76" t="s">
        <v>1541</v>
      </c>
      <c r="U13" s="76" t="s">
        <v>1546</v>
      </c>
      <c r="V13" s="76" t="s">
        <v>1543</v>
      </c>
      <c r="W13" s="76" t="s">
        <v>1544</v>
      </c>
      <c r="X13" s="76" t="s">
        <v>1545</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4" customHeight="1" x14ac:dyDescent="0.25">
      <c r="B14" s="297"/>
      <c r="C14" s="300"/>
      <c r="D14" s="302"/>
      <c r="E14" s="304"/>
      <c r="F14" s="306"/>
      <c r="G14" s="108">
        <v>3</v>
      </c>
      <c r="H14" s="109" t="s">
        <v>586</v>
      </c>
      <c r="I14" s="308"/>
      <c r="J14" s="310"/>
      <c r="K14" s="340"/>
      <c r="L14" s="304"/>
      <c r="M14" s="338"/>
      <c r="N14" s="340"/>
      <c r="O14" s="325"/>
      <c r="P14" s="308"/>
      <c r="Q14" s="110">
        <v>3</v>
      </c>
      <c r="R14" s="77"/>
      <c r="S14" s="77"/>
      <c r="T14" s="77"/>
      <c r="U14" s="77"/>
      <c r="V14" s="77"/>
      <c r="W14" s="77"/>
      <c r="X14" s="77"/>
      <c r="Y14" s="109"/>
      <c r="Z14" s="109"/>
      <c r="AA14" s="109"/>
      <c r="AB14" s="109"/>
      <c r="AC14" s="109"/>
      <c r="AD14" s="109"/>
      <c r="AE14" s="109"/>
      <c r="AF14" s="109"/>
      <c r="AG14" s="109">
        <f t="shared" si="0"/>
        <v>0</v>
      </c>
      <c r="AH14" s="109" t="str">
        <f t="shared" si="1"/>
        <v>Débil</v>
      </c>
      <c r="AI14" s="109"/>
      <c r="AJ14" s="109" t="s">
        <v>585</v>
      </c>
      <c r="AK14" s="109" t="str">
        <f t="shared" si="2"/>
        <v>Casilla formulada</v>
      </c>
      <c r="AL14" s="109"/>
      <c r="AM14" s="109" t="str">
        <f t="shared" si="3"/>
        <v>Casilla formulada</v>
      </c>
      <c r="AN14" s="109" t="str">
        <f t="shared" si="4"/>
        <v>Casilla formulada</v>
      </c>
      <c r="AO14" s="109" t="str">
        <f t="shared" si="5"/>
        <v>SI</v>
      </c>
      <c r="AP14" s="330"/>
      <c r="AQ14" s="330"/>
      <c r="AR14" s="332"/>
      <c r="AS14" s="310"/>
      <c r="AT14" s="335"/>
      <c r="AU14" s="338"/>
      <c r="AV14" s="306"/>
      <c r="AW14" s="325"/>
      <c r="AX14" s="328"/>
    </row>
    <row r="15" spans="2:50" s="104" customFormat="1" ht="2.4" customHeight="1" x14ac:dyDescent="0.25">
      <c r="B15" s="297"/>
      <c r="C15" s="300"/>
      <c r="D15" s="302"/>
      <c r="E15" s="304"/>
      <c r="F15" s="306"/>
      <c r="G15" s="105">
        <v>4</v>
      </c>
      <c r="H15" s="106" t="s">
        <v>586</v>
      </c>
      <c r="I15" s="308"/>
      <c r="J15" s="310"/>
      <c r="K15" s="340"/>
      <c r="L15" s="304"/>
      <c r="M15" s="338"/>
      <c r="N15" s="340"/>
      <c r="O15" s="325"/>
      <c r="P15" s="308"/>
      <c r="Q15" s="107">
        <v>4</v>
      </c>
      <c r="R15" s="76"/>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si="0"/>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probabilidad",VLOOKUP('GRER-1.0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probabilidad",VLOOKUP('GRER-1.0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q+ENjAZDmo48aK/b73sVtAnvFPpJMQRra+WsnfujQfHJcU/WnilO30v6iN4HLugy9Yycv6sEGGMjKxop/LyA5g==" saltValue="bj2SuT7dNkNm6YdRnffVXg=="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3484" priority="87" operator="containsText" text="Extremo">
      <formula>NOT(ISERROR(SEARCH("Extremo",O12)))</formula>
    </cfRule>
    <cfRule type="containsText" dxfId="3483" priority="88" operator="containsText" text="Alto">
      <formula>NOT(ISERROR(SEARCH("Alto",O12)))</formula>
    </cfRule>
    <cfRule type="containsText" dxfId="3482" priority="89" operator="containsText" text="Moderado">
      <formula>NOT(ISERROR(SEARCH("Moderado",O12)))</formula>
    </cfRule>
    <cfRule type="containsText" dxfId="3481" priority="90" operator="containsText" text="Bajo">
      <formula>NOT(ISERROR(SEARCH("Bajo",O12)))</formula>
    </cfRule>
  </conditionalFormatting>
  <conditionalFormatting sqref="AM12:AM21">
    <cfRule type="containsText" dxfId="3480" priority="84" operator="containsText" text="FUERTE">
      <formula>NOT(ISERROR(SEARCH("FUERTE",AM12)))</formula>
    </cfRule>
    <cfRule type="containsText" dxfId="3479" priority="85" operator="containsText" text="MODERADO">
      <formula>NOT(ISERROR(SEARCH("MODERADO",AM12)))</formula>
    </cfRule>
    <cfRule type="containsText" dxfId="3478" priority="86" operator="containsText" text="DÉBIL">
      <formula>NOT(ISERROR(SEARCH("DÉBIL",AM12)))</formula>
    </cfRule>
  </conditionalFormatting>
  <conditionalFormatting sqref="AW12:AW21">
    <cfRule type="containsText" dxfId="3477" priority="80" operator="containsText" text="Extremo">
      <formula>NOT(ISERROR(SEARCH("Extremo",AW12)))</formula>
    </cfRule>
    <cfRule type="containsText" dxfId="3476" priority="81" operator="containsText" text="Alto">
      <formula>NOT(ISERROR(SEARCH("Alto",AW12)))</formula>
    </cfRule>
    <cfRule type="containsText" dxfId="3475" priority="82" operator="containsText" text="Moderado">
      <formula>NOT(ISERROR(SEARCH("Moderado",AW12)))</formula>
    </cfRule>
    <cfRule type="containsText" dxfId="3474" priority="83" operator="containsText" text="Bajo">
      <formula>NOT(ISERROR(SEARCH("Bajo",AW12)))</formula>
    </cfRule>
  </conditionalFormatting>
  <conditionalFormatting sqref="B12:B21">
    <cfRule type="containsText" dxfId="3473" priority="79" operator="containsText" text="Escoger un proceso de la lista desplegable">
      <formula>NOT(ISERROR(SEARCH("Escoger un proceso de la lista desplegable",B12)))</formula>
    </cfRule>
  </conditionalFormatting>
  <conditionalFormatting sqref="B12:E21 Y12:AX21 G12:Q21">
    <cfRule type="containsText" dxfId="3472" priority="77" operator="containsText" text="Escoger un dato de la lista desplegable">
      <formula>NOT(ISERROR(SEARCH("Escoger un dato de la lista desplegable",B12)))</formula>
    </cfRule>
    <cfRule type="containsText" dxfId="3471" priority="78" operator="containsText" text="Casilla formulada">
      <formula>NOT(ISERROR(SEARCH("Casilla formulada",B12)))</formula>
    </cfRule>
  </conditionalFormatting>
  <conditionalFormatting sqref="D12:D21">
    <cfRule type="containsText" dxfId="3470" priority="76" operator="containsText" text="Definir el riesgo">
      <formula>NOT(ISERROR(SEARCH("Definir el riesgo",D12)))</formula>
    </cfRule>
  </conditionalFormatting>
  <conditionalFormatting sqref="H12:H21">
    <cfRule type="containsText" dxfId="3469" priority="75" operator="containsText" text="Espacio para describir la o las posibles causas">
      <formula>NOT(ISERROR(SEARCH("Espacio para describir la o las posibles causas",H12)))</formula>
    </cfRule>
  </conditionalFormatting>
  <conditionalFormatting sqref="I12:I21">
    <cfRule type="containsText" dxfId="3468"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467" priority="73" operator="containsText" text="←">
      <formula>NOT(ISERROR(SEARCH("←",J12)))</formula>
    </cfRule>
  </conditionalFormatting>
  <conditionalFormatting sqref="P12:P21">
    <cfRule type="containsText" dxfId="3466" priority="72" operator="containsText" text="Seleccione Tratamiento del Riesgo">
      <formula>NOT(ISERROR(SEARCH("Seleccione Tratamiento del Riesgo",P12)))</formula>
    </cfRule>
  </conditionalFormatting>
  <conditionalFormatting sqref="R12:S21 U12:X21">
    <cfRule type="containsText" dxfId="3465" priority="70" operator="containsText" text="Escoger un dato de la lista desplegable">
      <formula>NOT(ISERROR(SEARCH("Escoger un dato de la lista desplegable",R12)))</formula>
    </cfRule>
    <cfRule type="containsText" dxfId="3464" priority="71" operator="containsText" text="Casilla formulada">
      <formula>NOT(ISERROR(SEARCH("Casilla formulada",R12)))</formula>
    </cfRule>
  </conditionalFormatting>
  <conditionalFormatting sqref="R12:S21 U12:X21">
    <cfRule type="containsText" dxfId="3463" priority="69" operator="containsText" text="CONTROL#">
      <formula>NOT(ISERROR(SEARCH("CONTROL#",R12)))</formula>
    </cfRule>
  </conditionalFormatting>
  <conditionalFormatting sqref="T12:T21">
    <cfRule type="containsText" dxfId="3462" priority="67" operator="containsText" text="Escoger un dato de la lista desplegable">
      <formula>NOT(ISERROR(SEARCH("Escoger un dato de la lista desplegable",T12)))</formula>
    </cfRule>
    <cfRule type="containsText" dxfId="3461" priority="68" operator="containsText" text="Casilla formulada">
      <formula>NOT(ISERROR(SEARCH("Casilla formulada",T12)))</formula>
    </cfRule>
  </conditionalFormatting>
  <conditionalFormatting sqref="T12:T21">
    <cfRule type="containsText" dxfId="3460" priority="66" operator="containsText" text="CONTROL#">
      <formula>NOT(ISERROR(SEARCH("CONTROL#",T12)))</formula>
    </cfRule>
  </conditionalFormatting>
  <conditionalFormatting sqref="T12">
    <cfRule type="containsText" dxfId="3459" priority="64" operator="containsText" text="Escoger un dato de la lista desplegable">
      <formula>NOT(ISERROR(SEARCH("Escoger un dato de la lista desplegable",T12)))</formula>
    </cfRule>
    <cfRule type="containsText" dxfId="3458" priority="65" operator="containsText" text="Casilla formulada">
      <formula>NOT(ISERROR(SEARCH("Casilla formulada",T12)))</formula>
    </cfRule>
  </conditionalFormatting>
  <conditionalFormatting sqref="T13:T21">
    <cfRule type="containsText" dxfId="3457" priority="62" operator="containsText" text="Escoger un dato de la lista desplegable">
      <formula>NOT(ISERROR(SEARCH("Escoger un dato de la lista desplegable",T13)))</formula>
    </cfRule>
    <cfRule type="containsText" dxfId="3456" priority="63" operator="containsText" text="Casilla formulada">
      <formula>NOT(ISERROR(SEARCH("Casilla formulada",T13)))</formula>
    </cfRule>
  </conditionalFormatting>
  <conditionalFormatting sqref="I6">
    <cfRule type="containsText" dxfId="3455" priority="61" operator="containsText" text="Casilla formulada">
      <formula>NOT(ISERROR(SEARCH("Casilla formulada",I6)))</formula>
    </cfRule>
  </conditionalFormatting>
  <conditionalFormatting sqref="O22:P22 O23:O31">
    <cfRule type="containsText" dxfId="3454" priority="57" operator="containsText" text="Extremo">
      <formula>NOT(ISERROR(SEARCH("Extremo",O22)))</formula>
    </cfRule>
    <cfRule type="containsText" dxfId="3453" priority="58" operator="containsText" text="Alto">
      <formula>NOT(ISERROR(SEARCH("Alto",O22)))</formula>
    </cfRule>
    <cfRule type="containsText" dxfId="3452" priority="59" operator="containsText" text="Moderado">
      <formula>NOT(ISERROR(SEARCH("Moderado",O22)))</formula>
    </cfRule>
    <cfRule type="containsText" dxfId="3451" priority="60" operator="containsText" text="Bajo">
      <formula>NOT(ISERROR(SEARCH("Bajo",O22)))</formula>
    </cfRule>
  </conditionalFormatting>
  <conditionalFormatting sqref="AM22:AM31">
    <cfRule type="containsText" dxfId="3450" priority="54" operator="containsText" text="FUERTE">
      <formula>NOT(ISERROR(SEARCH("FUERTE",AM22)))</formula>
    </cfRule>
    <cfRule type="containsText" dxfId="3449" priority="55" operator="containsText" text="MODERADO">
      <formula>NOT(ISERROR(SEARCH("MODERADO",AM22)))</formula>
    </cfRule>
    <cfRule type="containsText" dxfId="3448" priority="56" operator="containsText" text="DÉBIL">
      <formula>NOT(ISERROR(SEARCH("DÉBIL",AM22)))</formula>
    </cfRule>
  </conditionalFormatting>
  <conditionalFormatting sqref="AW22:AW31">
    <cfRule type="containsText" dxfId="3447" priority="50" operator="containsText" text="Extremo">
      <formula>NOT(ISERROR(SEARCH("Extremo",AW22)))</formula>
    </cfRule>
    <cfRule type="containsText" dxfId="3446" priority="51" operator="containsText" text="Alto">
      <formula>NOT(ISERROR(SEARCH("Alto",AW22)))</formula>
    </cfRule>
    <cfRule type="containsText" dxfId="3445" priority="52" operator="containsText" text="Moderado">
      <formula>NOT(ISERROR(SEARCH("Moderado",AW22)))</formula>
    </cfRule>
    <cfRule type="containsText" dxfId="3444" priority="53" operator="containsText" text="Bajo">
      <formula>NOT(ISERROR(SEARCH("Bajo",AW22)))</formula>
    </cfRule>
  </conditionalFormatting>
  <conditionalFormatting sqref="B22:B31">
    <cfRule type="containsText" dxfId="3443" priority="49" operator="containsText" text="Escoger un proceso de la lista desplegable">
      <formula>NOT(ISERROR(SEARCH("Escoger un proceso de la lista desplegable",B22)))</formula>
    </cfRule>
  </conditionalFormatting>
  <conditionalFormatting sqref="B22:Q31 Y22:AX31">
    <cfRule type="containsText" dxfId="3442" priority="47" operator="containsText" text="Escoger un dato de la lista desplegable">
      <formula>NOT(ISERROR(SEARCH("Escoger un dato de la lista desplegable",B22)))</formula>
    </cfRule>
    <cfRule type="containsText" dxfId="3441" priority="48" operator="containsText" text="Casilla formulada">
      <formula>NOT(ISERROR(SEARCH("Casilla formulada",B22)))</formula>
    </cfRule>
  </conditionalFormatting>
  <conditionalFormatting sqref="D22:D31">
    <cfRule type="containsText" dxfId="3440" priority="46" operator="containsText" text="Definir el riesgo">
      <formula>NOT(ISERROR(SEARCH("Definir el riesgo",D22)))</formula>
    </cfRule>
  </conditionalFormatting>
  <conditionalFormatting sqref="H22:H31">
    <cfRule type="containsText" dxfId="3439" priority="45" operator="containsText" text="Espacio para describir la o las posibles causas">
      <formula>NOT(ISERROR(SEARCH("Espacio para describir la o las posibles causas",H22)))</formula>
    </cfRule>
  </conditionalFormatting>
  <conditionalFormatting sqref="I22:I31">
    <cfRule type="containsText" dxfId="3438"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437" priority="43" operator="containsText" text="←">
      <formula>NOT(ISERROR(SEARCH("←",J22)))</formula>
    </cfRule>
  </conditionalFormatting>
  <conditionalFormatting sqref="P22:P31">
    <cfRule type="containsText" dxfId="3436" priority="42" operator="containsText" text="Seleccione Tratamiento del Riesgo">
      <formula>NOT(ISERROR(SEARCH("Seleccione Tratamiento del Riesgo",P22)))</formula>
    </cfRule>
  </conditionalFormatting>
  <conditionalFormatting sqref="R22:S31 U22:X31">
    <cfRule type="containsText" dxfId="3435" priority="40" operator="containsText" text="Escoger un dato de la lista desplegable">
      <formula>NOT(ISERROR(SEARCH("Escoger un dato de la lista desplegable",R22)))</formula>
    </cfRule>
    <cfRule type="containsText" dxfId="3434" priority="41" operator="containsText" text="Casilla formulada">
      <formula>NOT(ISERROR(SEARCH("Casilla formulada",R22)))</formula>
    </cfRule>
  </conditionalFormatting>
  <conditionalFormatting sqref="R22:S31 U22:X31">
    <cfRule type="containsText" dxfId="3433" priority="39" operator="containsText" text="CONTROL#">
      <formula>NOT(ISERROR(SEARCH("CONTROL#",R22)))</formula>
    </cfRule>
  </conditionalFormatting>
  <conditionalFormatting sqref="T22:T31">
    <cfRule type="containsText" dxfId="3432" priority="37" operator="containsText" text="Escoger un dato de la lista desplegable">
      <formula>NOT(ISERROR(SEARCH("Escoger un dato de la lista desplegable",T22)))</formula>
    </cfRule>
    <cfRule type="containsText" dxfId="3431" priority="38" operator="containsText" text="Casilla formulada">
      <formula>NOT(ISERROR(SEARCH("Casilla formulada",T22)))</formula>
    </cfRule>
  </conditionalFormatting>
  <conditionalFormatting sqref="T22:T31">
    <cfRule type="containsText" dxfId="3430" priority="36" operator="containsText" text="CONTROL#">
      <formula>NOT(ISERROR(SEARCH("CONTROL#",T22)))</formula>
    </cfRule>
  </conditionalFormatting>
  <conditionalFormatting sqref="T22">
    <cfRule type="containsText" dxfId="3429" priority="34" operator="containsText" text="Escoger un dato de la lista desplegable">
      <formula>NOT(ISERROR(SEARCH("Escoger un dato de la lista desplegable",T22)))</formula>
    </cfRule>
    <cfRule type="containsText" dxfId="3428" priority="35" operator="containsText" text="Casilla formulada">
      <formula>NOT(ISERROR(SEARCH("Casilla formulada",T22)))</formula>
    </cfRule>
  </conditionalFormatting>
  <conditionalFormatting sqref="T23:T31">
    <cfRule type="containsText" dxfId="3427" priority="32" operator="containsText" text="Escoger un dato de la lista desplegable">
      <formula>NOT(ISERROR(SEARCH("Escoger un dato de la lista desplegable",T23)))</formula>
    </cfRule>
    <cfRule type="containsText" dxfId="3426" priority="33" operator="containsText" text="Casilla formulada">
      <formula>NOT(ISERROR(SEARCH("Casilla formulada",T23)))</formula>
    </cfRule>
  </conditionalFormatting>
  <conditionalFormatting sqref="O32:P32 O33:O41">
    <cfRule type="containsText" dxfId="3425" priority="28" operator="containsText" text="Extremo">
      <formula>NOT(ISERROR(SEARCH("Extremo",O32)))</formula>
    </cfRule>
    <cfRule type="containsText" dxfId="3424" priority="29" operator="containsText" text="Alto">
      <formula>NOT(ISERROR(SEARCH("Alto",O32)))</formula>
    </cfRule>
    <cfRule type="containsText" dxfId="3423" priority="30" operator="containsText" text="Moderado">
      <formula>NOT(ISERROR(SEARCH("Moderado",O32)))</formula>
    </cfRule>
    <cfRule type="containsText" dxfId="3422" priority="31" operator="containsText" text="Bajo">
      <formula>NOT(ISERROR(SEARCH("Bajo",O32)))</formula>
    </cfRule>
  </conditionalFormatting>
  <conditionalFormatting sqref="AM32:AM41">
    <cfRule type="containsText" dxfId="3421" priority="25" operator="containsText" text="FUERTE">
      <formula>NOT(ISERROR(SEARCH("FUERTE",AM32)))</formula>
    </cfRule>
    <cfRule type="containsText" dxfId="3420" priority="26" operator="containsText" text="MODERADO">
      <formula>NOT(ISERROR(SEARCH("MODERADO",AM32)))</formula>
    </cfRule>
    <cfRule type="containsText" dxfId="3419" priority="27" operator="containsText" text="DÉBIL">
      <formula>NOT(ISERROR(SEARCH("DÉBIL",AM32)))</formula>
    </cfRule>
  </conditionalFormatting>
  <conditionalFormatting sqref="AW32:AW41">
    <cfRule type="containsText" dxfId="3418" priority="21" operator="containsText" text="Extremo">
      <formula>NOT(ISERROR(SEARCH("Extremo",AW32)))</formula>
    </cfRule>
    <cfRule type="containsText" dxfId="3417" priority="22" operator="containsText" text="Alto">
      <formula>NOT(ISERROR(SEARCH("Alto",AW32)))</formula>
    </cfRule>
    <cfRule type="containsText" dxfId="3416" priority="23" operator="containsText" text="Moderado">
      <formula>NOT(ISERROR(SEARCH("Moderado",AW32)))</formula>
    </cfRule>
    <cfRule type="containsText" dxfId="3415" priority="24" operator="containsText" text="Bajo">
      <formula>NOT(ISERROR(SEARCH("Bajo",AW32)))</formula>
    </cfRule>
  </conditionalFormatting>
  <conditionalFormatting sqref="B32:B41">
    <cfRule type="containsText" dxfId="3414" priority="20" operator="containsText" text="Escoger un proceso de la lista desplegable">
      <formula>NOT(ISERROR(SEARCH("Escoger un proceso de la lista desplegable",B32)))</formula>
    </cfRule>
  </conditionalFormatting>
  <conditionalFormatting sqref="B32:Q41 Y32:AX41">
    <cfRule type="containsText" dxfId="3413" priority="18" operator="containsText" text="Escoger un dato de la lista desplegable">
      <formula>NOT(ISERROR(SEARCH("Escoger un dato de la lista desplegable",B32)))</formula>
    </cfRule>
    <cfRule type="containsText" dxfId="3412" priority="19" operator="containsText" text="Casilla formulada">
      <formula>NOT(ISERROR(SEARCH("Casilla formulada",B32)))</formula>
    </cfRule>
  </conditionalFormatting>
  <conditionalFormatting sqref="D32:D41">
    <cfRule type="containsText" dxfId="3411" priority="17" operator="containsText" text="Definir el riesgo">
      <formula>NOT(ISERROR(SEARCH("Definir el riesgo",D32)))</formula>
    </cfRule>
  </conditionalFormatting>
  <conditionalFormatting sqref="H32:H41">
    <cfRule type="containsText" dxfId="3410" priority="16" operator="containsText" text="Espacio para describir la o las posibles causas">
      <formula>NOT(ISERROR(SEARCH("Espacio para describir la o las posibles causas",H32)))</formula>
    </cfRule>
  </conditionalFormatting>
  <conditionalFormatting sqref="I32:I41">
    <cfRule type="containsText" dxfId="3409"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408" priority="14" operator="containsText" text="←">
      <formula>NOT(ISERROR(SEARCH("←",J32)))</formula>
    </cfRule>
  </conditionalFormatting>
  <conditionalFormatting sqref="P32:P41">
    <cfRule type="containsText" dxfId="3407" priority="13" operator="containsText" text="Seleccione Tratamiento del Riesgo">
      <formula>NOT(ISERROR(SEARCH("Seleccione Tratamiento del Riesgo",P32)))</formula>
    </cfRule>
  </conditionalFormatting>
  <conditionalFormatting sqref="R32:S41 U32:X41">
    <cfRule type="containsText" dxfId="3406" priority="11" operator="containsText" text="Escoger un dato de la lista desplegable">
      <formula>NOT(ISERROR(SEARCH("Escoger un dato de la lista desplegable",R32)))</formula>
    </cfRule>
    <cfRule type="containsText" dxfId="3405" priority="12" operator="containsText" text="Casilla formulada">
      <formula>NOT(ISERROR(SEARCH("Casilla formulada",R32)))</formula>
    </cfRule>
  </conditionalFormatting>
  <conditionalFormatting sqref="R32:S41 U32:X41">
    <cfRule type="containsText" dxfId="3404" priority="10" operator="containsText" text="CONTROL#">
      <formula>NOT(ISERROR(SEARCH("CONTROL#",R32)))</formula>
    </cfRule>
  </conditionalFormatting>
  <conditionalFormatting sqref="T32:T41">
    <cfRule type="containsText" dxfId="3403" priority="8" operator="containsText" text="Escoger un dato de la lista desplegable">
      <formula>NOT(ISERROR(SEARCH("Escoger un dato de la lista desplegable",T32)))</formula>
    </cfRule>
    <cfRule type="containsText" dxfId="3402" priority="9" operator="containsText" text="Casilla formulada">
      <formula>NOT(ISERROR(SEARCH("Casilla formulada",T32)))</formula>
    </cfRule>
  </conditionalFormatting>
  <conditionalFormatting sqref="T32:T41">
    <cfRule type="containsText" dxfId="3401" priority="7" operator="containsText" text="CONTROL#">
      <formula>NOT(ISERROR(SEARCH("CONTROL#",T32)))</formula>
    </cfRule>
  </conditionalFormatting>
  <conditionalFormatting sqref="T32">
    <cfRule type="containsText" dxfId="3400" priority="5" operator="containsText" text="Escoger un dato de la lista desplegable">
      <formula>NOT(ISERROR(SEARCH("Escoger un dato de la lista desplegable",T32)))</formula>
    </cfRule>
    <cfRule type="containsText" dxfId="3399" priority="6" operator="containsText" text="Casilla formulada">
      <formula>NOT(ISERROR(SEARCH("Casilla formulada",T32)))</formula>
    </cfRule>
  </conditionalFormatting>
  <conditionalFormatting sqref="T33:T41">
    <cfRule type="containsText" dxfId="3398" priority="3" operator="containsText" text="Escoger un dato de la lista desplegable">
      <formula>NOT(ISERROR(SEARCH("Escoger un dato de la lista desplegable",T33)))</formula>
    </cfRule>
    <cfRule type="containsText" dxfId="3397" priority="4" operator="containsText" text="Casilla formulada">
      <formula>NOT(ISERROR(SEARCH("Casilla formulada",T33)))</formula>
    </cfRule>
  </conditionalFormatting>
  <conditionalFormatting sqref="F12:F21">
    <cfRule type="containsText" dxfId="3396" priority="1" operator="containsText" text="Escoger un dato de la lista desplegable">
      <formula>NOT(ISERROR(SEARCH("Escoger un dato de la lista desplegable",F12)))</formula>
    </cfRule>
    <cfRule type="containsText" dxfId="3395" priority="2" operator="containsText" text="Casilla formulada">
      <formula>NOT(ISERROR(SEARCH("Casilla formulada",F12)))</formula>
    </cfRule>
  </conditionalFormatting>
  <dataValidations count="11">
    <dataValidation type="list" allowBlank="1" showInputMessage="1" showErrorMessage="1" sqref="T12:T41" xr:uid="{00000000-0002-0000-1200-000000000000}">
      <formula1>"Escoger un dato de la lista desplegable,Por Tramite, Diario, Semanal, Quincenal, Mensual, Bimestral, Trimestral, Semestral,Anual"</formula1>
    </dataValidation>
    <dataValidation type="list" allowBlank="1" showInputMessage="1" showErrorMessage="1" sqref="AJ12:AJ41" xr:uid="{00000000-0002-0000-1200-000001000000}">
      <formula1>"Escoger un dato de la lista desplegable,Fuerte,Moderado,Débil"</formula1>
    </dataValidation>
    <dataValidation type="list" allowBlank="1" showInputMessage="1" showErrorMessage="1" sqref="AF12:AF41" xr:uid="{00000000-0002-0000-1200-000002000000}">
      <formula1>"Escoger un dato de la lista desplegable,Completa,Incompleta,No existe"</formula1>
    </dataValidation>
    <dataValidation type="list" allowBlank="1" showInputMessage="1" showErrorMessage="1" sqref="AE12:AE41" xr:uid="{00000000-0002-0000-1200-000003000000}">
      <formula1>"Escoger un dato de la lista desplegable,Se investigan y resuelven oportunamente,No se investigan y resuelven oportunamente."</formula1>
    </dataValidation>
    <dataValidation type="list" allowBlank="1" showInputMessage="1" showErrorMessage="1" sqref="AD12:AD41" xr:uid="{00000000-0002-0000-1200-000004000000}">
      <formula1>"Escoger un dato de la lista desplegable,Confiable,No confiable"</formula1>
    </dataValidation>
    <dataValidation type="list" allowBlank="1" showInputMessage="1" showErrorMessage="1" sqref="AC12:AC41" xr:uid="{00000000-0002-0000-1200-000005000000}">
      <formula1>"Escoger un dato de la lista desplegable,Prevenir,Detectar,No es un control"</formula1>
    </dataValidation>
    <dataValidation type="list" allowBlank="1" showInputMessage="1" showErrorMessage="1" sqref="AB12:AB41" xr:uid="{00000000-0002-0000-1200-000006000000}">
      <formula1>"Escoger un dato de la lista desplegable,Oportuna,Inoportuna"</formula1>
    </dataValidation>
    <dataValidation type="list" allowBlank="1" showInputMessage="1" showErrorMessage="1" sqref="AA12:AA41" xr:uid="{00000000-0002-0000-1200-000007000000}">
      <formula1>"Escoger un dato de la lista desplegable,Adecuado,Inadecuado"</formula1>
    </dataValidation>
    <dataValidation type="list" allowBlank="1" showInputMessage="1" showErrorMessage="1" sqref="Z12:Z41" xr:uid="{00000000-0002-0000-1200-000008000000}">
      <formula1>"Escoger un dato de la lista desplegable,Asignado,No Asignado"</formula1>
    </dataValidation>
    <dataValidation type="list" allowBlank="1" showInputMessage="1" showErrorMessage="1" sqref="Y12:Y41" xr:uid="{00000000-0002-0000-1200-000009000000}">
      <formula1>"Escoger un dato de la lista desplegable,Preventivo,Detectivo"</formula1>
    </dataValidation>
    <dataValidation type="list" allowBlank="1" showInputMessage="1" showErrorMessage="1" sqref="M12:M41 J12:J41" xr:uid="{00000000-0002-0000-12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200-00000B000000}">
          <x14:formula1>
            <xm:f>'HOJA DE DATOS'!$I$13:$I$46</xm:f>
          </x14:formula1>
          <xm:sqref>B12:B41</xm:sqref>
        </x14:dataValidation>
        <x14:dataValidation type="list" allowBlank="1" showInputMessage="1" showErrorMessage="1" xr:uid="{00000000-0002-0000-1200-00000C000000}">
          <x14:formula1>
            <xm:f>'HOJA DE DATOS'!$I$50:$I$57</xm:f>
          </x14:formula1>
          <xm:sqref>E12:E41</xm:sqref>
        </x14:dataValidation>
        <x14:dataValidation type="list" allowBlank="1" showInputMessage="1" showErrorMessage="1" xr:uid="{00000000-0002-0000-1200-00000D000000}">
          <x14:formula1>
            <xm:f>'HOJA DE DATOS'!$I$60:$I$64</xm:f>
          </x14:formula1>
          <xm:sqref>P12:P41</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8B41F-7243-46BE-9F3F-647268AA0CCE}">
  <sheetPr>
    <tabColor rgb="FF53AD81"/>
    <pageSetUpPr fitToPage="1"/>
  </sheetPr>
  <dimension ref="A1:BR1048140"/>
  <sheetViews>
    <sheetView zoomScale="60" zoomScaleNormal="60"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23.332031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2698</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GRER-1.0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98" t="s">
        <v>56</v>
      </c>
      <c r="AW11" s="198" t="s">
        <v>57</v>
      </c>
      <c r="AX11" s="198">
        <v>2</v>
      </c>
      <c r="AY11" s="198">
        <v>3</v>
      </c>
      <c r="AZ11" s="198">
        <v>4</v>
      </c>
      <c r="BA11" s="198">
        <v>5</v>
      </c>
      <c r="BB11" s="198">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79.2" x14ac:dyDescent="0.3">
      <c r="A12" s="162"/>
      <c r="B12" s="457" t="s">
        <v>26</v>
      </c>
      <c r="C12" s="364" t="str">
        <f>VLOOKUP(B12,'[7]HOJA DE DATOS'!$I$13:$J$46,2,FALSE)</f>
        <v>Establecer las normas que rigen la actividad aeronáutica colombiana para reglamentar el desarrollo ordenado de la aviación civil, mediante su redacción, publicación y divulgación, así como las funciones de interpretación y consultorías jurídico aeronáuticas.</v>
      </c>
      <c r="D12" s="376" t="s">
        <v>2682</v>
      </c>
      <c r="E12" s="364" t="s">
        <v>75</v>
      </c>
      <c r="F12" s="364" t="s">
        <v>75</v>
      </c>
      <c r="G12" s="364" t="s">
        <v>75</v>
      </c>
      <c r="H12" s="364" t="s">
        <v>75</v>
      </c>
      <c r="I12" s="372" t="str">
        <f>IF(AND((E12="SI"),(F12="SI"),(G12="SI"),(H12="SI")),"Si es Riesgo de Corrupción","No es Riesgo de Corrupción")</f>
        <v>Si es Riesgo de Corrupción</v>
      </c>
      <c r="J12" s="163">
        <v>1</v>
      </c>
      <c r="K12" s="164" t="s">
        <v>2683</v>
      </c>
      <c r="L12" s="308" t="s">
        <v>2685</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75</v>
      </c>
      <c r="R12" s="364" t="s">
        <v>75</v>
      </c>
      <c r="S12" s="364" t="s">
        <v>75</v>
      </c>
      <c r="T12" s="364" t="s">
        <v>75</v>
      </c>
      <c r="U12" s="364" t="s">
        <v>75</v>
      </c>
      <c r="V12" s="364" t="s">
        <v>76</v>
      </c>
      <c r="W12" s="364" t="s">
        <v>76</v>
      </c>
      <c r="X12" s="364" t="s">
        <v>76</v>
      </c>
      <c r="Y12" s="364" t="s">
        <v>75</v>
      </c>
      <c r="Z12" s="364" t="s">
        <v>75</v>
      </c>
      <c r="AA12" s="364" t="s">
        <v>75</v>
      </c>
      <c r="AB12" s="364" t="s">
        <v>75</v>
      </c>
      <c r="AC12" s="364" t="s">
        <v>75</v>
      </c>
      <c r="AD12" s="364" t="s">
        <v>75</v>
      </c>
      <c r="AE12" s="364" t="s">
        <v>76</v>
      </c>
      <c r="AF12" s="364" t="s">
        <v>76</v>
      </c>
      <c r="AG12" s="364" t="s">
        <v>75</v>
      </c>
      <c r="AH12" s="364" t="s">
        <v>76</v>
      </c>
      <c r="AI12" s="367">
        <f>IF(AE12="SI","Impacto Catastrófico por lesoines o perdida de vidas humanas",(COUNTIF(P12:AD21,"SI")+COUNTIF(AF12:AH21,"SI")))</f>
        <v>13</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2686</v>
      </c>
      <c r="AO12" s="166" t="s">
        <v>2687</v>
      </c>
      <c r="AP12" s="166" t="s">
        <v>77</v>
      </c>
      <c r="AQ12" s="166" t="s">
        <v>2688</v>
      </c>
      <c r="AR12" s="166" t="s">
        <v>2689</v>
      </c>
      <c r="AS12" s="166" t="s">
        <v>2690</v>
      </c>
      <c r="AT12" s="166" t="s">
        <v>2691</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523</v>
      </c>
    </row>
    <row r="13" spans="1:70" s="146" customFormat="1" ht="264" x14ac:dyDescent="0.3">
      <c r="A13" s="162"/>
      <c r="B13" s="458"/>
      <c r="C13" s="365"/>
      <c r="D13" s="376"/>
      <c r="E13" s="365"/>
      <c r="F13" s="365"/>
      <c r="G13" s="365"/>
      <c r="H13" s="365"/>
      <c r="I13" s="373"/>
      <c r="J13" s="168">
        <v>2</v>
      </c>
      <c r="K13" s="169" t="s">
        <v>2684</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2692</v>
      </c>
      <c r="AO13" s="171" t="s">
        <v>2693</v>
      </c>
      <c r="AP13" s="171" t="s">
        <v>77</v>
      </c>
      <c r="AQ13" s="171" t="s">
        <v>2694</v>
      </c>
      <c r="AR13" s="171" t="s">
        <v>2695</v>
      </c>
      <c r="AS13" s="171" t="s">
        <v>2696</v>
      </c>
      <c r="AT13" s="171" t="s">
        <v>2697</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458"/>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c r="BD14" s="176"/>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458"/>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458"/>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458"/>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458"/>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458"/>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458"/>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459"/>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1048108" spans="2:2" x14ac:dyDescent="0.3">
      <c r="B1048108" s="185"/>
    </row>
    <row r="1048109" spans="2:2" x14ac:dyDescent="0.3">
      <c r="B1048109" s="185"/>
    </row>
    <row r="1048110" spans="2:2" x14ac:dyDescent="0.3">
      <c r="B1048110" s="185"/>
    </row>
    <row r="1048111" spans="2:2" x14ac:dyDescent="0.3">
      <c r="B1048111" s="185"/>
    </row>
    <row r="1048112" spans="2:2" x14ac:dyDescent="0.3">
      <c r="B1048112" s="185"/>
    </row>
    <row r="1048113" spans="2:2" x14ac:dyDescent="0.3">
      <c r="B1048113" s="185"/>
    </row>
    <row r="1048114" spans="2:2" x14ac:dyDescent="0.3">
      <c r="B1048114" s="185"/>
    </row>
    <row r="1048115" spans="2:2" x14ac:dyDescent="0.3">
      <c r="B1048115" s="185"/>
    </row>
    <row r="1048116" spans="2:2" x14ac:dyDescent="0.3">
      <c r="B1048116" s="185"/>
    </row>
    <row r="1048117" spans="2:2" x14ac:dyDescent="0.3">
      <c r="B1048117" s="185"/>
    </row>
    <row r="1048118" spans="2:2" x14ac:dyDescent="0.3">
      <c r="B1048118" s="185"/>
    </row>
    <row r="1048119" spans="2:2" x14ac:dyDescent="0.3">
      <c r="B1048119" s="185"/>
    </row>
    <row r="1048120" spans="2:2" x14ac:dyDescent="0.3">
      <c r="B1048120" s="185"/>
    </row>
    <row r="1048121" spans="2:2" x14ac:dyDescent="0.3">
      <c r="B1048121" s="185"/>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sheetData>
  <sheetProtection algorithmName="SHA-512" hashValue="TUzf/sI+kmHo4sR7XQJamKjAhSkhfYkcOeavwtNvbVIjbrf/gYnEMOJRUI6ilG7goMYHAGi7C6oCkVkzd5toDw==" saltValue="eDFuqYsItFQLDSQ4NmhsfQ=="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3394" priority="31" operator="containsText" text="No es Riesgo de Corrupción">
      <formula>NOT(ISERROR(SEARCH("No es Riesgo de Corrupción",I12)))</formula>
    </cfRule>
    <cfRule type="containsText" dxfId="3393" priority="32" operator="containsText" text="Si es Riesgo de Corrupción">
      <formula>NOT(ISERROR(SEARCH("Si es Riesgo de Corrupción",I12)))</formula>
    </cfRule>
  </conditionalFormatting>
  <conditionalFormatting sqref="AK12:AK21">
    <cfRule type="containsText" dxfId="3392" priority="27" operator="containsText" text="Extremo">
      <formula>NOT(ISERROR(SEARCH("Extremo",AK12)))</formula>
    </cfRule>
    <cfRule type="containsText" dxfId="3391" priority="28" operator="containsText" text="Alto">
      <formula>NOT(ISERROR(SEARCH("Alto",AK12)))</formula>
    </cfRule>
    <cfRule type="containsText" dxfId="3390" priority="29" operator="containsText" text="Moderado">
      <formula>NOT(ISERROR(SEARCH("Moderado",AK12)))</formula>
    </cfRule>
    <cfRule type="containsText" dxfId="3389" priority="30" operator="containsText" text="Bajo">
      <formula>NOT(ISERROR(SEARCH("Bajo",AK12)))</formula>
    </cfRule>
  </conditionalFormatting>
  <conditionalFormatting sqref="BI12:BI21">
    <cfRule type="containsText" dxfId="3388" priority="24" operator="containsText" text="FUERTE">
      <formula>NOT(ISERROR(SEARCH("FUERTE",BI12)))</formula>
    </cfRule>
    <cfRule type="containsText" dxfId="3387" priority="25" operator="containsText" text="MODERADO">
      <formula>NOT(ISERROR(SEARCH("MODERADO",BI12)))</formula>
    </cfRule>
    <cfRule type="containsText" dxfId="3386" priority="26" operator="containsText" text="DÉBIL">
      <formula>NOT(ISERROR(SEARCH("DÉBIL",BI12)))</formula>
    </cfRule>
  </conditionalFormatting>
  <conditionalFormatting sqref="AL12">
    <cfRule type="containsText" dxfId="3385" priority="20" operator="containsText" text="Extremo">
      <formula>NOT(ISERROR(SEARCH("Extremo",AL12)))</formula>
    </cfRule>
    <cfRule type="containsText" dxfId="3384" priority="21" operator="containsText" text="Alto">
      <formula>NOT(ISERROR(SEARCH("Alto",AL12)))</formula>
    </cfRule>
    <cfRule type="containsText" dxfId="3383" priority="22" operator="containsText" text="Moderado">
      <formula>NOT(ISERROR(SEARCH("Moderado",AL12)))</formula>
    </cfRule>
    <cfRule type="containsText" dxfId="3382" priority="23" operator="containsText" text="Bajo">
      <formula>NOT(ISERROR(SEARCH("Bajo",AL12)))</formula>
    </cfRule>
  </conditionalFormatting>
  <conditionalFormatting sqref="BQ12:BQ21">
    <cfRule type="containsText" dxfId="3381" priority="16" operator="containsText" text="Extremo">
      <formula>NOT(ISERROR(SEARCH("Extremo",BQ12)))</formula>
    </cfRule>
    <cfRule type="containsText" dxfId="3380" priority="17" operator="containsText" text="Alto">
      <formula>NOT(ISERROR(SEARCH("Alto",BQ12)))</formula>
    </cfRule>
    <cfRule type="containsText" dxfId="3379" priority="18" operator="containsText" text="Moderado">
      <formula>NOT(ISERROR(SEARCH("Moderado",BQ12)))</formula>
    </cfRule>
    <cfRule type="containsText" dxfId="3378" priority="19" operator="containsText" text="Bajo">
      <formula>NOT(ISERROR(SEARCH("Bajo",BQ12)))</formula>
    </cfRule>
  </conditionalFormatting>
  <conditionalFormatting sqref="A1:XFD3 A5:XFD11 A4:AT4 BS4:XFD4 BH12:XFD12 A12:D21 I13:XFD21 I12:BF12 A22:XFD1048576">
    <cfRule type="containsText" dxfId="3377" priority="11" operator="containsText" text="REDACTAR CONTROL">
      <formula>NOT(ISERROR(SEARCH("REDACTAR CONTROL",A1)))</formula>
    </cfRule>
    <cfRule type="containsText" dxfId="3376" priority="12" operator="containsText" text="Espacio para">
      <formula>NOT(ISERROR(SEARCH("Espacio para",A1)))</formula>
    </cfRule>
    <cfRule type="containsText" dxfId="3375" priority="13" operator="containsText" text="Definir el">
      <formula>NOT(ISERROR(SEARCH("Definir el",A1)))</formula>
    </cfRule>
    <cfRule type="containsText" dxfId="3374" priority="14" operator="containsText" text="lista desplegable">
      <formula>NOT(ISERROR(SEARCH("lista desplegable",A1)))</formula>
    </cfRule>
    <cfRule type="containsText" dxfId="3373" priority="15" operator="containsText" text="Casilla formulada">
      <formula>NOT(ISERROR(SEARCH("Casilla formulada",A1)))</formula>
    </cfRule>
  </conditionalFormatting>
  <conditionalFormatting sqref="BG12">
    <cfRule type="containsText" dxfId="3372" priority="6" operator="containsText" text="REDACTAR CONTROL">
      <formula>NOT(ISERROR(SEARCH("REDACTAR CONTROL",BG12)))</formula>
    </cfRule>
    <cfRule type="containsText" dxfId="3371" priority="7" operator="containsText" text="Espacio para">
      <formula>NOT(ISERROR(SEARCH("Espacio para",BG12)))</formula>
    </cfRule>
    <cfRule type="containsText" dxfId="3370" priority="8" operator="containsText" text="Definir el">
      <formula>NOT(ISERROR(SEARCH("Definir el",BG12)))</formula>
    </cfRule>
    <cfRule type="containsText" dxfId="3369" priority="9" operator="containsText" text="lista desplegable">
      <formula>NOT(ISERROR(SEARCH("lista desplegable",BG12)))</formula>
    </cfRule>
    <cfRule type="containsText" dxfId="3368" priority="10" operator="containsText" text="Casilla formulada">
      <formula>NOT(ISERROR(SEARCH("Casilla formulada",BG12)))</formula>
    </cfRule>
  </conditionalFormatting>
  <conditionalFormatting sqref="E12:H21">
    <cfRule type="containsText" dxfId="3367" priority="1" operator="containsText" text="REDACTAR CONTROL">
      <formula>NOT(ISERROR(SEARCH("REDACTAR CONTROL",E12)))</formula>
    </cfRule>
    <cfRule type="containsText" dxfId="3366" priority="2" operator="containsText" text="Espacio para">
      <formula>NOT(ISERROR(SEARCH("Espacio para",E12)))</formula>
    </cfRule>
    <cfRule type="containsText" dxfId="3365" priority="3" operator="containsText" text="Definir el">
      <formula>NOT(ISERROR(SEARCH("Definir el",E12)))</formula>
    </cfRule>
    <cfRule type="containsText" dxfId="3364" priority="4" operator="containsText" text="lista desplegable">
      <formula>NOT(ISERROR(SEARCH("lista desplegable",E12)))</formula>
    </cfRule>
    <cfRule type="containsText" dxfId="3363" priority="5" operator="containsText" text="Casilla formulada">
      <formula>NOT(ISERROR(SEARCH("Casilla formulada",E12)))</formula>
    </cfRule>
  </conditionalFormatting>
  <dataValidations count="13">
    <dataValidation type="list" allowBlank="1" showInputMessage="1" showErrorMessage="1" sqref="BB12:BB21" xr:uid="{1DE70172-E443-47AB-AFDF-564445389576}">
      <formula1>"Escoger un dato de la lista desplegable,Completa,Incompleta,No existe"</formula1>
    </dataValidation>
    <dataValidation type="list" allowBlank="1" showInputMessage="1" showErrorMessage="1" sqref="BA12:BA21" xr:uid="{6E6473C1-C9BE-439A-8E3A-A87292DFF2BA}">
      <formula1>"Escoger un dato de la lista desplegable,Se investigan y resuelven oportunamente,No se investigan y resuelven oportunamente."</formula1>
    </dataValidation>
    <dataValidation type="list" allowBlank="1" showInputMessage="1" showErrorMessage="1" sqref="AZ12:AZ21" xr:uid="{7F8FFDC8-4753-47D2-99A9-55E77226F980}">
      <formula1>"Confiable,No confiable,Escoger un dato de la lista desplegable"</formula1>
    </dataValidation>
    <dataValidation type="list" allowBlank="1" showInputMessage="1" showErrorMessage="1" sqref="AY12:AY21" xr:uid="{0EBA3B24-0AD1-473A-A01B-2C2DE8826A91}">
      <formula1>"Prevenir,Detectar,No es un control,Escoger un dato de la lista desplegable"</formula1>
    </dataValidation>
    <dataValidation type="list" allowBlank="1" showInputMessage="1" showErrorMessage="1" sqref="AX12:AX21" xr:uid="{D7138EE6-59A4-4514-ADAE-B0E6C50EE6EB}">
      <formula1>"Oportuna,Inoportuna,Escoger un dato de la lista desplegable"</formula1>
    </dataValidation>
    <dataValidation type="list" allowBlank="1" showInputMessage="1" showErrorMessage="1" sqref="AW12:AW21" xr:uid="{66A33CA6-DC65-44BA-A388-DEFA620A50A9}">
      <formula1>"Adecuado,Inadecuado,Escoger un dato de la lista desplegable"</formula1>
    </dataValidation>
    <dataValidation type="list" allowBlank="1" showInputMessage="1" showErrorMessage="1" sqref="AV12:AV21" xr:uid="{17C97ADD-CA6F-4D7C-AE19-6E285316A9CA}">
      <formula1>"Asignado,No Asignado,Escoger un dato de la lista desplegable"</formula1>
    </dataValidation>
    <dataValidation type="list" allowBlank="1" showInputMessage="1" showErrorMessage="1" sqref="AU12:AU21" xr:uid="{C7D48DF0-CCED-49CB-9657-B627B37A0128}">
      <formula1>"Escoger un dato de la lista desplegable,Preventivo,Detectivo"</formula1>
    </dataValidation>
    <dataValidation type="list" allowBlank="1" showInputMessage="1" showErrorMessage="1" sqref="AP12:AP21" xr:uid="{182F6BC0-D991-4992-8F3B-DEE94A74B213}">
      <formula1>"Escoger un dato de la lista desplegable,Por Tramite, Diario, Semanal, Quincenal, Mensual, Bimestral, Trimestral, Semestral,Anual"</formula1>
    </dataValidation>
    <dataValidation type="list" allowBlank="1" showInputMessage="1" showErrorMessage="1" sqref="P12:AH21" xr:uid="{0247603C-1BBF-4CC1-92D3-1774EBC48747}">
      <formula1>"SI,NO,Selecciona una respuesta en la lista desplegable"</formula1>
    </dataValidation>
    <dataValidation type="list" allowBlank="1" showInputMessage="1" showErrorMessage="1" sqref="E12:H21" xr:uid="{7FF204AD-1594-4626-8D22-50013BB34C09}">
      <formula1>"SI,NO,Escoger un dato de la lista desplegable"</formula1>
    </dataValidation>
    <dataValidation type="list" allowBlank="1" showInputMessage="1" showErrorMessage="1" sqref="M12:M21" xr:uid="{6409BC20-9E07-431C-BD35-A220E6135767}">
      <formula1>"Escoger un dato de la lista desplegable,5,4,3,2,1"</formula1>
    </dataValidation>
    <dataValidation type="list" allowBlank="1" showInputMessage="1" showErrorMessage="1" sqref="BF12:BF21" xr:uid="{17B758B8-67AC-407E-9583-5F2509239C0F}">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7DF5476-CC72-4EDA-8B78-5AD38C90B8EB}">
          <x14:formula1>
            <xm:f>'HOJA DE DATOS'!$I$13:$I$46</xm:f>
          </x14:formula1>
          <xm:sqref>B12:B21</xm:sqref>
        </x14:dataValidation>
        <x14:dataValidation type="list" allowBlank="1" showInputMessage="1" showErrorMessage="1" xr:uid="{8D150148-0098-411B-8F3B-979EF0790A06}">
          <x14:formula1>
            <xm:f>'HOJA DE DATOS'!$I$60:$I$64</xm:f>
          </x14:formula1>
          <xm:sqref>AL12:AL21</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3">
    <tabColor rgb="FF53AD81"/>
  </sheetPr>
  <dimension ref="B1:AX41"/>
  <sheetViews>
    <sheetView zoomScale="60" zoomScaleNormal="60" workbookViewId="0">
      <selection activeCell="H12" sqref="H12"/>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2482</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GSAC-1.0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115" t="s">
        <v>581</v>
      </c>
      <c r="L11" s="115" t="s">
        <v>582</v>
      </c>
      <c r="M11" s="115" t="s">
        <v>580</v>
      </c>
      <c r="N11" s="115" t="s">
        <v>581</v>
      </c>
      <c r="O11" s="318"/>
      <c r="P11" s="319"/>
      <c r="Q11" s="271"/>
      <c r="R11" s="274"/>
      <c r="S11" s="274"/>
      <c r="T11" s="274"/>
      <c r="U11" s="274"/>
      <c r="V11" s="274"/>
      <c r="W11" s="274"/>
      <c r="X11" s="274"/>
      <c r="Y11" s="274"/>
      <c r="Z11" s="116" t="s">
        <v>56</v>
      </c>
      <c r="AA11" s="116" t="s">
        <v>57</v>
      </c>
      <c r="AB11" s="116">
        <v>2</v>
      </c>
      <c r="AC11" s="116">
        <v>3</v>
      </c>
      <c r="AD11" s="116">
        <v>4</v>
      </c>
      <c r="AE11" s="116">
        <v>5</v>
      </c>
      <c r="AF11" s="116">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265.95" customHeight="1" x14ac:dyDescent="0.25">
      <c r="B12" s="296" t="s">
        <v>22</v>
      </c>
      <c r="C12" s="299" t="str">
        <f>VLOOKUP(B12,'HOJA DE DATOS'!$I$13:$J$46,2,FALSE)</f>
        <v>Expedir licencias aeronáuticas al personal aeronáutico que acrediten el cumplimiento de los Reglamentos Aeronáuticos de Colombia y demás normatividad vigente aplicable a la seguridad operacional y de la aviación civil.</v>
      </c>
      <c r="D12" s="302" t="s">
        <v>1674</v>
      </c>
      <c r="E12" s="304" t="s">
        <v>377</v>
      </c>
      <c r="F12" s="306" t="str">
        <f>IFERROR(VLOOKUP(E12,'HOJA DE DATOS'!$I$50:$J$57,2,0),"Casilla formulada")</f>
        <v>Posibilidad de ocurrencia de eventos que afecten los procesos misionales de la Entidad.</v>
      </c>
      <c r="G12" s="101">
        <v>1</v>
      </c>
      <c r="H12" s="102" t="s">
        <v>1675</v>
      </c>
      <c r="I12" s="308" t="s">
        <v>1678</v>
      </c>
      <c r="J12" s="310">
        <v>4</v>
      </c>
      <c r="K12" s="340" t="str">
        <f>IF(J12="Escoger un dato de la lista desplegable","← 
Definir el nivel de probabilidad",VLOOKUP(J12,'HOJA DE DATOS'!$B$4:$E$8,2,0))</f>
        <v>Probable</v>
      </c>
      <c r="L12" s="304" t="str">
        <f>IF(J12="Escoger un dato de la lista desplegable","← ← 
Definir el nivel de probabilidad",VLOOKUP('GSAC 1.0 (G-V3)'!J12:J21,'HOJA DE DATOS'!$B$4:$E$8,4,0))</f>
        <v>Al menos 1 vez en el último año.</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1679</v>
      </c>
      <c r="S12" s="75" t="s">
        <v>1680</v>
      </c>
      <c r="T12" s="75" t="s">
        <v>77</v>
      </c>
      <c r="U12" s="75" t="s">
        <v>1681</v>
      </c>
      <c r="V12" s="75" t="s">
        <v>1682</v>
      </c>
      <c r="W12" s="75" t="s">
        <v>1683</v>
      </c>
      <c r="X12" s="75" t="s">
        <v>1684</v>
      </c>
      <c r="Y12" s="102" t="s">
        <v>95</v>
      </c>
      <c r="Z12" s="102" t="s">
        <v>79</v>
      </c>
      <c r="AA12" s="102" t="s">
        <v>80</v>
      </c>
      <c r="AB12" s="102" t="s">
        <v>81</v>
      </c>
      <c r="AC12" s="102" t="s">
        <v>82</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MODERADA</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NO DISMINUYE</v>
      </c>
      <c r="AS12" s="334">
        <f t="shared" ref="AS12:AS32" si="8">IF(J12=1,1,IF(AND(J12=2,AP12="FUERTE",AQ12="DIRECTAMENTE"),J12-1,IF(AND(J12&gt;2,AP12="FUERTE",AQ12="DIRECTAMENTE"),J12-2,IF(AND(J12&gt;=2,AP12="MODERADA",AQ12="DIRECTAMENTE"),J12-1,J12))))</f>
        <v>3</v>
      </c>
      <c r="AT12" s="335" t="str">
        <f t="shared" ref="AT12" si="9">IF(AS12=1,"Rara vez",IF(AS12=2,"Improbable",IF(AS12=3,"Posible",IF(AS12=4,"Probable",IF(AS12=5,"Casi Seguro",0)))))</f>
        <v>Posible</v>
      </c>
      <c r="AU12" s="337">
        <f t="shared" ref="AU12:AU32" si="10">IF(M12=1,1,IF(AND(M12=2,AP12="FUERTE",OR(AR12="DIRECTAMENTE",AR12="INDIRECTAMENTE")),M12-1,IF(AND(M12&gt;2,AP12="FUERTE",AR12="DIRECTAMENTE"),M12-2,IF(AND(M12&gt;2,AP12="FUERTE",AR12="INDIRECTAMENTE"),M12-1,IF(AND(M12&gt;1,AP12="MODERADA",AR12="DIRECTAMENTE"),M12-1,M12)))))</f>
        <v>3</v>
      </c>
      <c r="AV12" s="306" t="str">
        <f t="shared" ref="AV12:AV32" si="11">IF(AU12=1,"Insignificante",IF(AU12=2,"Menor",IF(AU12=3,"Moderado",IF(AU12=4,"Mayor",IF(AU12=5,"Catastrófico","Casilla formulada")))))</f>
        <v>Moderado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327" t="s">
        <v>1699</v>
      </c>
    </row>
    <row r="13" spans="2:50" s="104" customFormat="1" ht="199.2" customHeight="1" x14ac:dyDescent="0.25">
      <c r="B13" s="297"/>
      <c r="C13" s="300"/>
      <c r="D13" s="302"/>
      <c r="E13" s="304"/>
      <c r="F13" s="306"/>
      <c r="G13" s="105">
        <v>2</v>
      </c>
      <c r="H13" s="106" t="s">
        <v>1676</v>
      </c>
      <c r="I13" s="308"/>
      <c r="J13" s="310"/>
      <c r="K13" s="340"/>
      <c r="L13" s="304"/>
      <c r="M13" s="338"/>
      <c r="N13" s="340"/>
      <c r="O13" s="325"/>
      <c r="P13" s="308"/>
      <c r="Q13" s="107">
        <v>2</v>
      </c>
      <c r="R13" s="76" t="s">
        <v>1685</v>
      </c>
      <c r="S13" s="76" t="s">
        <v>1686</v>
      </c>
      <c r="T13" s="76" t="s">
        <v>77</v>
      </c>
      <c r="U13" s="76" t="s">
        <v>1687</v>
      </c>
      <c r="V13" s="76" t="s">
        <v>1688</v>
      </c>
      <c r="W13" s="76" t="s">
        <v>1689</v>
      </c>
      <c r="X13" s="76" t="s">
        <v>1690</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197.4" customHeight="1" x14ac:dyDescent="0.25">
      <c r="B14" s="297"/>
      <c r="C14" s="300"/>
      <c r="D14" s="302"/>
      <c r="E14" s="304"/>
      <c r="F14" s="306"/>
      <c r="G14" s="108">
        <v>3</v>
      </c>
      <c r="H14" s="109" t="s">
        <v>378</v>
      </c>
      <c r="I14" s="308"/>
      <c r="J14" s="310"/>
      <c r="K14" s="340"/>
      <c r="L14" s="304"/>
      <c r="M14" s="338"/>
      <c r="N14" s="340"/>
      <c r="O14" s="325"/>
      <c r="P14" s="308"/>
      <c r="Q14" s="110">
        <v>3</v>
      </c>
      <c r="R14" s="77" t="s">
        <v>1691</v>
      </c>
      <c r="S14" s="77" t="s">
        <v>379</v>
      </c>
      <c r="T14" s="77" t="s">
        <v>110</v>
      </c>
      <c r="U14" s="77" t="s">
        <v>1692</v>
      </c>
      <c r="V14" s="77" t="s">
        <v>1693</v>
      </c>
      <c r="W14" s="77" t="s">
        <v>1694</v>
      </c>
      <c r="X14" s="77" t="s">
        <v>1695</v>
      </c>
      <c r="Y14" s="109" t="s">
        <v>95</v>
      </c>
      <c r="Z14" s="109" t="s">
        <v>79</v>
      </c>
      <c r="AA14" s="109" t="s">
        <v>85</v>
      </c>
      <c r="AB14" s="109" t="s">
        <v>104</v>
      </c>
      <c r="AC14" s="109" t="s">
        <v>82</v>
      </c>
      <c r="AD14" s="109" t="s">
        <v>106</v>
      </c>
      <c r="AE14" s="109" t="s">
        <v>107</v>
      </c>
      <c r="AF14" s="109" t="s">
        <v>96</v>
      </c>
      <c r="AG14" s="109">
        <f t="shared" si="0"/>
        <v>40</v>
      </c>
      <c r="AH14" s="109" t="str">
        <f t="shared" si="1"/>
        <v>Débil</v>
      </c>
      <c r="AI14" s="109"/>
      <c r="AJ14" s="109" t="s">
        <v>88</v>
      </c>
      <c r="AK14" s="109" t="str">
        <f t="shared" si="2"/>
        <v>No se ejecuta</v>
      </c>
      <c r="AL14" s="109"/>
      <c r="AM14" s="109" t="str">
        <f t="shared" si="3"/>
        <v>DÉBIL</v>
      </c>
      <c r="AN14" s="109">
        <f t="shared" si="4"/>
        <v>0</v>
      </c>
      <c r="AO14" s="109" t="str">
        <f t="shared" si="5"/>
        <v>SI</v>
      </c>
      <c r="AP14" s="330"/>
      <c r="AQ14" s="330"/>
      <c r="AR14" s="332"/>
      <c r="AS14" s="310"/>
      <c r="AT14" s="335"/>
      <c r="AU14" s="338"/>
      <c r="AV14" s="306"/>
      <c r="AW14" s="325"/>
      <c r="AX14" s="328"/>
    </row>
    <row r="15" spans="2:50" s="104" customFormat="1" ht="135.6" customHeight="1" x14ac:dyDescent="0.25">
      <c r="B15" s="297"/>
      <c r="C15" s="300"/>
      <c r="D15" s="302"/>
      <c r="E15" s="304"/>
      <c r="F15" s="306"/>
      <c r="G15" s="105">
        <v>4</v>
      </c>
      <c r="H15" s="106" t="s">
        <v>1677</v>
      </c>
      <c r="I15" s="308"/>
      <c r="J15" s="310"/>
      <c r="K15" s="340"/>
      <c r="L15" s="304"/>
      <c r="M15" s="338"/>
      <c r="N15" s="340"/>
      <c r="O15" s="325"/>
      <c r="P15" s="308"/>
      <c r="Q15" s="107">
        <v>4</v>
      </c>
      <c r="R15" s="76" t="s">
        <v>1696</v>
      </c>
      <c r="S15" s="76" t="s">
        <v>380</v>
      </c>
      <c r="T15" s="76" t="s">
        <v>365</v>
      </c>
      <c r="U15" s="76" t="s">
        <v>1697</v>
      </c>
      <c r="V15" s="76" t="s">
        <v>1698</v>
      </c>
      <c r="W15" s="76" t="s">
        <v>382</v>
      </c>
      <c r="X15" s="76" t="s">
        <v>381</v>
      </c>
      <c r="Y15" s="106" t="s">
        <v>95</v>
      </c>
      <c r="Z15" s="106" t="s">
        <v>79</v>
      </c>
      <c r="AA15" s="106" t="s">
        <v>80</v>
      </c>
      <c r="AB15" s="106" t="s">
        <v>81</v>
      </c>
      <c r="AC15" s="106" t="s">
        <v>82</v>
      </c>
      <c r="AD15" s="106" t="s">
        <v>106</v>
      </c>
      <c r="AE15" s="106" t="s">
        <v>84</v>
      </c>
      <c r="AF15" s="106" t="s">
        <v>96</v>
      </c>
      <c r="AG15" s="106">
        <f t="shared" si="0"/>
        <v>85</v>
      </c>
      <c r="AH15" s="106" t="str">
        <f t="shared" si="1"/>
        <v>Débil</v>
      </c>
      <c r="AI15" s="106"/>
      <c r="AJ15" s="106" t="s">
        <v>89</v>
      </c>
      <c r="AK15" s="106" t="str">
        <f t="shared" si="2"/>
        <v>Siempre se ejecuta</v>
      </c>
      <c r="AL15" s="106"/>
      <c r="AM15" s="106" t="str">
        <f t="shared" si="3"/>
        <v>DÉBIL</v>
      </c>
      <c r="AN15" s="106">
        <f t="shared" si="4"/>
        <v>0</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probabilidad",VLOOKUP('GSAC 1.0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probabilidad",VLOOKUP('GSAC 1.0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MUAsWCXp4nKwQLy9bq3Kx/CPp37fWVpIAzP3lO8XM5+M/xA46YQphB/QILRNA1m95M5lPYs9eRuSfjlSvfFsNA==" saltValue="bq+6mIqWye5Fb/fMkuYhFQ=="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3362" priority="87" operator="containsText" text="Extremo">
      <formula>NOT(ISERROR(SEARCH("Extremo",O12)))</formula>
    </cfRule>
    <cfRule type="containsText" dxfId="3361" priority="88" operator="containsText" text="Alto">
      <formula>NOT(ISERROR(SEARCH("Alto",O12)))</formula>
    </cfRule>
    <cfRule type="containsText" dxfId="3360" priority="89" operator="containsText" text="Moderado">
      <formula>NOT(ISERROR(SEARCH("Moderado",O12)))</formula>
    </cfRule>
    <cfRule type="containsText" dxfId="3359" priority="90" operator="containsText" text="Bajo">
      <formula>NOT(ISERROR(SEARCH("Bajo",O12)))</formula>
    </cfRule>
  </conditionalFormatting>
  <conditionalFormatting sqref="AM12:AM21">
    <cfRule type="containsText" dxfId="3358" priority="84" operator="containsText" text="FUERTE">
      <formula>NOT(ISERROR(SEARCH("FUERTE",AM12)))</formula>
    </cfRule>
    <cfRule type="containsText" dxfId="3357" priority="85" operator="containsText" text="MODERADO">
      <formula>NOT(ISERROR(SEARCH("MODERADO",AM12)))</formula>
    </cfRule>
    <cfRule type="containsText" dxfId="3356" priority="86" operator="containsText" text="DÉBIL">
      <formula>NOT(ISERROR(SEARCH("DÉBIL",AM12)))</formula>
    </cfRule>
  </conditionalFormatting>
  <conditionalFormatting sqref="AW12:AW21">
    <cfRule type="containsText" dxfId="3355" priority="80" operator="containsText" text="Extremo">
      <formula>NOT(ISERROR(SEARCH("Extremo",AW12)))</formula>
    </cfRule>
    <cfRule type="containsText" dxfId="3354" priority="81" operator="containsText" text="Alto">
      <formula>NOT(ISERROR(SEARCH("Alto",AW12)))</formula>
    </cfRule>
    <cfRule type="containsText" dxfId="3353" priority="82" operator="containsText" text="Moderado">
      <formula>NOT(ISERROR(SEARCH("Moderado",AW12)))</formula>
    </cfRule>
    <cfRule type="containsText" dxfId="3352" priority="83" operator="containsText" text="Bajo">
      <formula>NOT(ISERROR(SEARCH("Bajo",AW12)))</formula>
    </cfRule>
  </conditionalFormatting>
  <conditionalFormatting sqref="B12:B21">
    <cfRule type="containsText" dxfId="3351" priority="79" operator="containsText" text="Escoger un proceso de la lista desplegable">
      <formula>NOT(ISERROR(SEARCH("Escoger un proceso de la lista desplegable",B12)))</formula>
    </cfRule>
  </conditionalFormatting>
  <conditionalFormatting sqref="B12:E21 Y12:AX21 G12:Q21">
    <cfRule type="containsText" dxfId="3350" priority="77" operator="containsText" text="Escoger un dato de la lista desplegable">
      <formula>NOT(ISERROR(SEARCH("Escoger un dato de la lista desplegable",B12)))</formula>
    </cfRule>
    <cfRule type="containsText" dxfId="3349" priority="78" operator="containsText" text="Casilla formulada">
      <formula>NOT(ISERROR(SEARCH("Casilla formulada",B12)))</formula>
    </cfRule>
  </conditionalFormatting>
  <conditionalFormatting sqref="D12:D21">
    <cfRule type="containsText" dxfId="3348" priority="76" operator="containsText" text="Definir el riesgo">
      <formula>NOT(ISERROR(SEARCH("Definir el riesgo",D12)))</formula>
    </cfRule>
  </conditionalFormatting>
  <conditionalFormatting sqref="H12:H21">
    <cfRule type="containsText" dxfId="3347" priority="75" operator="containsText" text="Espacio para describir la o las posibles causas">
      <formula>NOT(ISERROR(SEARCH("Espacio para describir la o las posibles causas",H12)))</formula>
    </cfRule>
  </conditionalFormatting>
  <conditionalFormatting sqref="I12:I21">
    <cfRule type="containsText" dxfId="3346"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345" priority="73" operator="containsText" text="←">
      <formula>NOT(ISERROR(SEARCH("←",J12)))</formula>
    </cfRule>
  </conditionalFormatting>
  <conditionalFormatting sqref="P12:P21">
    <cfRule type="containsText" dxfId="3344" priority="72" operator="containsText" text="Seleccione Tratamiento del Riesgo">
      <formula>NOT(ISERROR(SEARCH("Seleccione Tratamiento del Riesgo",P12)))</formula>
    </cfRule>
  </conditionalFormatting>
  <conditionalFormatting sqref="R12:S21 U12:X21">
    <cfRule type="containsText" dxfId="3343" priority="70" operator="containsText" text="Escoger un dato de la lista desplegable">
      <formula>NOT(ISERROR(SEARCH("Escoger un dato de la lista desplegable",R12)))</formula>
    </cfRule>
    <cfRule type="containsText" dxfId="3342" priority="71" operator="containsText" text="Casilla formulada">
      <formula>NOT(ISERROR(SEARCH("Casilla formulada",R12)))</formula>
    </cfRule>
  </conditionalFormatting>
  <conditionalFormatting sqref="R12:S21 U12:X21">
    <cfRule type="containsText" dxfId="3341" priority="69" operator="containsText" text="CONTROL#">
      <formula>NOT(ISERROR(SEARCH("CONTROL#",R12)))</formula>
    </cfRule>
  </conditionalFormatting>
  <conditionalFormatting sqref="T12:T21">
    <cfRule type="containsText" dxfId="3340" priority="67" operator="containsText" text="Escoger un dato de la lista desplegable">
      <formula>NOT(ISERROR(SEARCH("Escoger un dato de la lista desplegable",T12)))</formula>
    </cfRule>
    <cfRule type="containsText" dxfId="3339" priority="68" operator="containsText" text="Casilla formulada">
      <formula>NOT(ISERROR(SEARCH("Casilla formulada",T12)))</formula>
    </cfRule>
  </conditionalFormatting>
  <conditionalFormatting sqref="T12:T21">
    <cfRule type="containsText" dxfId="3338" priority="66" operator="containsText" text="CONTROL#">
      <formula>NOT(ISERROR(SEARCH("CONTROL#",T12)))</formula>
    </cfRule>
  </conditionalFormatting>
  <conditionalFormatting sqref="T12">
    <cfRule type="containsText" dxfId="3337" priority="64" operator="containsText" text="Escoger un dato de la lista desplegable">
      <formula>NOT(ISERROR(SEARCH("Escoger un dato de la lista desplegable",T12)))</formula>
    </cfRule>
    <cfRule type="containsText" dxfId="3336" priority="65" operator="containsText" text="Casilla formulada">
      <formula>NOT(ISERROR(SEARCH("Casilla formulada",T12)))</formula>
    </cfRule>
  </conditionalFormatting>
  <conditionalFormatting sqref="T13:T21">
    <cfRule type="containsText" dxfId="3335" priority="62" operator="containsText" text="Escoger un dato de la lista desplegable">
      <formula>NOT(ISERROR(SEARCH("Escoger un dato de la lista desplegable",T13)))</formula>
    </cfRule>
    <cfRule type="containsText" dxfId="3334" priority="63" operator="containsText" text="Casilla formulada">
      <formula>NOT(ISERROR(SEARCH("Casilla formulada",T13)))</formula>
    </cfRule>
  </conditionalFormatting>
  <conditionalFormatting sqref="I6">
    <cfRule type="containsText" dxfId="3333" priority="61" operator="containsText" text="Casilla formulada">
      <formula>NOT(ISERROR(SEARCH("Casilla formulada",I6)))</formula>
    </cfRule>
  </conditionalFormatting>
  <conditionalFormatting sqref="O22:P22 O23:O31">
    <cfRule type="containsText" dxfId="3332" priority="57" operator="containsText" text="Extremo">
      <formula>NOT(ISERROR(SEARCH("Extremo",O22)))</formula>
    </cfRule>
    <cfRule type="containsText" dxfId="3331" priority="58" operator="containsText" text="Alto">
      <formula>NOT(ISERROR(SEARCH("Alto",O22)))</formula>
    </cfRule>
    <cfRule type="containsText" dxfId="3330" priority="59" operator="containsText" text="Moderado">
      <formula>NOT(ISERROR(SEARCH("Moderado",O22)))</formula>
    </cfRule>
    <cfRule type="containsText" dxfId="3329" priority="60" operator="containsText" text="Bajo">
      <formula>NOT(ISERROR(SEARCH("Bajo",O22)))</formula>
    </cfRule>
  </conditionalFormatting>
  <conditionalFormatting sqref="AM22:AM31">
    <cfRule type="containsText" dxfId="3328" priority="54" operator="containsText" text="FUERTE">
      <formula>NOT(ISERROR(SEARCH("FUERTE",AM22)))</formula>
    </cfRule>
    <cfRule type="containsText" dxfId="3327" priority="55" operator="containsText" text="MODERADO">
      <formula>NOT(ISERROR(SEARCH("MODERADO",AM22)))</formula>
    </cfRule>
    <cfRule type="containsText" dxfId="3326" priority="56" operator="containsText" text="DÉBIL">
      <formula>NOT(ISERROR(SEARCH("DÉBIL",AM22)))</formula>
    </cfRule>
  </conditionalFormatting>
  <conditionalFormatting sqref="AW22:AW31">
    <cfRule type="containsText" dxfId="3325" priority="50" operator="containsText" text="Extremo">
      <formula>NOT(ISERROR(SEARCH("Extremo",AW22)))</formula>
    </cfRule>
    <cfRule type="containsText" dxfId="3324" priority="51" operator="containsText" text="Alto">
      <formula>NOT(ISERROR(SEARCH("Alto",AW22)))</formula>
    </cfRule>
    <cfRule type="containsText" dxfId="3323" priority="52" operator="containsText" text="Moderado">
      <formula>NOT(ISERROR(SEARCH("Moderado",AW22)))</formula>
    </cfRule>
    <cfRule type="containsText" dxfId="3322" priority="53" operator="containsText" text="Bajo">
      <formula>NOT(ISERROR(SEARCH("Bajo",AW22)))</formula>
    </cfRule>
  </conditionalFormatting>
  <conditionalFormatting sqref="B22:B31">
    <cfRule type="containsText" dxfId="3321" priority="49" operator="containsText" text="Escoger un proceso de la lista desplegable">
      <formula>NOT(ISERROR(SEARCH("Escoger un proceso de la lista desplegable",B22)))</formula>
    </cfRule>
  </conditionalFormatting>
  <conditionalFormatting sqref="B22:Q31 Y22:AX31">
    <cfRule type="containsText" dxfId="3320" priority="47" operator="containsText" text="Escoger un dato de la lista desplegable">
      <formula>NOT(ISERROR(SEARCH("Escoger un dato de la lista desplegable",B22)))</formula>
    </cfRule>
    <cfRule type="containsText" dxfId="3319" priority="48" operator="containsText" text="Casilla formulada">
      <formula>NOT(ISERROR(SEARCH("Casilla formulada",B22)))</formula>
    </cfRule>
  </conditionalFormatting>
  <conditionalFormatting sqref="D22:D31">
    <cfRule type="containsText" dxfId="3318" priority="46" operator="containsText" text="Definir el riesgo">
      <formula>NOT(ISERROR(SEARCH("Definir el riesgo",D22)))</formula>
    </cfRule>
  </conditionalFormatting>
  <conditionalFormatting sqref="H22:H31">
    <cfRule type="containsText" dxfId="3317" priority="45" operator="containsText" text="Espacio para describir la o las posibles causas">
      <formula>NOT(ISERROR(SEARCH("Espacio para describir la o las posibles causas",H22)))</formula>
    </cfRule>
  </conditionalFormatting>
  <conditionalFormatting sqref="I22:I31">
    <cfRule type="containsText" dxfId="3316"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315" priority="43" operator="containsText" text="←">
      <formula>NOT(ISERROR(SEARCH("←",J22)))</formula>
    </cfRule>
  </conditionalFormatting>
  <conditionalFormatting sqref="P22:P31">
    <cfRule type="containsText" dxfId="3314" priority="42" operator="containsText" text="Seleccione Tratamiento del Riesgo">
      <formula>NOT(ISERROR(SEARCH("Seleccione Tratamiento del Riesgo",P22)))</formula>
    </cfRule>
  </conditionalFormatting>
  <conditionalFormatting sqref="R22:S31 U22:X31">
    <cfRule type="containsText" dxfId="3313" priority="40" operator="containsText" text="Escoger un dato de la lista desplegable">
      <formula>NOT(ISERROR(SEARCH("Escoger un dato de la lista desplegable",R22)))</formula>
    </cfRule>
    <cfRule type="containsText" dxfId="3312" priority="41" operator="containsText" text="Casilla formulada">
      <formula>NOT(ISERROR(SEARCH("Casilla formulada",R22)))</formula>
    </cfRule>
  </conditionalFormatting>
  <conditionalFormatting sqref="R22:S31 U22:X31">
    <cfRule type="containsText" dxfId="3311" priority="39" operator="containsText" text="CONTROL#">
      <formula>NOT(ISERROR(SEARCH("CONTROL#",R22)))</formula>
    </cfRule>
  </conditionalFormatting>
  <conditionalFormatting sqref="T22:T31">
    <cfRule type="containsText" dxfId="3310" priority="37" operator="containsText" text="Escoger un dato de la lista desplegable">
      <formula>NOT(ISERROR(SEARCH("Escoger un dato de la lista desplegable",T22)))</formula>
    </cfRule>
    <cfRule type="containsText" dxfId="3309" priority="38" operator="containsText" text="Casilla formulada">
      <formula>NOT(ISERROR(SEARCH("Casilla formulada",T22)))</formula>
    </cfRule>
  </conditionalFormatting>
  <conditionalFormatting sqref="T22:T31">
    <cfRule type="containsText" dxfId="3308" priority="36" operator="containsText" text="CONTROL#">
      <formula>NOT(ISERROR(SEARCH("CONTROL#",T22)))</formula>
    </cfRule>
  </conditionalFormatting>
  <conditionalFormatting sqref="T22">
    <cfRule type="containsText" dxfId="3307" priority="34" operator="containsText" text="Escoger un dato de la lista desplegable">
      <formula>NOT(ISERROR(SEARCH("Escoger un dato de la lista desplegable",T22)))</formula>
    </cfRule>
    <cfRule type="containsText" dxfId="3306" priority="35" operator="containsText" text="Casilla formulada">
      <formula>NOT(ISERROR(SEARCH("Casilla formulada",T22)))</formula>
    </cfRule>
  </conditionalFormatting>
  <conditionalFormatting sqref="T23:T31">
    <cfRule type="containsText" dxfId="3305" priority="32" operator="containsText" text="Escoger un dato de la lista desplegable">
      <formula>NOT(ISERROR(SEARCH("Escoger un dato de la lista desplegable",T23)))</formula>
    </cfRule>
    <cfRule type="containsText" dxfId="3304" priority="33" operator="containsText" text="Casilla formulada">
      <formula>NOT(ISERROR(SEARCH("Casilla formulada",T23)))</formula>
    </cfRule>
  </conditionalFormatting>
  <conditionalFormatting sqref="O32:P32 O33:O41">
    <cfRule type="containsText" dxfId="3303" priority="28" operator="containsText" text="Extremo">
      <formula>NOT(ISERROR(SEARCH("Extremo",O32)))</formula>
    </cfRule>
    <cfRule type="containsText" dxfId="3302" priority="29" operator="containsText" text="Alto">
      <formula>NOT(ISERROR(SEARCH("Alto",O32)))</formula>
    </cfRule>
    <cfRule type="containsText" dxfId="3301" priority="30" operator="containsText" text="Moderado">
      <formula>NOT(ISERROR(SEARCH("Moderado",O32)))</formula>
    </cfRule>
    <cfRule type="containsText" dxfId="3300" priority="31" operator="containsText" text="Bajo">
      <formula>NOT(ISERROR(SEARCH("Bajo",O32)))</formula>
    </cfRule>
  </conditionalFormatting>
  <conditionalFormatting sqref="AM32:AM41">
    <cfRule type="containsText" dxfId="3299" priority="25" operator="containsText" text="FUERTE">
      <formula>NOT(ISERROR(SEARCH("FUERTE",AM32)))</formula>
    </cfRule>
    <cfRule type="containsText" dxfId="3298" priority="26" operator="containsText" text="MODERADO">
      <formula>NOT(ISERROR(SEARCH("MODERADO",AM32)))</formula>
    </cfRule>
    <cfRule type="containsText" dxfId="3297" priority="27" operator="containsText" text="DÉBIL">
      <formula>NOT(ISERROR(SEARCH("DÉBIL",AM32)))</formula>
    </cfRule>
  </conditionalFormatting>
  <conditionalFormatting sqref="AW32:AW41">
    <cfRule type="containsText" dxfId="3296" priority="21" operator="containsText" text="Extremo">
      <formula>NOT(ISERROR(SEARCH("Extremo",AW32)))</formula>
    </cfRule>
    <cfRule type="containsText" dxfId="3295" priority="22" operator="containsText" text="Alto">
      <formula>NOT(ISERROR(SEARCH("Alto",AW32)))</formula>
    </cfRule>
    <cfRule type="containsText" dxfId="3294" priority="23" operator="containsText" text="Moderado">
      <formula>NOT(ISERROR(SEARCH("Moderado",AW32)))</formula>
    </cfRule>
    <cfRule type="containsText" dxfId="3293" priority="24" operator="containsText" text="Bajo">
      <formula>NOT(ISERROR(SEARCH("Bajo",AW32)))</formula>
    </cfRule>
  </conditionalFormatting>
  <conditionalFormatting sqref="B32:B41">
    <cfRule type="containsText" dxfId="3292" priority="20" operator="containsText" text="Escoger un proceso de la lista desplegable">
      <formula>NOT(ISERROR(SEARCH("Escoger un proceso de la lista desplegable",B32)))</formula>
    </cfRule>
  </conditionalFormatting>
  <conditionalFormatting sqref="B32:Q41 Y32:AX41">
    <cfRule type="containsText" dxfId="3291" priority="18" operator="containsText" text="Escoger un dato de la lista desplegable">
      <formula>NOT(ISERROR(SEARCH("Escoger un dato de la lista desplegable",B32)))</formula>
    </cfRule>
    <cfRule type="containsText" dxfId="3290" priority="19" operator="containsText" text="Casilla formulada">
      <formula>NOT(ISERROR(SEARCH("Casilla formulada",B32)))</formula>
    </cfRule>
  </conditionalFormatting>
  <conditionalFormatting sqref="D32:D41">
    <cfRule type="containsText" dxfId="3289" priority="17" operator="containsText" text="Definir el riesgo">
      <formula>NOT(ISERROR(SEARCH("Definir el riesgo",D32)))</formula>
    </cfRule>
  </conditionalFormatting>
  <conditionalFormatting sqref="H32:H41">
    <cfRule type="containsText" dxfId="3288" priority="16" operator="containsText" text="Espacio para describir la o las posibles causas">
      <formula>NOT(ISERROR(SEARCH("Espacio para describir la o las posibles causas",H32)))</formula>
    </cfRule>
  </conditionalFormatting>
  <conditionalFormatting sqref="I32:I41">
    <cfRule type="containsText" dxfId="3287"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286" priority="14" operator="containsText" text="←">
      <formula>NOT(ISERROR(SEARCH("←",J32)))</formula>
    </cfRule>
  </conditionalFormatting>
  <conditionalFormatting sqref="P32:P41">
    <cfRule type="containsText" dxfId="3285" priority="13" operator="containsText" text="Seleccione Tratamiento del Riesgo">
      <formula>NOT(ISERROR(SEARCH("Seleccione Tratamiento del Riesgo",P32)))</formula>
    </cfRule>
  </conditionalFormatting>
  <conditionalFormatting sqref="R32:S41 U32:X41">
    <cfRule type="containsText" dxfId="3284" priority="11" operator="containsText" text="Escoger un dato de la lista desplegable">
      <formula>NOT(ISERROR(SEARCH("Escoger un dato de la lista desplegable",R32)))</formula>
    </cfRule>
    <cfRule type="containsText" dxfId="3283" priority="12" operator="containsText" text="Casilla formulada">
      <formula>NOT(ISERROR(SEARCH("Casilla formulada",R32)))</formula>
    </cfRule>
  </conditionalFormatting>
  <conditionalFormatting sqref="R32:S41 U32:X41">
    <cfRule type="containsText" dxfId="3282" priority="10" operator="containsText" text="CONTROL#">
      <formula>NOT(ISERROR(SEARCH("CONTROL#",R32)))</formula>
    </cfRule>
  </conditionalFormatting>
  <conditionalFormatting sqref="T32:T41">
    <cfRule type="containsText" dxfId="3281" priority="8" operator="containsText" text="Escoger un dato de la lista desplegable">
      <formula>NOT(ISERROR(SEARCH("Escoger un dato de la lista desplegable",T32)))</formula>
    </cfRule>
    <cfRule type="containsText" dxfId="3280" priority="9" operator="containsText" text="Casilla formulada">
      <formula>NOT(ISERROR(SEARCH("Casilla formulada",T32)))</formula>
    </cfRule>
  </conditionalFormatting>
  <conditionalFormatting sqref="T32:T41">
    <cfRule type="containsText" dxfId="3279" priority="7" operator="containsText" text="CONTROL#">
      <formula>NOT(ISERROR(SEARCH("CONTROL#",T32)))</formula>
    </cfRule>
  </conditionalFormatting>
  <conditionalFormatting sqref="T32">
    <cfRule type="containsText" dxfId="3278" priority="5" operator="containsText" text="Escoger un dato de la lista desplegable">
      <formula>NOT(ISERROR(SEARCH("Escoger un dato de la lista desplegable",T32)))</formula>
    </cfRule>
    <cfRule type="containsText" dxfId="3277" priority="6" operator="containsText" text="Casilla formulada">
      <formula>NOT(ISERROR(SEARCH("Casilla formulada",T32)))</formula>
    </cfRule>
  </conditionalFormatting>
  <conditionalFormatting sqref="T33:T41">
    <cfRule type="containsText" dxfId="3276" priority="3" operator="containsText" text="Escoger un dato de la lista desplegable">
      <formula>NOT(ISERROR(SEARCH("Escoger un dato de la lista desplegable",T33)))</formula>
    </cfRule>
    <cfRule type="containsText" dxfId="3275" priority="4" operator="containsText" text="Casilla formulada">
      <formula>NOT(ISERROR(SEARCH("Casilla formulada",T33)))</formula>
    </cfRule>
  </conditionalFormatting>
  <conditionalFormatting sqref="F12:F21">
    <cfRule type="containsText" dxfId="3274" priority="1" operator="containsText" text="Escoger un dato de la lista desplegable">
      <formula>NOT(ISERROR(SEARCH("Escoger un dato de la lista desplegable",F12)))</formula>
    </cfRule>
    <cfRule type="containsText" dxfId="3273" priority="2" operator="containsText" text="Casilla formulada">
      <formula>NOT(ISERROR(SEARCH("Casilla formulada",F12)))</formula>
    </cfRule>
  </conditionalFormatting>
  <dataValidations count="11">
    <dataValidation type="list" allowBlank="1" showInputMessage="1" showErrorMessage="1" sqref="M12:M41 J12:J41" xr:uid="{00000000-0002-0000-1300-000000000000}">
      <formula1>"Escoger un dato de la lista desplegable,5,4,3,2,1"</formula1>
    </dataValidation>
    <dataValidation type="list" allowBlank="1" showInputMessage="1" showErrorMessage="1" sqref="Y12:Y41" xr:uid="{00000000-0002-0000-1300-000001000000}">
      <formula1>"Escoger un dato de la lista desplegable,Preventivo,Detectivo"</formula1>
    </dataValidation>
    <dataValidation type="list" allowBlank="1" showInputMessage="1" showErrorMessage="1" sqref="Z12:Z41" xr:uid="{00000000-0002-0000-1300-000002000000}">
      <formula1>"Escoger un dato de la lista desplegable,Asignado,No Asignado"</formula1>
    </dataValidation>
    <dataValidation type="list" allowBlank="1" showInputMessage="1" showErrorMessage="1" sqref="AA12:AA41" xr:uid="{00000000-0002-0000-1300-000003000000}">
      <formula1>"Escoger un dato de la lista desplegable,Adecuado,Inadecuado"</formula1>
    </dataValidation>
    <dataValidation type="list" allowBlank="1" showInputMessage="1" showErrorMessage="1" sqref="AB12:AB41" xr:uid="{00000000-0002-0000-1300-000004000000}">
      <formula1>"Escoger un dato de la lista desplegable,Oportuna,Inoportuna"</formula1>
    </dataValidation>
    <dataValidation type="list" allowBlank="1" showInputMessage="1" showErrorMessage="1" sqref="AC12:AC41" xr:uid="{00000000-0002-0000-1300-000005000000}">
      <formula1>"Escoger un dato de la lista desplegable,Prevenir,Detectar,No es un control"</formula1>
    </dataValidation>
    <dataValidation type="list" allowBlank="1" showInputMessage="1" showErrorMessage="1" sqref="AD12:AD41" xr:uid="{00000000-0002-0000-1300-000006000000}">
      <formula1>"Escoger un dato de la lista desplegable,Confiable,No confiable"</formula1>
    </dataValidation>
    <dataValidation type="list" allowBlank="1" showInputMessage="1" showErrorMessage="1" sqref="AE12:AE41" xr:uid="{00000000-0002-0000-1300-000007000000}">
      <formula1>"Escoger un dato de la lista desplegable,Se investigan y resuelven oportunamente,No se investigan y resuelven oportunamente."</formula1>
    </dataValidation>
    <dataValidation type="list" allowBlank="1" showInputMessage="1" showErrorMessage="1" sqref="AF12:AF41" xr:uid="{00000000-0002-0000-1300-000008000000}">
      <formula1>"Escoger un dato de la lista desplegable,Completa,Incompleta,No existe"</formula1>
    </dataValidation>
    <dataValidation type="list" allowBlank="1" showInputMessage="1" showErrorMessage="1" sqref="AJ12:AJ41" xr:uid="{00000000-0002-0000-1300-000009000000}">
      <formula1>"Escoger un dato de la lista desplegable,Fuerte,Moderado,Débil"</formula1>
    </dataValidation>
    <dataValidation type="list" allowBlank="1" showInputMessage="1" showErrorMessage="1" sqref="T12:T41" xr:uid="{00000000-0002-0000-13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300-00000B000000}">
          <x14:formula1>
            <xm:f>'HOJA DE DATOS'!$I$60:$I$64</xm:f>
          </x14:formula1>
          <xm:sqref>P12:P41</xm:sqref>
        </x14:dataValidation>
        <x14:dataValidation type="list" allowBlank="1" showInputMessage="1" showErrorMessage="1" xr:uid="{00000000-0002-0000-1300-00000C000000}">
          <x14:formula1>
            <xm:f>'HOJA DE DATOS'!$I$50:$I$57</xm:f>
          </x14:formula1>
          <xm:sqref>E12:E41</xm:sqref>
        </x14:dataValidation>
        <x14:dataValidation type="list" allowBlank="1" showInputMessage="1" showErrorMessage="1" xr:uid="{00000000-0002-0000-1300-00000D000000}">
          <x14:formula1>
            <xm:f>'HOJA DE DATOS'!$I$13:$I$46</xm:f>
          </x14:formula1>
          <xm:sqref>B12:B41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B0386-2066-4DFA-80E5-8E66C95AA400}">
  <sheetPr>
    <tabColor rgb="FF53AD81"/>
    <pageSetUpPr fitToPage="1"/>
  </sheetPr>
  <dimension ref="A1:BR1048128"/>
  <sheetViews>
    <sheetView zoomScale="60" zoomScaleNormal="60"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32.5546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2483</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GSAC-1.0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90" t="s">
        <v>56</v>
      </c>
      <c r="AW11" s="190" t="s">
        <v>57</v>
      </c>
      <c r="AX11" s="190">
        <v>2</v>
      </c>
      <c r="AY11" s="190">
        <v>3</v>
      </c>
      <c r="AZ11" s="190">
        <v>4</v>
      </c>
      <c r="BA11" s="190">
        <v>5</v>
      </c>
      <c r="BB11" s="190">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32" x14ac:dyDescent="0.3">
      <c r="A12" s="162"/>
      <c r="B12" s="394" t="s">
        <v>22</v>
      </c>
      <c r="C12" s="364" t="str">
        <f>VLOOKUP(B12,'[7]HOJA DE DATOS'!$I$13:$J$46,2,FALSE)</f>
        <v>Expedir licencias aeronáuticas al personal aeronáutico que acrediten el cumplimiento de los Reglamentos Aeronáuticos de Colombia y demás normatividad vigente aplicable a la seguridad operacional y de la aviación civil.</v>
      </c>
      <c r="D12" s="376" t="s">
        <v>2466</v>
      </c>
      <c r="E12" s="364" t="s">
        <v>75</v>
      </c>
      <c r="F12" s="364" t="s">
        <v>75</v>
      </c>
      <c r="G12" s="364" t="s">
        <v>75</v>
      </c>
      <c r="H12" s="364" t="s">
        <v>75</v>
      </c>
      <c r="I12" s="372" t="str">
        <f>IF(AND((E12="SI"),(F12="SI"),(G12="SI"),(H12="SI")),"Si es Riesgo de Corrupción","No es Riesgo de Corrupción")</f>
        <v>Si es Riesgo de Corrupción</v>
      </c>
      <c r="J12" s="163">
        <v>1</v>
      </c>
      <c r="K12" s="164" t="s">
        <v>2467</v>
      </c>
      <c r="L12" s="308">
        <v>1</v>
      </c>
      <c r="M12" s="463">
        <v>1</v>
      </c>
      <c r="N12" s="460" t="str">
        <f>IF(M12=1,"Rara vez",IF(M12=2,"Improbable",IF(M12=3,"Posible",IF(M12=4,"Probable",IF(M12=5,"Casi seguro","← 
Definir el nivel de probabilidad")))))</f>
        <v>Rara vez</v>
      </c>
      <c r="O12" s="465"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76</v>
      </c>
      <c r="R12" s="364" t="s">
        <v>75</v>
      </c>
      <c r="S12" s="364" t="s">
        <v>75</v>
      </c>
      <c r="T12" s="364" t="s">
        <v>75</v>
      </c>
      <c r="U12" s="364" t="s">
        <v>76</v>
      </c>
      <c r="V12" s="364" t="s">
        <v>75</v>
      </c>
      <c r="W12" s="364" t="s">
        <v>75</v>
      </c>
      <c r="X12" s="364" t="s">
        <v>76</v>
      </c>
      <c r="Y12" s="364" t="s">
        <v>75</v>
      </c>
      <c r="Z12" s="364" t="s">
        <v>75</v>
      </c>
      <c r="AA12" s="364" t="s">
        <v>75</v>
      </c>
      <c r="AB12" s="364" t="s">
        <v>75</v>
      </c>
      <c r="AC12" s="364" t="s">
        <v>75</v>
      </c>
      <c r="AD12" s="364" t="s">
        <v>76</v>
      </c>
      <c r="AE12" s="364" t="s">
        <v>76</v>
      </c>
      <c r="AF12" s="364" t="s">
        <v>75</v>
      </c>
      <c r="AG12" s="364" t="s">
        <v>75</v>
      </c>
      <c r="AH12" s="364" t="s">
        <v>76</v>
      </c>
      <c r="AI12" s="367">
        <f>IF(AE12="SI","Impacto Catastrófico por lesoines o perdida de vidas humanas",(COUNTIF(P12:AD21,"SI")+COUNTIF(AF12:AH21,"SI")))</f>
        <v>13</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2469</v>
      </c>
      <c r="AO12" s="166" t="s">
        <v>2470</v>
      </c>
      <c r="AP12" s="166" t="s">
        <v>77</v>
      </c>
      <c r="AQ12" s="166" t="s">
        <v>2471</v>
      </c>
      <c r="AR12" s="166" t="s">
        <v>2472</v>
      </c>
      <c r="AS12" s="166" t="s">
        <v>2473</v>
      </c>
      <c r="AT12" s="166" t="s">
        <v>2474</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MODERADA</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2481</v>
      </c>
    </row>
    <row r="13" spans="1:70" s="146" customFormat="1" ht="151.19999999999999" customHeight="1" x14ac:dyDescent="0.3">
      <c r="A13" s="162"/>
      <c r="B13" s="395"/>
      <c r="C13" s="365"/>
      <c r="D13" s="376"/>
      <c r="E13" s="365"/>
      <c r="F13" s="365"/>
      <c r="G13" s="365"/>
      <c r="H13" s="365"/>
      <c r="I13" s="373"/>
      <c r="J13" s="168">
        <v>2</v>
      </c>
      <c r="K13" s="169" t="s">
        <v>2468</v>
      </c>
      <c r="L13" s="308"/>
      <c r="M13" s="463"/>
      <c r="N13" s="461"/>
      <c r="O13" s="466"/>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2475</v>
      </c>
      <c r="AO13" s="171" t="s">
        <v>2476</v>
      </c>
      <c r="AP13" s="171" t="s">
        <v>110</v>
      </c>
      <c r="AQ13" s="171" t="s">
        <v>2477</v>
      </c>
      <c r="AR13" s="171" t="s">
        <v>2478</v>
      </c>
      <c r="AS13" s="171" t="s">
        <v>2479</v>
      </c>
      <c r="AT13" s="171" t="s">
        <v>2480</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88</v>
      </c>
      <c r="BG13" s="171" t="str">
        <f t="shared" si="4"/>
        <v>No se ejecuta</v>
      </c>
      <c r="BH13" s="171"/>
      <c r="BI13" s="172" t="str">
        <f t="shared" si="5"/>
        <v>DÉBIL</v>
      </c>
      <c r="BJ13" s="171">
        <f t="shared" si="6"/>
        <v>0</v>
      </c>
      <c r="BK13" s="171" t="str">
        <f t="shared" si="7"/>
        <v>SI</v>
      </c>
      <c r="BL13" s="351"/>
      <c r="BM13" s="351"/>
      <c r="BN13" s="354"/>
      <c r="BO13" s="356"/>
      <c r="BP13" s="356"/>
      <c r="BQ13" s="359"/>
      <c r="BR13" s="349"/>
    </row>
    <row r="14" spans="1:70" s="146" customFormat="1" ht="2.4" customHeight="1" x14ac:dyDescent="0.3">
      <c r="A14" s="162"/>
      <c r="B14" s="395"/>
      <c r="C14" s="365"/>
      <c r="D14" s="376"/>
      <c r="E14" s="365"/>
      <c r="F14" s="365"/>
      <c r="G14" s="365"/>
      <c r="H14" s="365"/>
      <c r="I14" s="373"/>
      <c r="J14" s="173">
        <v>3</v>
      </c>
      <c r="K14" s="174"/>
      <c r="L14" s="308"/>
      <c r="M14" s="463"/>
      <c r="N14" s="461"/>
      <c r="O14" s="466"/>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2.4" customHeight="1" x14ac:dyDescent="0.3">
      <c r="A15" s="162"/>
      <c r="B15" s="395"/>
      <c r="C15" s="365"/>
      <c r="D15" s="376"/>
      <c r="E15" s="365"/>
      <c r="F15" s="365"/>
      <c r="G15" s="365"/>
      <c r="H15" s="365"/>
      <c r="I15" s="373"/>
      <c r="J15" s="168">
        <v>4</v>
      </c>
      <c r="K15" s="169"/>
      <c r="L15" s="308"/>
      <c r="M15" s="463"/>
      <c r="N15" s="461"/>
      <c r="O15" s="466"/>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c r="AO15" s="171"/>
      <c r="AP15" s="171"/>
      <c r="AQ15" s="171"/>
      <c r="AR15" s="171"/>
      <c r="AS15" s="171"/>
      <c r="AT15" s="171"/>
      <c r="AU15" s="171"/>
      <c r="AV15" s="171"/>
      <c r="AW15" s="171"/>
      <c r="AX15" s="171"/>
      <c r="AY15" s="171"/>
      <c r="AZ15" s="171"/>
      <c r="BA15" s="171"/>
      <c r="BB15" s="171"/>
      <c r="BC15" s="171">
        <f t="shared" si="2"/>
        <v>0</v>
      </c>
      <c r="BD15" s="171" t="str">
        <f t="shared" si="3"/>
        <v>Débil</v>
      </c>
      <c r="BE15" s="171"/>
      <c r="BF15" s="171"/>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2.4" customHeight="1" x14ac:dyDescent="0.3">
      <c r="A16" s="162"/>
      <c r="B16" s="395"/>
      <c r="C16" s="365"/>
      <c r="D16" s="376"/>
      <c r="E16" s="365"/>
      <c r="F16" s="365"/>
      <c r="G16" s="365"/>
      <c r="H16" s="365"/>
      <c r="I16" s="373"/>
      <c r="J16" s="173">
        <v>5</v>
      </c>
      <c r="K16" s="174"/>
      <c r="L16" s="308"/>
      <c r="M16" s="463"/>
      <c r="N16" s="461"/>
      <c r="O16" s="466"/>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c r="AO16" s="176"/>
      <c r="AP16" s="176"/>
      <c r="AQ16" s="176"/>
      <c r="AR16" s="176"/>
      <c r="AS16" s="176"/>
      <c r="AT16" s="176"/>
      <c r="AU16" s="176"/>
      <c r="AV16" s="166"/>
      <c r="AW16" s="166"/>
      <c r="AX16" s="166"/>
      <c r="AY16" s="166"/>
      <c r="AZ16" s="166"/>
      <c r="BA16" s="166"/>
      <c r="BB16" s="166"/>
      <c r="BC16" s="176">
        <f t="shared" si="2"/>
        <v>0</v>
      </c>
      <c r="BD16" s="176" t="str">
        <f t="shared" si="3"/>
        <v>Débil</v>
      </c>
      <c r="BE16" s="176"/>
      <c r="BF16" s="176"/>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2.4" customHeight="1" x14ac:dyDescent="0.3">
      <c r="A17" s="162"/>
      <c r="B17" s="395"/>
      <c r="C17" s="365"/>
      <c r="D17" s="376"/>
      <c r="E17" s="365"/>
      <c r="F17" s="365"/>
      <c r="G17" s="365"/>
      <c r="H17" s="365"/>
      <c r="I17" s="373"/>
      <c r="J17" s="168">
        <v>6</v>
      </c>
      <c r="K17" s="169"/>
      <c r="L17" s="308"/>
      <c r="M17" s="463"/>
      <c r="N17" s="461"/>
      <c r="O17" s="466"/>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c r="AO17" s="171"/>
      <c r="AP17" s="171"/>
      <c r="AQ17" s="171"/>
      <c r="AR17" s="171"/>
      <c r="AS17" s="171"/>
      <c r="AT17" s="171"/>
      <c r="AU17" s="171"/>
      <c r="AV17" s="171"/>
      <c r="AW17" s="171"/>
      <c r="AX17" s="171"/>
      <c r="AY17" s="171"/>
      <c r="AZ17" s="171"/>
      <c r="BA17" s="171"/>
      <c r="BB17" s="171"/>
      <c r="BC17" s="171">
        <f t="shared" si="2"/>
        <v>0</v>
      </c>
      <c r="BD17" s="171" t="str">
        <f t="shared" si="3"/>
        <v>Débil</v>
      </c>
      <c r="BE17" s="171"/>
      <c r="BF17" s="171"/>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2.4" customHeight="1" x14ac:dyDescent="0.3">
      <c r="A18" s="162"/>
      <c r="B18" s="395"/>
      <c r="C18" s="365"/>
      <c r="D18" s="376"/>
      <c r="E18" s="365"/>
      <c r="F18" s="365"/>
      <c r="G18" s="365"/>
      <c r="H18" s="365"/>
      <c r="I18" s="373"/>
      <c r="J18" s="173">
        <v>7</v>
      </c>
      <c r="K18" s="174"/>
      <c r="L18" s="308"/>
      <c r="M18" s="463"/>
      <c r="N18" s="461"/>
      <c r="O18" s="466"/>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c r="AO18" s="176"/>
      <c r="AP18" s="176"/>
      <c r="AQ18" s="176"/>
      <c r="AR18" s="176"/>
      <c r="AS18" s="176"/>
      <c r="AT18" s="176"/>
      <c r="AU18" s="176"/>
      <c r="AV18" s="166"/>
      <c r="AW18" s="166"/>
      <c r="AX18" s="166"/>
      <c r="AY18" s="166"/>
      <c r="AZ18" s="166"/>
      <c r="BA18" s="166"/>
      <c r="BB18" s="166"/>
      <c r="BC18" s="176">
        <f t="shared" si="2"/>
        <v>0</v>
      </c>
      <c r="BD18" s="176" t="str">
        <f t="shared" si="3"/>
        <v>Débil</v>
      </c>
      <c r="BE18" s="176"/>
      <c r="BF18" s="176"/>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2.4" customHeight="1" x14ac:dyDescent="0.3">
      <c r="A19" s="162"/>
      <c r="B19" s="395"/>
      <c r="C19" s="365"/>
      <c r="D19" s="376"/>
      <c r="E19" s="365"/>
      <c r="F19" s="365"/>
      <c r="G19" s="365"/>
      <c r="H19" s="365"/>
      <c r="I19" s="373"/>
      <c r="J19" s="168">
        <v>8</v>
      </c>
      <c r="K19" s="169"/>
      <c r="L19" s="308"/>
      <c r="M19" s="463"/>
      <c r="N19" s="461"/>
      <c r="O19" s="466"/>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c r="AO19" s="171"/>
      <c r="AP19" s="171"/>
      <c r="AQ19" s="171"/>
      <c r="AR19" s="171"/>
      <c r="AS19" s="171"/>
      <c r="AT19" s="171"/>
      <c r="AU19" s="171"/>
      <c r="AV19" s="171"/>
      <c r="AW19" s="171"/>
      <c r="AX19" s="171"/>
      <c r="AY19" s="171"/>
      <c r="AZ19" s="171"/>
      <c r="BA19" s="171"/>
      <c r="BB19" s="171"/>
      <c r="BC19" s="171">
        <f t="shared" si="2"/>
        <v>0</v>
      </c>
      <c r="BD19" s="171" t="str">
        <f t="shared" si="3"/>
        <v>Débil</v>
      </c>
      <c r="BE19" s="171"/>
      <c r="BF19" s="171"/>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463"/>
      <c r="N20" s="461"/>
      <c r="O20" s="466"/>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464"/>
      <c r="N21" s="462"/>
      <c r="O21" s="467"/>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1048096" spans="2:2" x14ac:dyDescent="0.3">
      <c r="B1048096" s="185"/>
    </row>
    <row r="1048097" spans="2:2" x14ac:dyDescent="0.3">
      <c r="B1048097" s="185"/>
    </row>
    <row r="1048098" spans="2:2" x14ac:dyDescent="0.3">
      <c r="B1048098" s="185"/>
    </row>
    <row r="1048099" spans="2:2" x14ac:dyDescent="0.3">
      <c r="B1048099" s="185"/>
    </row>
    <row r="1048100" spans="2:2" x14ac:dyDescent="0.3">
      <c r="B1048100" s="185"/>
    </row>
    <row r="1048101" spans="2:2" x14ac:dyDescent="0.3">
      <c r="B1048101" s="185"/>
    </row>
    <row r="1048102" spans="2:2" x14ac:dyDescent="0.3">
      <c r="B1048102" s="185"/>
    </row>
    <row r="1048103" spans="2:2" x14ac:dyDescent="0.3">
      <c r="B1048103" s="185"/>
    </row>
    <row r="1048104" spans="2:2" x14ac:dyDescent="0.3">
      <c r="B1048104" s="185"/>
    </row>
    <row r="1048105" spans="2:2" x14ac:dyDescent="0.3">
      <c r="B1048105" s="185"/>
    </row>
    <row r="1048106" spans="2:2" x14ac:dyDescent="0.3">
      <c r="B1048106" s="185"/>
    </row>
    <row r="1048107" spans="2:2" x14ac:dyDescent="0.3">
      <c r="B1048107" s="185"/>
    </row>
    <row r="1048108" spans="2:2" x14ac:dyDescent="0.3">
      <c r="B1048108" s="185"/>
    </row>
    <row r="1048109" spans="2:2" x14ac:dyDescent="0.3">
      <c r="B1048109" s="185"/>
    </row>
    <row r="1048110" spans="2:2" x14ac:dyDescent="0.3">
      <c r="B1048110" s="185"/>
    </row>
    <row r="1048111" spans="2:2" x14ac:dyDescent="0.3">
      <c r="B1048111" s="185"/>
    </row>
    <row r="1048112" spans="2:2" x14ac:dyDescent="0.3">
      <c r="B1048112" s="185"/>
    </row>
    <row r="1048113" spans="2:2" x14ac:dyDescent="0.3">
      <c r="B1048113" s="185"/>
    </row>
    <row r="1048114" spans="2:2" x14ac:dyDescent="0.3">
      <c r="B1048114" s="185"/>
    </row>
    <row r="1048115" spans="2:2" x14ac:dyDescent="0.3">
      <c r="B1048115" s="185"/>
    </row>
    <row r="1048116" spans="2:2" x14ac:dyDescent="0.3">
      <c r="B1048116" s="185"/>
    </row>
    <row r="1048117" spans="2:2" x14ac:dyDescent="0.3">
      <c r="B1048117" s="185"/>
    </row>
    <row r="1048118" spans="2:2" x14ac:dyDescent="0.3">
      <c r="B1048118" s="185"/>
    </row>
    <row r="1048119" spans="2:2" x14ac:dyDescent="0.3">
      <c r="B1048119" s="185"/>
    </row>
    <row r="1048120" spans="2:2" x14ac:dyDescent="0.3">
      <c r="B1048120" s="185"/>
    </row>
    <row r="1048121" spans="2:2" x14ac:dyDescent="0.3">
      <c r="B1048121" s="185"/>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sheetData>
  <sheetProtection algorithmName="SHA-512" hashValue="pb2l/dsptUlzwRcEAXhi2fsY+nblA5Pjvb19krhMq+HGjd5An/eSFwFEOmh3D5fq+UGB5+tm3sWLdhpynKqK/g==" saltValue="greyA2IA+MAjF+CXpmF+EQ=="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3272" priority="31" operator="containsText" text="No es Riesgo de Corrupción">
      <formula>NOT(ISERROR(SEARCH("No es Riesgo de Corrupción",I12)))</formula>
    </cfRule>
    <cfRule type="containsText" dxfId="3271" priority="32" operator="containsText" text="Si es Riesgo de Corrupción">
      <formula>NOT(ISERROR(SEARCH("Si es Riesgo de Corrupción",I12)))</formula>
    </cfRule>
  </conditionalFormatting>
  <conditionalFormatting sqref="AK12:AK21">
    <cfRule type="containsText" dxfId="3270" priority="27" operator="containsText" text="Extremo">
      <formula>NOT(ISERROR(SEARCH("Extremo",AK12)))</formula>
    </cfRule>
    <cfRule type="containsText" dxfId="3269" priority="28" operator="containsText" text="Alto">
      <formula>NOT(ISERROR(SEARCH("Alto",AK12)))</formula>
    </cfRule>
    <cfRule type="containsText" dxfId="3268" priority="29" operator="containsText" text="Moderado">
      <formula>NOT(ISERROR(SEARCH("Moderado",AK12)))</formula>
    </cfRule>
    <cfRule type="containsText" dxfId="3267" priority="30" operator="containsText" text="Bajo">
      <formula>NOT(ISERROR(SEARCH("Bajo",AK12)))</formula>
    </cfRule>
  </conditionalFormatting>
  <conditionalFormatting sqref="BI12:BI21">
    <cfRule type="containsText" dxfId="3266" priority="24" operator="containsText" text="FUERTE">
      <formula>NOT(ISERROR(SEARCH("FUERTE",BI12)))</formula>
    </cfRule>
    <cfRule type="containsText" dxfId="3265" priority="25" operator="containsText" text="MODERADO">
      <formula>NOT(ISERROR(SEARCH("MODERADO",BI12)))</formula>
    </cfRule>
    <cfRule type="containsText" dxfId="3264" priority="26" operator="containsText" text="DÉBIL">
      <formula>NOT(ISERROR(SEARCH("DÉBIL",BI12)))</formula>
    </cfRule>
  </conditionalFormatting>
  <conditionalFormatting sqref="AL12">
    <cfRule type="containsText" dxfId="3263" priority="20" operator="containsText" text="Extremo">
      <formula>NOT(ISERROR(SEARCH("Extremo",AL12)))</formula>
    </cfRule>
    <cfRule type="containsText" dxfId="3262" priority="21" operator="containsText" text="Alto">
      <formula>NOT(ISERROR(SEARCH("Alto",AL12)))</formula>
    </cfRule>
    <cfRule type="containsText" dxfId="3261" priority="22" operator="containsText" text="Moderado">
      <formula>NOT(ISERROR(SEARCH("Moderado",AL12)))</formula>
    </cfRule>
    <cfRule type="containsText" dxfId="3260" priority="23" operator="containsText" text="Bajo">
      <formula>NOT(ISERROR(SEARCH("Bajo",AL12)))</formula>
    </cfRule>
  </conditionalFormatting>
  <conditionalFormatting sqref="BQ12:BQ21">
    <cfRule type="containsText" dxfId="3259" priority="16" operator="containsText" text="Extremo">
      <formula>NOT(ISERROR(SEARCH("Extremo",BQ12)))</formula>
    </cfRule>
    <cfRule type="containsText" dxfId="3258" priority="17" operator="containsText" text="Alto">
      <formula>NOT(ISERROR(SEARCH("Alto",BQ12)))</formula>
    </cfRule>
    <cfRule type="containsText" dxfId="3257" priority="18" operator="containsText" text="Moderado">
      <formula>NOT(ISERROR(SEARCH("Moderado",BQ12)))</formula>
    </cfRule>
    <cfRule type="containsText" dxfId="3256" priority="19" operator="containsText" text="Bajo">
      <formula>NOT(ISERROR(SEARCH("Bajo",BQ12)))</formula>
    </cfRule>
  </conditionalFormatting>
  <conditionalFormatting sqref="A1:XFD3 A5:XFD11 A4:AT4 BS4:XFD4 BH12:XFD12 A12:D21 I13:XFD21 I12:BF12 A22:XFD1048576">
    <cfRule type="containsText" dxfId="3255" priority="11" operator="containsText" text="REDACTAR CONTROL">
      <formula>NOT(ISERROR(SEARCH("REDACTAR CONTROL",A1)))</formula>
    </cfRule>
    <cfRule type="containsText" dxfId="3254" priority="12" operator="containsText" text="Espacio para">
      <formula>NOT(ISERROR(SEARCH("Espacio para",A1)))</formula>
    </cfRule>
    <cfRule type="containsText" dxfId="3253" priority="13" operator="containsText" text="Definir el">
      <formula>NOT(ISERROR(SEARCH("Definir el",A1)))</formula>
    </cfRule>
    <cfRule type="containsText" dxfId="3252" priority="14" operator="containsText" text="lista desplegable">
      <formula>NOT(ISERROR(SEARCH("lista desplegable",A1)))</formula>
    </cfRule>
    <cfRule type="containsText" dxfId="3251" priority="15" operator="containsText" text="Casilla formulada">
      <formula>NOT(ISERROR(SEARCH("Casilla formulada",A1)))</formula>
    </cfRule>
  </conditionalFormatting>
  <conditionalFormatting sqref="BG12">
    <cfRule type="containsText" dxfId="3250" priority="6" operator="containsText" text="REDACTAR CONTROL">
      <formula>NOT(ISERROR(SEARCH("REDACTAR CONTROL",BG12)))</formula>
    </cfRule>
    <cfRule type="containsText" dxfId="3249" priority="7" operator="containsText" text="Espacio para">
      <formula>NOT(ISERROR(SEARCH("Espacio para",BG12)))</formula>
    </cfRule>
    <cfRule type="containsText" dxfId="3248" priority="8" operator="containsText" text="Definir el">
      <formula>NOT(ISERROR(SEARCH("Definir el",BG12)))</formula>
    </cfRule>
    <cfRule type="containsText" dxfId="3247" priority="9" operator="containsText" text="lista desplegable">
      <formula>NOT(ISERROR(SEARCH("lista desplegable",BG12)))</formula>
    </cfRule>
    <cfRule type="containsText" dxfId="3246" priority="10" operator="containsText" text="Casilla formulada">
      <formula>NOT(ISERROR(SEARCH("Casilla formulada",BG12)))</formula>
    </cfRule>
  </conditionalFormatting>
  <conditionalFormatting sqref="E12:H21">
    <cfRule type="containsText" dxfId="3245" priority="1" operator="containsText" text="REDACTAR CONTROL">
      <formula>NOT(ISERROR(SEARCH("REDACTAR CONTROL",E12)))</formula>
    </cfRule>
    <cfRule type="containsText" dxfId="3244" priority="2" operator="containsText" text="Espacio para">
      <formula>NOT(ISERROR(SEARCH("Espacio para",E12)))</formula>
    </cfRule>
    <cfRule type="containsText" dxfId="3243" priority="3" operator="containsText" text="Definir el">
      <formula>NOT(ISERROR(SEARCH("Definir el",E12)))</formula>
    </cfRule>
    <cfRule type="containsText" dxfId="3242" priority="4" operator="containsText" text="lista desplegable">
      <formula>NOT(ISERROR(SEARCH("lista desplegable",E12)))</formula>
    </cfRule>
    <cfRule type="containsText" dxfId="3241" priority="5" operator="containsText" text="Casilla formulada">
      <formula>NOT(ISERROR(SEARCH("Casilla formulada",E12)))</formula>
    </cfRule>
  </conditionalFormatting>
  <dataValidations count="13">
    <dataValidation type="list" allowBlank="1" showInputMessage="1" showErrorMessage="1" sqref="BB12:BB21" xr:uid="{C3254C09-D30A-4403-A9AA-B7D3B5885F21}">
      <formula1>"Escoger un dato de la lista desplegable,Completa,Incompleta,No existe"</formula1>
    </dataValidation>
    <dataValidation type="list" allowBlank="1" showInputMessage="1" showErrorMessage="1" sqref="BA12:BA21" xr:uid="{C0150469-27DF-4DDE-BBDA-2DB986114441}">
      <formula1>"Escoger un dato de la lista desplegable,Se investigan y resuelven oportunamente,No se investigan y resuelven oportunamente."</formula1>
    </dataValidation>
    <dataValidation type="list" allowBlank="1" showInputMessage="1" showErrorMessage="1" sqref="AZ12:AZ21" xr:uid="{10DA7116-E336-4C6D-8AE4-C1054212B2C1}">
      <formula1>"Confiable,No confiable,Escoger un dato de la lista desplegable"</formula1>
    </dataValidation>
    <dataValidation type="list" allowBlank="1" showInputMessage="1" showErrorMessage="1" sqref="AY12:AY21" xr:uid="{43854FC2-DF35-46FF-B50F-DFB6FB7D7F90}">
      <formula1>"Prevenir,Detectar,No es un control,Escoger un dato de la lista desplegable"</formula1>
    </dataValidation>
    <dataValidation type="list" allowBlank="1" showInputMessage="1" showErrorMessage="1" sqref="AX12:AX21" xr:uid="{85848081-2329-4BB5-8D00-480AC368D753}">
      <formula1>"Oportuna,Inoportuna,Escoger un dato de la lista desplegable"</formula1>
    </dataValidation>
    <dataValidation type="list" allowBlank="1" showInputMessage="1" showErrorMessage="1" sqref="AW12:AW21" xr:uid="{764A61AB-2575-40CA-A9A6-E332A7AA9F11}">
      <formula1>"Adecuado,Inadecuado,Escoger un dato de la lista desplegable"</formula1>
    </dataValidation>
    <dataValidation type="list" allowBlank="1" showInputMessage="1" showErrorMessage="1" sqref="AV12:AV21" xr:uid="{7DF31857-11A7-41A9-9B84-1D53205E03F4}">
      <formula1>"Asignado,No Asignado,Escoger un dato de la lista desplegable"</formula1>
    </dataValidation>
    <dataValidation type="list" allowBlank="1" showInputMessage="1" showErrorMessage="1" sqref="AU12:AU21" xr:uid="{539B0AC7-3EB7-4B25-BD18-DFCE19B596ED}">
      <formula1>"Escoger un dato de la lista desplegable,Preventivo,Detectivo"</formula1>
    </dataValidation>
    <dataValidation type="list" allowBlank="1" showInputMessage="1" showErrorMessage="1" sqref="AP12:AP21" xr:uid="{960AC559-4138-4408-B740-F230BE060D11}">
      <formula1>"Escoger un dato de la lista desplegable,Por Tramite, Diario, Semanal, Quincenal, Mensual, Bimestral, Trimestral, Semestral,Anual"</formula1>
    </dataValidation>
    <dataValidation type="list" allowBlank="1" showInputMessage="1" showErrorMessage="1" sqref="P12:AH21" xr:uid="{F9BEAB7E-AF0C-4F87-B8DE-DB44B0C4F759}">
      <formula1>"SI,NO,Selecciona una respuesta en la lista desplegable"</formula1>
    </dataValidation>
    <dataValidation type="list" allowBlank="1" showInputMessage="1" showErrorMessage="1" sqref="E12:H21" xr:uid="{F5CCD01A-3324-4B10-8382-821A3CFF29D5}">
      <formula1>"SI,NO,Escoger un dato de la lista desplegable"</formula1>
    </dataValidation>
    <dataValidation type="list" allowBlank="1" showInputMessage="1" showErrorMessage="1" sqref="M12:M21" xr:uid="{84FAEEF8-36FD-43E5-864D-79FEC080F05C}">
      <formula1>"Escoger un dato de la lista desplegable,5,4,3,2,1"</formula1>
    </dataValidation>
    <dataValidation type="list" allowBlank="1" showInputMessage="1" showErrorMessage="1" sqref="BF12:BF21" xr:uid="{7F8A9743-8BDA-4FB4-BEFD-63744325639D}">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5E30B4D1-27A7-4048-AFE8-B7307FA66D6B}">
          <x14:formula1>
            <xm:f>'HOJA DE DATOS'!$I$13:$I$46</xm:f>
          </x14:formula1>
          <xm:sqref>B12:B21</xm:sqref>
        </x14:dataValidation>
        <x14:dataValidation type="list" allowBlank="1" showInputMessage="1" showErrorMessage="1" xr:uid="{71CDDD2C-7D5B-4055-8399-2815AE7DA66B}">
          <x14:formula1>
            <xm:f>'HOJA DE DATOS'!$I$60:$I$64</xm:f>
          </x14:formula1>
          <xm:sqref>AL12:AL21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4">
    <tabColor rgb="FF53AD81"/>
  </sheetPr>
  <dimension ref="B1:AX21"/>
  <sheetViews>
    <sheetView zoomScale="60" zoomScaleNormal="60" workbookViewId="0">
      <selection activeCell="M12" sqref="M12:M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561</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GCEP-1.0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117" t="s">
        <v>581</v>
      </c>
      <c r="L11" s="117" t="s">
        <v>582</v>
      </c>
      <c r="M11" s="117" t="s">
        <v>580</v>
      </c>
      <c r="N11" s="117" t="s">
        <v>581</v>
      </c>
      <c r="O11" s="318"/>
      <c r="P11" s="319"/>
      <c r="Q11" s="271"/>
      <c r="R11" s="274"/>
      <c r="S11" s="274"/>
      <c r="T11" s="274"/>
      <c r="U11" s="274"/>
      <c r="V11" s="274"/>
      <c r="W11" s="274"/>
      <c r="X11" s="274"/>
      <c r="Y11" s="274"/>
      <c r="Z11" s="118" t="s">
        <v>56</v>
      </c>
      <c r="AA11" s="118" t="s">
        <v>57</v>
      </c>
      <c r="AB11" s="118">
        <v>2</v>
      </c>
      <c r="AC11" s="118">
        <v>3</v>
      </c>
      <c r="AD11" s="118">
        <v>4</v>
      </c>
      <c r="AE11" s="118">
        <v>5</v>
      </c>
      <c r="AF11" s="118">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265.95" customHeight="1" x14ac:dyDescent="0.25">
      <c r="B12" s="296" t="s">
        <v>14</v>
      </c>
      <c r="C12" s="299" t="str">
        <f>VLOOKUP(B12,'HOJA DE DATOS'!$I$13:$J$46,2,FALSE)</f>
        <v>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v>
      </c>
      <c r="D12" s="302" t="s">
        <v>1783</v>
      </c>
      <c r="E12" s="304" t="s">
        <v>376</v>
      </c>
      <c r="F12" s="306"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1">
        <v>1</v>
      </c>
      <c r="H12" s="102" t="s">
        <v>386</v>
      </c>
      <c r="I12" s="308" t="s">
        <v>1784</v>
      </c>
      <c r="J12" s="310">
        <v>2</v>
      </c>
      <c r="K12" s="340" t="str">
        <f>IF(J12="Escoger un dato de la lista desplegable","← 
Definir el nivel de probabilidad",VLOOKUP(J12,'HOJA DE DATOS'!$B$4:$E$8,2,0))</f>
        <v>Improbable</v>
      </c>
      <c r="L12" s="304" t="str">
        <f>IF(J12="Escoger un dato de la lista desplegable","← ← 
Definir el nivel de probabilidad",VLOOKUP('GCEP 1.0 (G-V3)'!J12:J21,'HOJA DE DATOS'!$B$4:$E$8,4,0))</f>
        <v>Al menos 1 vez en los últimos 5 años.</v>
      </c>
      <c r="M12" s="338">
        <v>4</v>
      </c>
      <c r="N12" s="340" t="str">
        <f>IF(M12="Escoger un dato de la lista desplegable","← 
Definir el nivel de impacto",VLOOKUP(M12,'HOJA DE DATOS'!$G$4:$H$8,2,0))</f>
        <v>Mayor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1785</v>
      </c>
      <c r="S12" s="75" t="s">
        <v>1667</v>
      </c>
      <c r="T12" s="75" t="s">
        <v>365</v>
      </c>
      <c r="U12" s="75" t="s">
        <v>1786</v>
      </c>
      <c r="V12" s="75" t="s">
        <v>1787</v>
      </c>
      <c r="W12" s="75" t="s">
        <v>1788</v>
      </c>
      <c r="X12" s="75" t="s">
        <v>1789</v>
      </c>
      <c r="Y12" s="102" t="s">
        <v>95</v>
      </c>
      <c r="Z12" s="102" t="s">
        <v>79</v>
      </c>
      <c r="AA12" s="102" t="s">
        <v>80</v>
      </c>
      <c r="AB12" s="102" t="s">
        <v>81</v>
      </c>
      <c r="AC12" s="102" t="s">
        <v>82</v>
      </c>
      <c r="AD12" s="102" t="s">
        <v>83</v>
      </c>
      <c r="AE12" s="102" t="s">
        <v>84</v>
      </c>
      <c r="AF12" s="102" t="s">
        <v>96</v>
      </c>
      <c r="AG12" s="102">
        <f t="shared" ref="AG12:AG21" si="0">IF(Z12="Asignado",15,0)+IF(AA12="Adecuado",15,0)+IF(AB12="Oportuna",15,0)+IF(AC12="Prevenir",15,IF(AC12="Detectar",10,0))+IF(AD12="Confiable",15,0)+IF(AE12="Se investigan y resuelven oportunamente",15,0)+IF(AF12="Completa",10,IF(AF12="Incompleta",5,0))</f>
        <v>100</v>
      </c>
      <c r="AH12" s="102" t="str">
        <f t="shared" ref="AH12:AH21" si="1">IF(AG12&lt;=85,"Débil",IF(AND(AG12&gt;=86,AG12&lt;=94),"Moderado","Fuerte"))</f>
        <v>Fuerte</v>
      </c>
      <c r="AI12" s="102"/>
      <c r="AJ12" s="102" t="s">
        <v>89</v>
      </c>
      <c r="AK12" s="102" t="str">
        <f t="shared" ref="AK12:AK21" si="2">IF(AJ12="Débil","No se ejecuta",IF(AJ12="Moderado","Algunas veces se ejecuta",IF(AJ12="FUERTE","Siempre se ejecuta","Casilla formulada")))</f>
        <v>Siempre se ejecuta</v>
      </c>
      <c r="AL12" s="102"/>
      <c r="AM12" s="102"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21" si="4">IF(AM12="DÉBIL",0,IF(AM12="MODERADO",50,IF(AM12="FUERTE",100,"Casilla formulada")))</f>
        <v>100</v>
      </c>
      <c r="AO12" s="102" t="str">
        <f t="shared" ref="AO12:AO21" si="5">IF(OR(AH12="",AJ12=""),"",IF(AND(AJ12="Fuerte",AH12="Fuerte"),"NO","SI"))</f>
        <v>NO</v>
      </c>
      <c r="AP12" s="330" t="str">
        <f>IFERROR(IF(AVERAGE(AN12:AN21)=100,"FUERTE",IF(AND(AVERAGE(AN12:AN21)&lt;=99,AVERAGE(AN12:AN21)&gt;=50),"MODERADA",IF(AVERAGE(AN12:AN21)&lt;50,"DÉBIL",0))),"Casilla formulada")</f>
        <v>MODERADA</v>
      </c>
      <c r="AQ12" s="330" t="str">
        <f t="shared" ref="AQ12" si="6">IFERROR(IF(AVERAGEIF(Y12:Y21,"Preventivo",AN12:AN21)&gt;=50,"DIRECTAMENTE","NO DISMINUYE"),"NO DISMINUYE")</f>
        <v>DIRECTAMENTE</v>
      </c>
      <c r="AR12" s="332" t="str">
        <f t="shared" ref="AR12" si="7">IFERROR(IF(AVERAGEIF(Y12:Y21,"Detectivo",AN12:AN21)=100,"DIRECTAMENTE",IF(AND(AVERAGEIF(Y12:Y21,"Detectivo",AN12:AN21)&lt;99,(AVERAGEIF(Y12:Y21,"Detectivo",AN12:AN21)&gt;=50)),"INDIRECTAMENTE","NO DISMINUYE")),"NO DISMINUYE")</f>
        <v>NO DISMINUYE</v>
      </c>
      <c r="AS12" s="334">
        <f t="shared" ref="AS1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 si="10">IF(M12=1,1,IF(AND(M12=2,AP12="FUERTE",OR(AR12="DIRECTAMENTE",AR12="INDIRECTAMENTE")),M12-1,IF(AND(M12&gt;2,AP12="FUERTE",AR12="DIRECTAMENTE"),M12-2,IF(AND(M12&gt;2,AP12="FUERTE",AR12="INDIRECTAMENTE"),M12-1,IF(AND(M12&gt;1,AP12="MODERADA",AR12="DIRECTAMENTE"),M12-1,M12)))))</f>
        <v>4</v>
      </c>
      <c r="AV12" s="306" t="str">
        <f t="shared" ref="AV12" si="11">IF(AU12=1,"Insignificante",IF(AU12=2,"Menor",IF(AU12=3,"Moderado",IF(AU12=4,"Mayor",IF(AU12=5,"Catastrófico","Casilla formulada")))))</f>
        <v>Mayor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327" t="s">
        <v>1823</v>
      </c>
    </row>
    <row r="13" spans="2:50" s="104" customFormat="1" ht="199.2" customHeight="1" x14ac:dyDescent="0.25">
      <c r="B13" s="297"/>
      <c r="C13" s="300"/>
      <c r="D13" s="302"/>
      <c r="E13" s="304"/>
      <c r="F13" s="306"/>
      <c r="G13" s="105">
        <v>2</v>
      </c>
      <c r="H13" s="106" t="s">
        <v>386</v>
      </c>
      <c r="I13" s="308"/>
      <c r="J13" s="310"/>
      <c r="K13" s="340"/>
      <c r="L13" s="304"/>
      <c r="M13" s="338"/>
      <c r="N13" s="340"/>
      <c r="O13" s="325"/>
      <c r="P13" s="308"/>
      <c r="Q13" s="107">
        <v>2</v>
      </c>
      <c r="R13" s="76" t="s">
        <v>1790</v>
      </c>
      <c r="S13" s="76" t="s">
        <v>383</v>
      </c>
      <c r="T13" s="76" t="s">
        <v>365</v>
      </c>
      <c r="U13" s="76" t="s">
        <v>1791</v>
      </c>
      <c r="V13" s="76" t="s">
        <v>1792</v>
      </c>
      <c r="W13" s="76" t="s">
        <v>1793</v>
      </c>
      <c r="X13" s="76" t="s">
        <v>1794</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197.4" customHeight="1" x14ac:dyDescent="0.25">
      <c r="B14" s="297"/>
      <c r="C14" s="300"/>
      <c r="D14" s="302"/>
      <c r="E14" s="304"/>
      <c r="F14" s="306"/>
      <c r="G14" s="108">
        <v>3</v>
      </c>
      <c r="H14" s="109" t="s">
        <v>384</v>
      </c>
      <c r="I14" s="308"/>
      <c r="J14" s="310"/>
      <c r="K14" s="340"/>
      <c r="L14" s="304"/>
      <c r="M14" s="338"/>
      <c r="N14" s="340"/>
      <c r="O14" s="325"/>
      <c r="P14" s="308"/>
      <c r="Q14" s="110">
        <v>3</v>
      </c>
      <c r="R14" s="77" t="s">
        <v>1795</v>
      </c>
      <c r="S14" s="77" t="s">
        <v>130</v>
      </c>
      <c r="T14" s="77" t="s">
        <v>77</v>
      </c>
      <c r="U14" s="77" t="s">
        <v>1796</v>
      </c>
      <c r="V14" s="77" t="s">
        <v>1797</v>
      </c>
      <c r="W14" s="77" t="s">
        <v>1798</v>
      </c>
      <c r="X14" s="77" t="s">
        <v>1799</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171.6" x14ac:dyDescent="0.25">
      <c r="B15" s="297"/>
      <c r="C15" s="300"/>
      <c r="D15" s="302"/>
      <c r="E15" s="304"/>
      <c r="F15" s="306"/>
      <c r="G15" s="105">
        <v>4</v>
      </c>
      <c r="H15" s="106" t="s">
        <v>384</v>
      </c>
      <c r="I15" s="308"/>
      <c r="J15" s="310"/>
      <c r="K15" s="340"/>
      <c r="L15" s="304"/>
      <c r="M15" s="338"/>
      <c r="N15" s="340"/>
      <c r="O15" s="325"/>
      <c r="P15" s="308"/>
      <c r="Q15" s="107">
        <v>4</v>
      </c>
      <c r="R15" s="76" t="s">
        <v>1800</v>
      </c>
      <c r="S15" s="76" t="s">
        <v>479</v>
      </c>
      <c r="T15" s="76" t="s">
        <v>77</v>
      </c>
      <c r="U15" s="76" t="s">
        <v>1801</v>
      </c>
      <c r="V15" s="76" t="s">
        <v>1802</v>
      </c>
      <c r="W15" s="76" t="s">
        <v>1803</v>
      </c>
      <c r="X15" s="76" t="s">
        <v>1804</v>
      </c>
      <c r="Y15" s="106" t="s">
        <v>95</v>
      </c>
      <c r="Z15" s="106" t="s">
        <v>79</v>
      </c>
      <c r="AA15" s="106" t="s">
        <v>80</v>
      </c>
      <c r="AB15" s="106" t="s">
        <v>81</v>
      </c>
      <c r="AC15" s="106" t="s">
        <v>82</v>
      </c>
      <c r="AD15" s="106" t="s">
        <v>83</v>
      </c>
      <c r="AE15" s="106" t="s">
        <v>84</v>
      </c>
      <c r="AF15" s="106" t="s">
        <v>96</v>
      </c>
      <c r="AG15" s="106">
        <f t="shared" si="0"/>
        <v>100</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198" x14ac:dyDescent="0.25">
      <c r="B16" s="297"/>
      <c r="C16" s="300"/>
      <c r="D16" s="302"/>
      <c r="E16" s="304"/>
      <c r="F16" s="306"/>
      <c r="G16" s="108">
        <v>5</v>
      </c>
      <c r="H16" s="109" t="s">
        <v>384</v>
      </c>
      <c r="I16" s="308"/>
      <c r="J16" s="310"/>
      <c r="K16" s="340"/>
      <c r="L16" s="304"/>
      <c r="M16" s="338"/>
      <c r="N16" s="340"/>
      <c r="O16" s="325"/>
      <c r="P16" s="308"/>
      <c r="Q16" s="110">
        <v>5</v>
      </c>
      <c r="R16" s="77" t="s">
        <v>1805</v>
      </c>
      <c r="S16" s="77" t="s">
        <v>1719</v>
      </c>
      <c r="T16" s="77" t="s">
        <v>77</v>
      </c>
      <c r="U16" s="77" t="s">
        <v>1806</v>
      </c>
      <c r="V16" s="77" t="s">
        <v>1807</v>
      </c>
      <c r="W16" s="77" t="s">
        <v>1808</v>
      </c>
      <c r="X16" s="77" t="s">
        <v>385</v>
      </c>
      <c r="Y16" s="109" t="s">
        <v>95</v>
      </c>
      <c r="Z16" s="109" t="s">
        <v>79</v>
      </c>
      <c r="AA16" s="109" t="s">
        <v>80</v>
      </c>
      <c r="AB16" s="109" t="s">
        <v>81</v>
      </c>
      <c r="AC16" s="109" t="s">
        <v>82</v>
      </c>
      <c r="AD16" s="109" t="s">
        <v>83</v>
      </c>
      <c r="AE16" s="109" t="s">
        <v>84</v>
      </c>
      <c r="AF16" s="109" t="s">
        <v>96</v>
      </c>
      <c r="AG16" s="109">
        <f t="shared" si="0"/>
        <v>100</v>
      </c>
      <c r="AH16" s="109" t="str">
        <f t="shared" si="1"/>
        <v>Fuerte</v>
      </c>
      <c r="AI16" s="109"/>
      <c r="AJ16" s="109" t="s">
        <v>89</v>
      </c>
      <c r="AK16" s="109" t="str">
        <f t="shared" si="2"/>
        <v>Siempre se ejecuta</v>
      </c>
      <c r="AL16" s="109"/>
      <c r="AM16" s="109" t="str">
        <f t="shared" si="3"/>
        <v>FUERTE</v>
      </c>
      <c r="AN16" s="109">
        <f t="shared" si="4"/>
        <v>100</v>
      </c>
      <c r="AO16" s="109" t="str">
        <f t="shared" si="5"/>
        <v>NO</v>
      </c>
      <c r="AP16" s="330"/>
      <c r="AQ16" s="330"/>
      <c r="AR16" s="332"/>
      <c r="AS16" s="310"/>
      <c r="AT16" s="335"/>
      <c r="AU16" s="338"/>
      <c r="AV16" s="306"/>
      <c r="AW16" s="325"/>
      <c r="AX16" s="328"/>
    </row>
    <row r="17" spans="2:50" s="104" customFormat="1" ht="198" x14ac:dyDescent="0.25">
      <c r="B17" s="297"/>
      <c r="C17" s="300"/>
      <c r="D17" s="302"/>
      <c r="E17" s="304"/>
      <c r="F17" s="306"/>
      <c r="G17" s="105">
        <v>6</v>
      </c>
      <c r="H17" s="106" t="s">
        <v>384</v>
      </c>
      <c r="I17" s="308"/>
      <c r="J17" s="310"/>
      <c r="K17" s="340"/>
      <c r="L17" s="304"/>
      <c r="M17" s="338"/>
      <c r="N17" s="340"/>
      <c r="O17" s="325"/>
      <c r="P17" s="308"/>
      <c r="Q17" s="107">
        <v>6</v>
      </c>
      <c r="R17" s="76" t="s">
        <v>1805</v>
      </c>
      <c r="S17" s="76" t="s">
        <v>1719</v>
      </c>
      <c r="T17" s="76" t="s">
        <v>77</v>
      </c>
      <c r="U17" s="76" t="s">
        <v>1806</v>
      </c>
      <c r="V17" s="76" t="s">
        <v>1807</v>
      </c>
      <c r="W17" s="76" t="s">
        <v>1808</v>
      </c>
      <c r="X17" s="76" t="s">
        <v>385</v>
      </c>
      <c r="Y17" s="106" t="s">
        <v>95</v>
      </c>
      <c r="Z17" s="106" t="s">
        <v>79</v>
      </c>
      <c r="AA17" s="106" t="s">
        <v>80</v>
      </c>
      <c r="AB17" s="106" t="s">
        <v>81</v>
      </c>
      <c r="AC17" s="106" t="s">
        <v>82</v>
      </c>
      <c r="AD17" s="106" t="s">
        <v>83</v>
      </c>
      <c r="AE17" s="106" t="s">
        <v>107</v>
      </c>
      <c r="AF17" s="106" t="s">
        <v>96</v>
      </c>
      <c r="AG17" s="106">
        <f t="shared" si="0"/>
        <v>85</v>
      </c>
      <c r="AH17" s="106" t="str">
        <f t="shared" si="1"/>
        <v>Débil</v>
      </c>
      <c r="AI17" s="106"/>
      <c r="AJ17" s="106" t="s">
        <v>89</v>
      </c>
      <c r="AK17" s="106" t="str">
        <f t="shared" si="2"/>
        <v>Siempre se ejecuta</v>
      </c>
      <c r="AL17" s="106"/>
      <c r="AM17" s="106" t="str">
        <f t="shared" si="3"/>
        <v>DÉBIL</v>
      </c>
      <c r="AN17" s="106">
        <f t="shared" si="4"/>
        <v>0</v>
      </c>
      <c r="AO17" s="106" t="str">
        <f t="shared" si="5"/>
        <v>SI</v>
      </c>
      <c r="AP17" s="330"/>
      <c r="AQ17" s="330"/>
      <c r="AR17" s="332"/>
      <c r="AS17" s="310"/>
      <c r="AT17" s="335"/>
      <c r="AU17" s="338"/>
      <c r="AV17" s="306"/>
      <c r="AW17" s="325"/>
      <c r="AX17" s="328"/>
    </row>
    <row r="18" spans="2:50" s="104" customFormat="1" ht="211.2" x14ac:dyDescent="0.25">
      <c r="B18" s="297"/>
      <c r="C18" s="300"/>
      <c r="D18" s="302"/>
      <c r="E18" s="304"/>
      <c r="F18" s="306"/>
      <c r="G18" s="108">
        <v>7</v>
      </c>
      <c r="H18" s="109" t="s">
        <v>384</v>
      </c>
      <c r="I18" s="308"/>
      <c r="J18" s="310"/>
      <c r="K18" s="340"/>
      <c r="L18" s="304"/>
      <c r="M18" s="338"/>
      <c r="N18" s="340"/>
      <c r="O18" s="325"/>
      <c r="P18" s="308"/>
      <c r="Q18" s="110">
        <v>7</v>
      </c>
      <c r="R18" s="77" t="s">
        <v>1809</v>
      </c>
      <c r="S18" s="77" t="s">
        <v>475</v>
      </c>
      <c r="T18" s="77" t="s">
        <v>77</v>
      </c>
      <c r="U18" s="77" t="s">
        <v>1810</v>
      </c>
      <c r="V18" s="77" t="s">
        <v>1811</v>
      </c>
      <c r="W18" s="77" t="s">
        <v>1812</v>
      </c>
      <c r="X18" s="77" t="s">
        <v>1813</v>
      </c>
      <c r="Y18" s="109" t="s">
        <v>95</v>
      </c>
      <c r="Z18" s="109" t="s">
        <v>79</v>
      </c>
      <c r="AA18" s="109" t="s">
        <v>80</v>
      </c>
      <c r="AB18" s="109" t="s">
        <v>81</v>
      </c>
      <c r="AC18" s="109" t="s">
        <v>82</v>
      </c>
      <c r="AD18" s="109" t="s">
        <v>83</v>
      </c>
      <c r="AE18" s="109" t="s">
        <v>84</v>
      </c>
      <c r="AF18" s="109" t="s">
        <v>96</v>
      </c>
      <c r="AG18" s="109">
        <f t="shared" si="0"/>
        <v>100</v>
      </c>
      <c r="AH18" s="109" t="str">
        <f t="shared" si="1"/>
        <v>Fuerte</v>
      </c>
      <c r="AI18" s="109"/>
      <c r="AJ18" s="109" t="s">
        <v>89</v>
      </c>
      <c r="AK18" s="109" t="str">
        <f t="shared" si="2"/>
        <v>Siempre se ejecuta</v>
      </c>
      <c r="AL18" s="109"/>
      <c r="AM18" s="109" t="str">
        <f t="shared" si="3"/>
        <v>FUERTE</v>
      </c>
      <c r="AN18" s="109">
        <f t="shared" si="4"/>
        <v>100</v>
      </c>
      <c r="AO18" s="109" t="str">
        <f t="shared" si="5"/>
        <v>NO</v>
      </c>
      <c r="AP18" s="330"/>
      <c r="AQ18" s="330"/>
      <c r="AR18" s="332"/>
      <c r="AS18" s="310"/>
      <c r="AT18" s="335"/>
      <c r="AU18" s="338"/>
      <c r="AV18" s="306"/>
      <c r="AW18" s="325"/>
      <c r="AX18" s="328"/>
    </row>
    <row r="19" spans="2:50" s="104" customFormat="1" ht="250.8" x14ac:dyDescent="0.25">
      <c r="B19" s="297"/>
      <c r="C19" s="300"/>
      <c r="D19" s="302"/>
      <c r="E19" s="304"/>
      <c r="F19" s="306"/>
      <c r="G19" s="105">
        <v>8</v>
      </c>
      <c r="H19" s="106" t="s">
        <v>384</v>
      </c>
      <c r="I19" s="308"/>
      <c r="J19" s="310"/>
      <c r="K19" s="340"/>
      <c r="L19" s="304"/>
      <c r="M19" s="338"/>
      <c r="N19" s="340"/>
      <c r="O19" s="325"/>
      <c r="P19" s="308"/>
      <c r="Q19" s="107">
        <v>8</v>
      </c>
      <c r="R19" s="76" t="s">
        <v>1814</v>
      </c>
      <c r="S19" s="76" t="s">
        <v>1815</v>
      </c>
      <c r="T19" s="76" t="s">
        <v>77</v>
      </c>
      <c r="U19" s="76" t="s">
        <v>1810</v>
      </c>
      <c r="V19" s="76" t="s">
        <v>1816</v>
      </c>
      <c r="W19" s="76" t="s">
        <v>1817</v>
      </c>
      <c r="X19" s="76" t="s">
        <v>1818</v>
      </c>
      <c r="Y19" s="106" t="s">
        <v>95</v>
      </c>
      <c r="Z19" s="106" t="s">
        <v>79</v>
      </c>
      <c r="AA19" s="106" t="s">
        <v>80</v>
      </c>
      <c r="AB19" s="106" t="s">
        <v>81</v>
      </c>
      <c r="AC19" s="106" t="s">
        <v>82</v>
      </c>
      <c r="AD19" s="106" t="s">
        <v>83</v>
      </c>
      <c r="AE19" s="106" t="s">
        <v>84</v>
      </c>
      <c r="AF19" s="106" t="s">
        <v>96</v>
      </c>
      <c r="AG19" s="106">
        <f t="shared" si="0"/>
        <v>100</v>
      </c>
      <c r="AH19" s="106" t="str">
        <f t="shared" si="1"/>
        <v>Fuerte</v>
      </c>
      <c r="AI19" s="106"/>
      <c r="AJ19" s="106" t="s">
        <v>89</v>
      </c>
      <c r="AK19" s="106" t="str">
        <f t="shared" si="2"/>
        <v>Siempre se ejecuta</v>
      </c>
      <c r="AL19" s="106"/>
      <c r="AM19" s="106" t="str">
        <f t="shared" si="3"/>
        <v>FUERTE</v>
      </c>
      <c r="AN19" s="106">
        <f t="shared" si="4"/>
        <v>100</v>
      </c>
      <c r="AO19" s="106" t="str">
        <f t="shared" si="5"/>
        <v>NO</v>
      </c>
      <c r="AP19" s="330"/>
      <c r="AQ19" s="330"/>
      <c r="AR19" s="332"/>
      <c r="AS19" s="310"/>
      <c r="AT19" s="335"/>
      <c r="AU19" s="338"/>
      <c r="AV19" s="306"/>
      <c r="AW19" s="325"/>
      <c r="AX19" s="328"/>
    </row>
    <row r="20" spans="2:50" s="104" customFormat="1" ht="224.4" x14ac:dyDescent="0.25">
      <c r="B20" s="297"/>
      <c r="C20" s="300"/>
      <c r="D20" s="302"/>
      <c r="E20" s="304"/>
      <c r="F20" s="306"/>
      <c r="G20" s="108">
        <v>9</v>
      </c>
      <c r="H20" s="109" t="s">
        <v>384</v>
      </c>
      <c r="I20" s="308"/>
      <c r="J20" s="310"/>
      <c r="K20" s="340"/>
      <c r="L20" s="304"/>
      <c r="M20" s="338"/>
      <c r="N20" s="340"/>
      <c r="O20" s="325"/>
      <c r="P20" s="308"/>
      <c r="Q20" s="110">
        <v>9</v>
      </c>
      <c r="R20" s="77" t="s">
        <v>1819</v>
      </c>
      <c r="S20" s="77" t="s">
        <v>383</v>
      </c>
      <c r="T20" s="77" t="s">
        <v>77</v>
      </c>
      <c r="U20" s="77" t="s">
        <v>1801</v>
      </c>
      <c r="V20" s="77" t="s">
        <v>1820</v>
      </c>
      <c r="W20" s="77" t="s">
        <v>1821</v>
      </c>
      <c r="X20" s="77" t="s">
        <v>1822</v>
      </c>
      <c r="Y20" s="109" t="s">
        <v>95</v>
      </c>
      <c r="Z20" s="109" t="s">
        <v>79</v>
      </c>
      <c r="AA20" s="109" t="s">
        <v>80</v>
      </c>
      <c r="AB20" s="109" t="s">
        <v>81</v>
      </c>
      <c r="AC20" s="109" t="s">
        <v>82</v>
      </c>
      <c r="AD20" s="109" t="s">
        <v>83</v>
      </c>
      <c r="AE20" s="109" t="s">
        <v>84</v>
      </c>
      <c r="AF20" s="109" t="s">
        <v>96</v>
      </c>
      <c r="AG20" s="109">
        <f t="shared" si="0"/>
        <v>100</v>
      </c>
      <c r="AH20" s="109" t="str">
        <f t="shared" si="1"/>
        <v>Fuerte</v>
      </c>
      <c r="AI20" s="109"/>
      <c r="AJ20" s="109" t="s">
        <v>89</v>
      </c>
      <c r="AK20" s="109" t="str">
        <f t="shared" si="2"/>
        <v>Siempre se ejecuta</v>
      </c>
      <c r="AL20" s="109"/>
      <c r="AM20" s="109" t="str">
        <f t="shared" si="3"/>
        <v>FUERTE</v>
      </c>
      <c r="AN20" s="109">
        <f t="shared" si="4"/>
        <v>100</v>
      </c>
      <c r="AO20" s="109" t="str">
        <f t="shared" si="5"/>
        <v>NO</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sheetData>
  <sheetProtection algorithmName="SHA-512" hashValue="miLb7nSeCyxN3aOD3JP1Tyn3v9sMNzN2jx2989fkSzDizvMHqHUqsmWwp550WoVbk8f0QFsncpXZFura223qDQ==" saltValue="lutn3Y/zKZ7peYT0xXbzhg==" spinCount="100000" sheet="1" objects="1" scenarios="1"/>
  <mergeCells count="68">
    <mergeCell ref="AV12:AV21"/>
    <mergeCell ref="AW12:AW21"/>
    <mergeCell ref="AX12:AX21"/>
    <mergeCell ref="AP12:AP21"/>
    <mergeCell ref="AQ12:AQ21"/>
    <mergeCell ref="AR12:AR21"/>
    <mergeCell ref="AS12:AS21"/>
    <mergeCell ref="AT12:AT21"/>
    <mergeCell ref="AU12:AU21"/>
    <mergeCell ref="K12:K21"/>
    <mergeCell ref="L12:L21"/>
    <mergeCell ref="M12:M21"/>
    <mergeCell ref="N12:N21"/>
    <mergeCell ref="O12:O2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Y9:Y11"/>
    <mergeCell ref="Z9:AF10"/>
    <mergeCell ref="AG9:AH11"/>
    <mergeCell ref="AJ9:AK11"/>
    <mergeCell ref="J10:L10"/>
    <mergeCell ref="M10:N10"/>
    <mergeCell ref="O10:O11"/>
    <mergeCell ref="P10:P11"/>
    <mergeCell ref="W9:W11"/>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B6:C6"/>
    <mergeCell ref="D6:F6"/>
    <mergeCell ref="B8:I8"/>
    <mergeCell ref="J8:P8"/>
    <mergeCell ref="Q8:AR8"/>
    <mergeCell ref="B2:C3"/>
    <mergeCell ref="D2:AX2"/>
    <mergeCell ref="D3:AX3"/>
    <mergeCell ref="B4:C4"/>
    <mergeCell ref="D4:H4"/>
    <mergeCell ref="I4:Q4"/>
    <mergeCell ref="R4:AG4"/>
    <mergeCell ref="AH4:AX4"/>
  </mergeCells>
  <conditionalFormatting sqref="O12:P12 O13:O21">
    <cfRule type="containsText" dxfId="3240" priority="87" operator="containsText" text="Extremo">
      <formula>NOT(ISERROR(SEARCH("Extremo",O12)))</formula>
    </cfRule>
    <cfRule type="containsText" dxfId="3239" priority="88" operator="containsText" text="Alto">
      <formula>NOT(ISERROR(SEARCH("Alto",O12)))</formula>
    </cfRule>
    <cfRule type="containsText" dxfId="3238" priority="89" operator="containsText" text="Moderado">
      <formula>NOT(ISERROR(SEARCH("Moderado",O12)))</formula>
    </cfRule>
    <cfRule type="containsText" dxfId="3237" priority="90" operator="containsText" text="Bajo">
      <formula>NOT(ISERROR(SEARCH("Bajo",O12)))</formula>
    </cfRule>
  </conditionalFormatting>
  <conditionalFormatting sqref="AM12:AM21">
    <cfRule type="containsText" dxfId="3236" priority="84" operator="containsText" text="FUERTE">
      <formula>NOT(ISERROR(SEARCH("FUERTE",AM12)))</formula>
    </cfRule>
    <cfRule type="containsText" dxfId="3235" priority="85" operator="containsText" text="MODERADO">
      <formula>NOT(ISERROR(SEARCH("MODERADO",AM12)))</formula>
    </cfRule>
    <cfRule type="containsText" dxfId="3234" priority="86" operator="containsText" text="DÉBIL">
      <formula>NOT(ISERROR(SEARCH("DÉBIL",AM12)))</formula>
    </cfRule>
  </conditionalFormatting>
  <conditionalFormatting sqref="AW12:AW21">
    <cfRule type="containsText" dxfId="3233" priority="80" operator="containsText" text="Extremo">
      <formula>NOT(ISERROR(SEARCH("Extremo",AW12)))</formula>
    </cfRule>
    <cfRule type="containsText" dxfId="3232" priority="81" operator="containsText" text="Alto">
      <formula>NOT(ISERROR(SEARCH("Alto",AW12)))</formula>
    </cfRule>
    <cfRule type="containsText" dxfId="3231" priority="82" operator="containsText" text="Moderado">
      <formula>NOT(ISERROR(SEARCH("Moderado",AW12)))</formula>
    </cfRule>
    <cfRule type="containsText" dxfId="3230" priority="83" operator="containsText" text="Bajo">
      <formula>NOT(ISERROR(SEARCH("Bajo",AW12)))</formula>
    </cfRule>
  </conditionalFormatting>
  <conditionalFormatting sqref="B12:B21">
    <cfRule type="containsText" dxfId="3229" priority="79" operator="containsText" text="Escoger un proceso de la lista desplegable">
      <formula>NOT(ISERROR(SEARCH("Escoger un proceso de la lista desplegable",B12)))</formula>
    </cfRule>
  </conditionalFormatting>
  <conditionalFormatting sqref="B12:E21 Y12:AX21 G12:Q21">
    <cfRule type="containsText" dxfId="3228" priority="77" operator="containsText" text="Escoger un dato de la lista desplegable">
      <formula>NOT(ISERROR(SEARCH("Escoger un dato de la lista desplegable",B12)))</formula>
    </cfRule>
    <cfRule type="containsText" dxfId="3227" priority="78" operator="containsText" text="Casilla formulada">
      <formula>NOT(ISERROR(SEARCH("Casilla formulada",B12)))</formula>
    </cfRule>
  </conditionalFormatting>
  <conditionalFormatting sqref="D12:D21">
    <cfRule type="containsText" dxfId="3226" priority="76" operator="containsText" text="Definir el riesgo">
      <formula>NOT(ISERROR(SEARCH("Definir el riesgo",D12)))</formula>
    </cfRule>
  </conditionalFormatting>
  <conditionalFormatting sqref="H12:H21">
    <cfRule type="containsText" dxfId="3225" priority="75" operator="containsText" text="Espacio para describir la o las posibles causas">
      <formula>NOT(ISERROR(SEARCH("Espacio para describir la o las posibles causas",H12)))</formula>
    </cfRule>
  </conditionalFormatting>
  <conditionalFormatting sqref="I12:I21">
    <cfRule type="containsText" dxfId="3224"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223" priority="73" operator="containsText" text="←">
      <formula>NOT(ISERROR(SEARCH("←",J12)))</formula>
    </cfRule>
  </conditionalFormatting>
  <conditionalFormatting sqref="P12:P21">
    <cfRule type="containsText" dxfId="3222" priority="72" operator="containsText" text="Seleccione Tratamiento del Riesgo">
      <formula>NOT(ISERROR(SEARCH("Seleccione Tratamiento del Riesgo",P12)))</formula>
    </cfRule>
  </conditionalFormatting>
  <conditionalFormatting sqref="R12:S21 U12:X21">
    <cfRule type="containsText" dxfId="3221" priority="70" operator="containsText" text="Escoger un dato de la lista desplegable">
      <formula>NOT(ISERROR(SEARCH("Escoger un dato de la lista desplegable",R12)))</formula>
    </cfRule>
    <cfRule type="containsText" dxfId="3220" priority="71" operator="containsText" text="Casilla formulada">
      <formula>NOT(ISERROR(SEARCH("Casilla formulada",R12)))</formula>
    </cfRule>
  </conditionalFormatting>
  <conditionalFormatting sqref="R12:S21 U12:X21">
    <cfRule type="containsText" dxfId="3219" priority="69" operator="containsText" text="CONTROL#">
      <formula>NOT(ISERROR(SEARCH("CONTROL#",R12)))</formula>
    </cfRule>
  </conditionalFormatting>
  <conditionalFormatting sqref="T12:T21">
    <cfRule type="containsText" dxfId="3218" priority="67" operator="containsText" text="Escoger un dato de la lista desplegable">
      <formula>NOT(ISERROR(SEARCH("Escoger un dato de la lista desplegable",T12)))</formula>
    </cfRule>
    <cfRule type="containsText" dxfId="3217" priority="68" operator="containsText" text="Casilla formulada">
      <formula>NOT(ISERROR(SEARCH("Casilla formulada",T12)))</formula>
    </cfRule>
  </conditionalFormatting>
  <conditionalFormatting sqref="T12:T21">
    <cfRule type="containsText" dxfId="3216" priority="66" operator="containsText" text="CONTROL#">
      <formula>NOT(ISERROR(SEARCH("CONTROL#",T12)))</formula>
    </cfRule>
  </conditionalFormatting>
  <conditionalFormatting sqref="T12">
    <cfRule type="containsText" dxfId="3215" priority="64" operator="containsText" text="Escoger un dato de la lista desplegable">
      <formula>NOT(ISERROR(SEARCH("Escoger un dato de la lista desplegable",T12)))</formula>
    </cfRule>
    <cfRule type="containsText" dxfId="3214" priority="65" operator="containsText" text="Casilla formulada">
      <formula>NOT(ISERROR(SEARCH("Casilla formulada",T12)))</formula>
    </cfRule>
  </conditionalFormatting>
  <conditionalFormatting sqref="T13:T21">
    <cfRule type="containsText" dxfId="3213" priority="62" operator="containsText" text="Escoger un dato de la lista desplegable">
      <formula>NOT(ISERROR(SEARCH("Escoger un dato de la lista desplegable",T13)))</formula>
    </cfRule>
    <cfRule type="containsText" dxfId="3212" priority="63" operator="containsText" text="Casilla formulada">
      <formula>NOT(ISERROR(SEARCH("Casilla formulada",T13)))</formula>
    </cfRule>
  </conditionalFormatting>
  <conditionalFormatting sqref="I6">
    <cfRule type="containsText" dxfId="3211" priority="61" operator="containsText" text="Casilla formulada">
      <formula>NOT(ISERROR(SEARCH("Casilla formulada",I6)))</formula>
    </cfRule>
  </conditionalFormatting>
  <conditionalFormatting sqref="F12:F21">
    <cfRule type="containsText" dxfId="3210" priority="1" operator="containsText" text="Escoger un dato de la lista desplegable">
      <formula>NOT(ISERROR(SEARCH("Escoger un dato de la lista desplegable",F12)))</formula>
    </cfRule>
    <cfRule type="containsText" dxfId="3209" priority="2" operator="containsText" text="Casilla formulada">
      <formula>NOT(ISERROR(SEARCH("Casilla formulada",F12)))</formula>
    </cfRule>
  </conditionalFormatting>
  <dataValidations count="11">
    <dataValidation type="list" allowBlank="1" showInputMessage="1" showErrorMessage="1" sqref="T12:T21" xr:uid="{00000000-0002-0000-1400-000000000000}">
      <formula1>"Escoger un dato de la lista desplegable,Por Tramite, Diario, Semanal, Quincenal, Mensual, Bimestral, Trimestral, Semestral,Anual"</formula1>
    </dataValidation>
    <dataValidation type="list" allowBlank="1" showInputMessage="1" showErrorMessage="1" sqref="AJ12:AJ21" xr:uid="{00000000-0002-0000-1400-000001000000}">
      <formula1>"Escoger un dato de la lista desplegable,Fuerte,Moderado,Débil"</formula1>
    </dataValidation>
    <dataValidation type="list" allowBlank="1" showInputMessage="1" showErrorMessage="1" sqref="AF12:AF21" xr:uid="{00000000-0002-0000-1400-000002000000}">
      <formula1>"Escoger un dato de la lista desplegable,Completa,Incompleta,No existe"</formula1>
    </dataValidation>
    <dataValidation type="list" allowBlank="1" showInputMessage="1" showErrorMessage="1" sqref="AE12:AE21" xr:uid="{00000000-0002-0000-1400-000003000000}">
      <formula1>"Escoger un dato de la lista desplegable,Se investigan y resuelven oportunamente,No se investigan y resuelven oportunamente."</formula1>
    </dataValidation>
    <dataValidation type="list" allowBlank="1" showInputMessage="1" showErrorMessage="1" sqref="AD12:AD21" xr:uid="{00000000-0002-0000-1400-000004000000}">
      <formula1>"Escoger un dato de la lista desplegable,Confiable,No confiable"</formula1>
    </dataValidation>
    <dataValidation type="list" allowBlank="1" showInputMessage="1" showErrorMessage="1" sqref="AC12:AC21" xr:uid="{00000000-0002-0000-1400-000005000000}">
      <formula1>"Escoger un dato de la lista desplegable,Prevenir,Detectar,No es un control"</formula1>
    </dataValidation>
    <dataValidation type="list" allowBlank="1" showInputMessage="1" showErrorMessage="1" sqref="AB12:AB21" xr:uid="{00000000-0002-0000-1400-000006000000}">
      <formula1>"Escoger un dato de la lista desplegable,Oportuna,Inoportuna"</formula1>
    </dataValidation>
    <dataValidation type="list" allowBlank="1" showInputMessage="1" showErrorMessage="1" sqref="AA12:AA21" xr:uid="{00000000-0002-0000-1400-000007000000}">
      <formula1>"Escoger un dato de la lista desplegable,Adecuado,Inadecuado"</formula1>
    </dataValidation>
    <dataValidation type="list" allowBlank="1" showInputMessage="1" showErrorMessage="1" sqref="Z12:Z21" xr:uid="{00000000-0002-0000-1400-000008000000}">
      <formula1>"Escoger un dato de la lista desplegable,Asignado,No Asignado"</formula1>
    </dataValidation>
    <dataValidation type="list" allowBlank="1" showInputMessage="1" showErrorMessage="1" sqref="Y12:Y21" xr:uid="{00000000-0002-0000-1400-000009000000}">
      <formula1>"Escoger un dato de la lista desplegable,Preventivo,Detectivo"</formula1>
    </dataValidation>
    <dataValidation type="list" allowBlank="1" showInputMessage="1" showErrorMessage="1" sqref="M12:M21 J12:J21" xr:uid="{00000000-0002-0000-14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B000000}">
          <x14:formula1>
            <xm:f>'HOJA DE DATOS'!$I$13:$I$46</xm:f>
          </x14:formula1>
          <xm:sqref>B12:B21</xm:sqref>
        </x14:dataValidation>
        <x14:dataValidation type="list" allowBlank="1" showInputMessage="1" showErrorMessage="1" xr:uid="{00000000-0002-0000-1400-00000C000000}">
          <x14:formula1>
            <xm:f>'HOJA DE DATOS'!$I$50:$I$57</xm:f>
          </x14:formula1>
          <xm:sqref>E12:E21</xm:sqref>
        </x14:dataValidation>
        <x14:dataValidation type="list" allowBlank="1" showInputMessage="1" showErrorMessage="1" xr:uid="{00000000-0002-0000-1400-00000D000000}">
          <x14:formula1>
            <xm:f>'HOJA DE DATOS'!$I$60:$I$64</xm:f>
          </x14:formula1>
          <xm:sqref>P12:P21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2:J38"/>
  <sheetViews>
    <sheetView zoomScale="90" zoomScaleNormal="90" workbookViewId="0">
      <pane xSplit="8" ySplit="5" topLeftCell="I18" activePane="bottomRight" state="frozen"/>
      <selection activeCell="D41" sqref="D41"/>
      <selection pane="topRight" activeCell="D41" sqref="D41"/>
      <selection pane="bottomLeft" activeCell="D41" sqref="D41"/>
      <selection pane="bottomRight" activeCell="J6" sqref="J6"/>
    </sheetView>
  </sheetViews>
  <sheetFormatPr baseColWidth="10" defaultColWidth="11.44140625" defaultRowHeight="13.2" outlineLevelCol="1" x14ac:dyDescent="0.25"/>
  <cols>
    <col min="1" max="1" width="1.109375" style="23" customWidth="1"/>
    <col min="2" max="2" width="5.6640625" style="23" customWidth="1"/>
    <col min="3" max="3" width="11.44140625" style="23" customWidth="1"/>
    <col min="4" max="4" width="64" style="23" customWidth="1"/>
    <col min="5" max="5" width="31.5546875" style="53" hidden="1" customWidth="1" outlineLevel="1"/>
    <col min="6" max="6" width="35.6640625" style="53" hidden="1" customWidth="1" outlineLevel="1"/>
    <col min="7" max="7" width="33.109375" style="53" hidden="1" customWidth="1" outlineLevel="1"/>
    <col min="8" max="8" width="39.6640625" style="53" hidden="1" customWidth="1" outlineLevel="1"/>
    <col min="9" max="9" width="27.109375" style="23" customWidth="1" collapsed="1"/>
    <col min="10" max="10" width="27.109375" style="23" customWidth="1"/>
    <col min="11" max="16384" width="11.44140625" style="23"/>
  </cols>
  <sheetData>
    <row r="2" spans="1:10" s="22" customFormat="1" ht="17.399999999999999" x14ac:dyDescent="0.3">
      <c r="B2" s="226" t="s">
        <v>199</v>
      </c>
      <c r="C2" s="226"/>
      <c r="D2" s="226"/>
      <c r="E2" s="226"/>
      <c r="F2" s="226"/>
      <c r="G2" s="226"/>
      <c r="H2" s="226"/>
      <c r="I2" s="226"/>
      <c r="J2" s="226"/>
    </row>
    <row r="3" spans="1:10" s="22" customFormat="1" ht="18" thickBot="1" x14ac:dyDescent="0.35"/>
    <row r="4" spans="1:10" x14ac:dyDescent="0.25">
      <c r="B4" s="227" t="s">
        <v>200</v>
      </c>
      <c r="C4" s="229" t="s">
        <v>201</v>
      </c>
      <c r="D4" s="229" t="s">
        <v>2</v>
      </c>
      <c r="E4" s="229" t="s">
        <v>202</v>
      </c>
      <c r="F4" s="229" t="s">
        <v>203</v>
      </c>
      <c r="G4" s="229" t="s">
        <v>204</v>
      </c>
      <c r="H4" s="231" t="s">
        <v>205</v>
      </c>
      <c r="I4" s="229" t="s">
        <v>206</v>
      </c>
      <c r="J4" s="233"/>
    </row>
    <row r="5" spans="1:10" ht="55.5" customHeight="1" thickBot="1" x14ac:dyDescent="0.3">
      <c r="B5" s="228"/>
      <c r="C5" s="230"/>
      <c r="D5" s="230"/>
      <c r="E5" s="230"/>
      <c r="F5" s="230"/>
      <c r="G5" s="230"/>
      <c r="H5" s="232"/>
      <c r="I5" s="71" t="s">
        <v>207</v>
      </c>
      <c r="J5" s="72" t="s">
        <v>448</v>
      </c>
    </row>
    <row r="6" spans="1:10" ht="30" customHeight="1" x14ac:dyDescent="0.25">
      <c r="B6" s="55">
        <v>1</v>
      </c>
      <c r="C6" s="24" t="s">
        <v>139</v>
      </c>
      <c r="D6" s="73" t="s">
        <v>208</v>
      </c>
      <c r="E6" s="63" t="s">
        <v>209</v>
      </c>
      <c r="F6" s="25" t="s">
        <v>210</v>
      </c>
      <c r="G6" s="26" t="s">
        <v>211</v>
      </c>
      <c r="H6" s="27" t="s">
        <v>212</v>
      </c>
      <c r="I6" s="28" t="s">
        <v>213</v>
      </c>
      <c r="J6" s="29" t="s">
        <v>214</v>
      </c>
    </row>
    <row r="7" spans="1:10" ht="30" customHeight="1" x14ac:dyDescent="0.25">
      <c r="B7" s="56">
        <v>2</v>
      </c>
      <c r="C7" s="30" t="s">
        <v>153</v>
      </c>
      <c r="D7" s="70" t="s">
        <v>215</v>
      </c>
      <c r="E7" s="64" t="s">
        <v>216</v>
      </c>
      <c r="F7" s="31" t="s">
        <v>217</v>
      </c>
      <c r="G7" s="32" t="s">
        <v>218</v>
      </c>
      <c r="H7" s="33" t="s">
        <v>218</v>
      </c>
      <c r="I7" s="34" t="s">
        <v>213</v>
      </c>
      <c r="J7" s="35" t="s">
        <v>213</v>
      </c>
    </row>
    <row r="8" spans="1:10" ht="30" customHeight="1" x14ac:dyDescent="0.25">
      <c r="B8" s="56">
        <v>3</v>
      </c>
      <c r="C8" s="30" t="s">
        <v>219</v>
      </c>
      <c r="D8" s="70" t="s">
        <v>9</v>
      </c>
      <c r="E8" s="64" t="s">
        <v>220</v>
      </c>
      <c r="F8" s="31" t="s">
        <v>221</v>
      </c>
      <c r="G8" s="32" t="s">
        <v>222</v>
      </c>
      <c r="H8" s="33" t="s">
        <v>223</v>
      </c>
      <c r="I8" s="36" t="s">
        <v>214</v>
      </c>
      <c r="J8" s="37" t="s">
        <v>214</v>
      </c>
    </row>
    <row r="9" spans="1:10" ht="30" customHeight="1" x14ac:dyDescent="0.25">
      <c r="B9" s="56">
        <v>4</v>
      </c>
      <c r="C9" s="30" t="s">
        <v>224</v>
      </c>
      <c r="D9" s="70" t="s">
        <v>225</v>
      </c>
      <c r="E9" s="64" t="s">
        <v>226</v>
      </c>
      <c r="F9" s="31" t="s">
        <v>227</v>
      </c>
      <c r="G9" s="32" t="s">
        <v>228</v>
      </c>
      <c r="H9" s="33" t="s">
        <v>212</v>
      </c>
      <c r="I9" s="36" t="s">
        <v>213</v>
      </c>
      <c r="J9" s="37" t="s">
        <v>213</v>
      </c>
    </row>
    <row r="10" spans="1:10" ht="30" customHeight="1" x14ac:dyDescent="0.25">
      <c r="B10" s="57">
        <v>5</v>
      </c>
      <c r="C10" s="30" t="s">
        <v>140</v>
      </c>
      <c r="D10" s="70" t="s">
        <v>229</v>
      </c>
      <c r="E10" s="65" t="s">
        <v>230</v>
      </c>
      <c r="F10" s="38" t="s">
        <v>231</v>
      </c>
      <c r="G10" s="39" t="s">
        <v>232</v>
      </c>
      <c r="H10" s="33" t="s">
        <v>233</v>
      </c>
      <c r="I10" s="36" t="s">
        <v>213</v>
      </c>
      <c r="J10" s="37" t="s">
        <v>213</v>
      </c>
    </row>
    <row r="11" spans="1:10" ht="30" customHeight="1" x14ac:dyDescent="0.25">
      <c r="B11" s="57">
        <v>6</v>
      </c>
      <c r="C11" s="30" t="s">
        <v>154</v>
      </c>
      <c r="D11" s="70" t="s">
        <v>26</v>
      </c>
      <c r="E11" s="65" t="s">
        <v>234</v>
      </c>
      <c r="F11" s="38" t="s">
        <v>235</v>
      </c>
      <c r="G11" s="39" t="s">
        <v>236</v>
      </c>
      <c r="H11" s="33" t="s">
        <v>233</v>
      </c>
      <c r="I11" s="36" t="s">
        <v>213</v>
      </c>
      <c r="J11" s="37" t="s">
        <v>213</v>
      </c>
    </row>
    <row r="12" spans="1:10" ht="30" customHeight="1" x14ac:dyDescent="0.25">
      <c r="B12" s="57">
        <v>7</v>
      </c>
      <c r="C12" s="30" t="s">
        <v>166</v>
      </c>
      <c r="D12" s="70" t="s">
        <v>22</v>
      </c>
      <c r="E12" s="65" t="s">
        <v>237</v>
      </c>
      <c r="F12" s="38" t="s">
        <v>238</v>
      </c>
      <c r="G12" s="39" t="s">
        <v>239</v>
      </c>
      <c r="H12" s="33" t="s">
        <v>240</v>
      </c>
      <c r="I12" s="36" t="s">
        <v>213</v>
      </c>
      <c r="J12" s="37" t="s">
        <v>213</v>
      </c>
    </row>
    <row r="13" spans="1:10" ht="30" customHeight="1" x14ac:dyDescent="0.25">
      <c r="B13" s="57">
        <v>8</v>
      </c>
      <c r="C13" s="30" t="s">
        <v>178</v>
      </c>
      <c r="D13" s="70" t="s">
        <v>241</v>
      </c>
      <c r="E13" s="65" t="s">
        <v>242</v>
      </c>
      <c r="F13" s="38" t="s">
        <v>243</v>
      </c>
      <c r="G13" s="40" t="s">
        <v>244</v>
      </c>
      <c r="H13" s="33" t="s">
        <v>240</v>
      </c>
      <c r="I13" s="36" t="s">
        <v>213</v>
      </c>
      <c r="J13" s="37" t="s">
        <v>213</v>
      </c>
    </row>
    <row r="14" spans="1:10" ht="30" customHeight="1" x14ac:dyDescent="0.25">
      <c r="B14" s="57">
        <v>9</v>
      </c>
      <c r="C14" s="30" t="s">
        <v>245</v>
      </c>
      <c r="D14" s="70" t="s">
        <v>246</v>
      </c>
      <c r="E14" s="65" t="s">
        <v>247</v>
      </c>
      <c r="F14" s="38" t="s">
        <v>248</v>
      </c>
      <c r="G14" s="39" t="s">
        <v>249</v>
      </c>
      <c r="H14" s="33" t="s">
        <v>233</v>
      </c>
      <c r="I14" s="36" t="s">
        <v>213</v>
      </c>
      <c r="J14" s="37" t="s">
        <v>213</v>
      </c>
    </row>
    <row r="15" spans="1:10" ht="30" customHeight="1" x14ac:dyDescent="0.25">
      <c r="B15" s="57">
        <v>10</v>
      </c>
      <c r="C15" s="30" t="s">
        <v>250</v>
      </c>
      <c r="D15" s="70" t="s">
        <v>251</v>
      </c>
      <c r="E15" s="66" t="s">
        <v>449</v>
      </c>
      <c r="F15" s="41" t="s">
        <v>252</v>
      </c>
      <c r="G15" s="40" t="s">
        <v>244</v>
      </c>
      <c r="H15" s="33" t="s">
        <v>240</v>
      </c>
      <c r="I15" s="36" t="s">
        <v>213</v>
      </c>
      <c r="J15" s="37" t="s">
        <v>214</v>
      </c>
    </row>
    <row r="16" spans="1:10" ht="30" customHeight="1" x14ac:dyDescent="0.25">
      <c r="A16" s="54"/>
      <c r="B16" s="57">
        <v>11</v>
      </c>
      <c r="C16" s="42" t="s">
        <v>253</v>
      </c>
      <c r="D16" s="70" t="s">
        <v>254</v>
      </c>
      <c r="E16" s="67" t="s">
        <v>255</v>
      </c>
      <c r="F16" s="43" t="s">
        <v>256</v>
      </c>
      <c r="G16" s="44" t="s">
        <v>257</v>
      </c>
      <c r="H16" s="33" t="s">
        <v>218</v>
      </c>
      <c r="I16" s="34" t="s">
        <v>213</v>
      </c>
      <c r="J16" s="35" t="s">
        <v>213</v>
      </c>
    </row>
    <row r="17" spans="1:10" ht="30" customHeight="1" x14ac:dyDescent="0.25">
      <c r="A17" s="54"/>
      <c r="B17" s="58">
        <v>12</v>
      </c>
      <c r="C17" s="30" t="s">
        <v>258</v>
      </c>
      <c r="D17" s="70" t="s">
        <v>259</v>
      </c>
      <c r="E17" s="66" t="s">
        <v>260</v>
      </c>
      <c r="F17" s="41" t="s">
        <v>261</v>
      </c>
      <c r="G17" s="39" t="s">
        <v>262</v>
      </c>
      <c r="H17" s="33" t="s">
        <v>263</v>
      </c>
      <c r="I17" s="36" t="s">
        <v>213</v>
      </c>
      <c r="J17" s="37" t="s">
        <v>213</v>
      </c>
    </row>
    <row r="18" spans="1:10" ht="30" customHeight="1" x14ac:dyDescent="0.25">
      <c r="A18" s="54"/>
      <c r="B18" s="58">
        <v>13</v>
      </c>
      <c r="C18" s="30" t="s">
        <v>264</v>
      </c>
      <c r="D18" s="70" t="s">
        <v>265</v>
      </c>
      <c r="E18" s="66" t="s">
        <v>450</v>
      </c>
      <c r="F18" s="41" t="s">
        <v>266</v>
      </c>
      <c r="G18" s="39" t="s">
        <v>267</v>
      </c>
      <c r="H18" s="33" t="s">
        <v>268</v>
      </c>
      <c r="I18" s="36" t="s">
        <v>213</v>
      </c>
      <c r="J18" s="37" t="s">
        <v>214</v>
      </c>
    </row>
    <row r="19" spans="1:10" ht="30" customHeight="1" x14ac:dyDescent="0.25">
      <c r="A19" s="54"/>
      <c r="B19" s="58">
        <v>14</v>
      </c>
      <c r="C19" s="30" t="s">
        <v>269</v>
      </c>
      <c r="D19" s="70" t="s">
        <v>270</v>
      </c>
      <c r="E19" s="66" t="s">
        <v>271</v>
      </c>
      <c r="F19" s="41" t="s">
        <v>272</v>
      </c>
      <c r="G19" s="39" t="s">
        <v>273</v>
      </c>
      <c r="H19" s="33" t="s">
        <v>240</v>
      </c>
      <c r="I19" s="36" t="s">
        <v>274</v>
      </c>
      <c r="J19" s="37" t="s">
        <v>213</v>
      </c>
    </row>
    <row r="20" spans="1:10" ht="30" customHeight="1" x14ac:dyDescent="0.25">
      <c r="A20" s="54"/>
      <c r="B20" s="58">
        <v>15</v>
      </c>
      <c r="C20" s="30" t="s">
        <v>275</v>
      </c>
      <c r="D20" s="70" t="s">
        <v>276</v>
      </c>
      <c r="E20" s="66" t="s">
        <v>277</v>
      </c>
      <c r="F20" s="41" t="s">
        <v>278</v>
      </c>
      <c r="G20" s="39" t="s">
        <v>279</v>
      </c>
      <c r="H20" s="33" t="s">
        <v>280</v>
      </c>
      <c r="I20" s="36" t="s">
        <v>213</v>
      </c>
      <c r="J20" s="37" t="s">
        <v>213</v>
      </c>
    </row>
    <row r="21" spans="1:10" ht="30" customHeight="1" x14ac:dyDescent="0.25">
      <c r="A21" s="54"/>
      <c r="B21" s="58">
        <v>16</v>
      </c>
      <c r="C21" s="30" t="s">
        <v>281</v>
      </c>
      <c r="D21" s="70" t="s">
        <v>282</v>
      </c>
      <c r="E21" s="66" t="s">
        <v>283</v>
      </c>
      <c r="F21" s="41" t="s">
        <v>284</v>
      </c>
      <c r="G21" s="39" t="s">
        <v>285</v>
      </c>
      <c r="H21" s="33" t="s">
        <v>212</v>
      </c>
      <c r="I21" s="36" t="s">
        <v>213</v>
      </c>
      <c r="J21" s="37" t="s">
        <v>214</v>
      </c>
    </row>
    <row r="22" spans="1:10" ht="30" customHeight="1" x14ac:dyDescent="0.25">
      <c r="A22" s="54"/>
      <c r="B22" s="58">
        <v>17</v>
      </c>
      <c r="C22" s="42" t="s">
        <v>286</v>
      </c>
      <c r="D22" s="70" t="s">
        <v>287</v>
      </c>
      <c r="E22" s="66" t="s">
        <v>451</v>
      </c>
      <c r="F22" s="41" t="s">
        <v>288</v>
      </c>
      <c r="G22" s="39" t="s">
        <v>289</v>
      </c>
      <c r="H22" s="33" t="s">
        <v>280</v>
      </c>
      <c r="I22" s="36" t="s">
        <v>213</v>
      </c>
      <c r="J22" s="37" t="s">
        <v>213</v>
      </c>
    </row>
    <row r="23" spans="1:10" ht="30" customHeight="1" x14ac:dyDescent="0.25">
      <c r="A23" s="54"/>
      <c r="B23" s="58">
        <v>18</v>
      </c>
      <c r="C23" s="30" t="s">
        <v>142</v>
      </c>
      <c r="D23" s="70" t="s">
        <v>290</v>
      </c>
      <c r="E23" s="66" t="s">
        <v>291</v>
      </c>
      <c r="F23" s="41" t="s">
        <v>292</v>
      </c>
      <c r="G23" s="39" t="s">
        <v>293</v>
      </c>
      <c r="H23" s="33" t="s">
        <v>294</v>
      </c>
      <c r="I23" s="36" t="s">
        <v>213</v>
      </c>
      <c r="J23" s="37" t="s">
        <v>214</v>
      </c>
    </row>
    <row r="24" spans="1:10" ht="30" customHeight="1" x14ac:dyDescent="0.25">
      <c r="A24" s="54"/>
      <c r="B24" s="58">
        <v>19</v>
      </c>
      <c r="C24" s="30" t="s">
        <v>295</v>
      </c>
      <c r="D24" s="70" t="s">
        <v>296</v>
      </c>
      <c r="E24" s="66" t="s">
        <v>452</v>
      </c>
      <c r="F24" s="41" t="s">
        <v>297</v>
      </c>
      <c r="G24" s="45" t="s">
        <v>298</v>
      </c>
      <c r="H24" s="33" t="s">
        <v>294</v>
      </c>
      <c r="I24" s="36" t="s">
        <v>213</v>
      </c>
      <c r="J24" s="37" t="s">
        <v>214</v>
      </c>
    </row>
    <row r="25" spans="1:10" ht="30" customHeight="1" x14ac:dyDescent="0.25">
      <c r="A25" s="54"/>
      <c r="B25" s="58">
        <v>20</v>
      </c>
      <c r="C25" s="30" t="s">
        <v>299</v>
      </c>
      <c r="D25" s="70" t="s">
        <v>300</v>
      </c>
      <c r="E25" s="66" t="s">
        <v>452</v>
      </c>
      <c r="F25" s="41" t="s">
        <v>301</v>
      </c>
      <c r="G25" s="39" t="s">
        <v>302</v>
      </c>
      <c r="H25" s="33" t="s">
        <v>240</v>
      </c>
      <c r="I25" s="36" t="s">
        <v>213</v>
      </c>
      <c r="J25" s="37" t="s">
        <v>214</v>
      </c>
    </row>
    <row r="26" spans="1:10" ht="30" customHeight="1" x14ac:dyDescent="0.25">
      <c r="A26" s="54"/>
      <c r="B26" s="59">
        <v>21</v>
      </c>
      <c r="C26" s="30" t="s">
        <v>303</v>
      </c>
      <c r="D26" s="70" t="s">
        <v>304</v>
      </c>
      <c r="E26" s="66" t="s">
        <v>305</v>
      </c>
      <c r="F26" s="41" t="s">
        <v>306</v>
      </c>
      <c r="G26" s="39" t="s">
        <v>307</v>
      </c>
      <c r="H26" s="33" t="s">
        <v>218</v>
      </c>
      <c r="I26" s="34" t="s">
        <v>213</v>
      </c>
      <c r="J26" s="35" t="s">
        <v>213</v>
      </c>
    </row>
    <row r="27" spans="1:10" ht="30" customHeight="1" x14ac:dyDescent="0.25">
      <c r="B27" s="60">
        <v>22</v>
      </c>
      <c r="C27" s="30" t="s">
        <v>182</v>
      </c>
      <c r="D27" s="70" t="s">
        <v>308</v>
      </c>
      <c r="E27" s="68" t="s">
        <v>309</v>
      </c>
      <c r="F27" s="46" t="s">
        <v>310</v>
      </c>
      <c r="G27" s="32" t="s">
        <v>311</v>
      </c>
      <c r="H27" s="33" t="s">
        <v>212</v>
      </c>
      <c r="I27" s="36" t="s">
        <v>213</v>
      </c>
      <c r="J27" s="37" t="s">
        <v>213</v>
      </c>
    </row>
    <row r="28" spans="1:10" ht="30" customHeight="1" x14ac:dyDescent="0.25">
      <c r="B28" s="60">
        <v>23</v>
      </c>
      <c r="C28" s="30" t="s">
        <v>157</v>
      </c>
      <c r="D28" s="70" t="s">
        <v>312</v>
      </c>
      <c r="E28" s="68" t="s">
        <v>313</v>
      </c>
      <c r="F28" s="46" t="s">
        <v>314</v>
      </c>
      <c r="G28" s="32" t="s">
        <v>315</v>
      </c>
      <c r="H28" s="33" t="s">
        <v>268</v>
      </c>
      <c r="I28" s="36" t="s">
        <v>213</v>
      </c>
      <c r="J28" s="37" t="s">
        <v>214</v>
      </c>
    </row>
    <row r="29" spans="1:10" ht="30" customHeight="1" x14ac:dyDescent="0.25">
      <c r="B29" s="60">
        <v>24</v>
      </c>
      <c r="C29" s="30" t="s">
        <v>144</v>
      </c>
      <c r="D29" s="70" t="s">
        <v>445</v>
      </c>
      <c r="E29" s="68" t="s">
        <v>316</v>
      </c>
      <c r="F29" s="46" t="s">
        <v>317</v>
      </c>
      <c r="G29" s="32" t="s">
        <v>318</v>
      </c>
      <c r="H29" s="33" t="s">
        <v>218</v>
      </c>
      <c r="I29" s="34" t="s">
        <v>213</v>
      </c>
      <c r="J29" s="35" t="s">
        <v>213</v>
      </c>
    </row>
    <row r="30" spans="1:10" ht="30" customHeight="1" x14ac:dyDescent="0.25">
      <c r="B30" s="60">
        <v>25</v>
      </c>
      <c r="C30" s="30" t="s">
        <v>158</v>
      </c>
      <c r="D30" s="70" t="s">
        <v>446</v>
      </c>
      <c r="E30" s="68" t="s">
        <v>319</v>
      </c>
      <c r="F30" s="46" t="s">
        <v>320</v>
      </c>
      <c r="G30" s="32" t="s">
        <v>321</v>
      </c>
      <c r="H30" s="33" t="s">
        <v>233</v>
      </c>
      <c r="I30" s="36" t="s">
        <v>213</v>
      </c>
      <c r="J30" s="37" t="s">
        <v>213</v>
      </c>
    </row>
    <row r="31" spans="1:10" ht="30" customHeight="1" x14ac:dyDescent="0.25">
      <c r="B31" s="60">
        <v>26</v>
      </c>
      <c r="C31" s="30" t="s">
        <v>143</v>
      </c>
      <c r="D31" s="70" t="s">
        <v>322</v>
      </c>
      <c r="E31" s="68" t="s">
        <v>323</v>
      </c>
      <c r="F31" s="46" t="s">
        <v>324</v>
      </c>
      <c r="G31" s="32" t="s">
        <v>325</v>
      </c>
      <c r="H31" s="33" t="s">
        <v>218</v>
      </c>
      <c r="I31" s="34" t="s">
        <v>213</v>
      </c>
      <c r="J31" s="35" t="s">
        <v>213</v>
      </c>
    </row>
    <row r="32" spans="1:10" ht="30" customHeight="1" x14ac:dyDescent="0.25">
      <c r="B32" s="60">
        <v>27</v>
      </c>
      <c r="C32" s="30" t="s">
        <v>326</v>
      </c>
      <c r="D32" s="70" t="s">
        <v>327</v>
      </c>
      <c r="E32" s="68" t="s">
        <v>328</v>
      </c>
      <c r="F32" s="46" t="s">
        <v>329</v>
      </c>
      <c r="G32" s="32" t="s">
        <v>330</v>
      </c>
      <c r="H32" s="33" t="s">
        <v>218</v>
      </c>
      <c r="I32" s="34" t="s">
        <v>213</v>
      </c>
      <c r="J32" s="35" t="s">
        <v>213</v>
      </c>
    </row>
    <row r="33" spans="2:10" ht="30" customHeight="1" x14ac:dyDescent="0.25">
      <c r="B33" s="60">
        <v>28</v>
      </c>
      <c r="C33" s="30" t="s">
        <v>170</v>
      </c>
      <c r="D33" s="70" t="s">
        <v>331</v>
      </c>
      <c r="E33" s="68" t="s">
        <v>332</v>
      </c>
      <c r="F33" s="46" t="s">
        <v>333</v>
      </c>
      <c r="G33" s="32" t="s">
        <v>334</v>
      </c>
      <c r="H33" s="33" t="s">
        <v>212</v>
      </c>
      <c r="I33" s="36" t="s">
        <v>213</v>
      </c>
      <c r="J33" s="37" t="s">
        <v>213</v>
      </c>
    </row>
    <row r="34" spans="2:10" ht="30" customHeight="1" x14ac:dyDescent="0.25">
      <c r="B34" s="60">
        <v>29</v>
      </c>
      <c r="C34" s="30" t="s">
        <v>335</v>
      </c>
      <c r="D34" s="70" t="s">
        <v>336</v>
      </c>
      <c r="E34" s="68" t="s">
        <v>337</v>
      </c>
      <c r="F34" s="46" t="s">
        <v>338</v>
      </c>
      <c r="G34" s="32" t="s">
        <v>339</v>
      </c>
      <c r="H34" s="33" t="s">
        <v>212</v>
      </c>
      <c r="I34" s="36" t="s">
        <v>213</v>
      </c>
      <c r="J34" s="37" t="s">
        <v>213</v>
      </c>
    </row>
    <row r="35" spans="2:10" ht="30" customHeight="1" x14ac:dyDescent="0.25">
      <c r="B35" s="60">
        <v>30</v>
      </c>
      <c r="C35" s="30" t="s">
        <v>340</v>
      </c>
      <c r="D35" s="70" t="s">
        <v>341</v>
      </c>
      <c r="E35" s="68" t="s">
        <v>342</v>
      </c>
      <c r="F35" s="46" t="s">
        <v>343</v>
      </c>
      <c r="G35" s="32" t="s">
        <v>344</v>
      </c>
      <c r="H35" s="33" t="s">
        <v>345</v>
      </c>
      <c r="I35" s="36" t="s">
        <v>213</v>
      </c>
      <c r="J35" s="37" t="s">
        <v>213</v>
      </c>
    </row>
    <row r="36" spans="2:10" ht="30" customHeight="1" x14ac:dyDescent="0.25">
      <c r="B36" s="60">
        <v>31</v>
      </c>
      <c r="C36" s="30" t="s">
        <v>196</v>
      </c>
      <c r="D36" s="70" t="s">
        <v>346</v>
      </c>
      <c r="E36" s="68" t="s">
        <v>347</v>
      </c>
      <c r="F36" s="46" t="s">
        <v>348</v>
      </c>
      <c r="G36" s="32" t="s">
        <v>349</v>
      </c>
      <c r="H36" s="33" t="s">
        <v>212</v>
      </c>
      <c r="I36" s="36" t="s">
        <v>213</v>
      </c>
      <c r="J36" s="37" t="s">
        <v>213</v>
      </c>
    </row>
    <row r="37" spans="2:10" ht="30" customHeight="1" x14ac:dyDescent="0.25">
      <c r="B37" s="60">
        <v>32</v>
      </c>
      <c r="C37" s="30" t="s">
        <v>169</v>
      </c>
      <c r="D37" s="70" t="s">
        <v>350</v>
      </c>
      <c r="E37" s="68" t="s">
        <v>351</v>
      </c>
      <c r="F37" s="46" t="s">
        <v>352</v>
      </c>
      <c r="G37" s="32" t="s">
        <v>353</v>
      </c>
      <c r="H37" s="33" t="s">
        <v>233</v>
      </c>
      <c r="I37" s="36" t="s">
        <v>213</v>
      </c>
      <c r="J37" s="37" t="s">
        <v>214</v>
      </c>
    </row>
    <row r="38" spans="2:10" ht="30" customHeight="1" thickBot="1" x14ac:dyDescent="0.3">
      <c r="B38" s="61">
        <v>33</v>
      </c>
      <c r="C38" s="47" t="s">
        <v>354</v>
      </c>
      <c r="D38" s="74" t="s">
        <v>447</v>
      </c>
      <c r="E38" s="69" t="s">
        <v>355</v>
      </c>
      <c r="F38" s="48" t="s">
        <v>356</v>
      </c>
      <c r="G38" s="49" t="s">
        <v>357</v>
      </c>
      <c r="H38" s="50" t="s">
        <v>358</v>
      </c>
      <c r="I38" s="51" t="s">
        <v>213</v>
      </c>
      <c r="J38" s="52" t="s">
        <v>213</v>
      </c>
    </row>
  </sheetData>
  <sheetProtection algorithmName="SHA-512" hashValue="W5wu49uf86rYivIjmw5hdJfuGJW4B9o31EVBuIIzvs644LjEZDW9DYM9k/wyp7dcMY4WjFgX4Gcdd90pCBfOBA==" saltValue="UKPDJEDoiivtw6Fgc6SdZg==" spinCount="100000" sheet="1" objects="1" scenarios="1"/>
  <autoFilter ref="B5:J5" xr:uid="{00000000-0009-0000-0000-000001000000}"/>
  <mergeCells count="9">
    <mergeCell ref="B2:J2"/>
    <mergeCell ref="B4:B5"/>
    <mergeCell ref="C4:C5"/>
    <mergeCell ref="D4:D5"/>
    <mergeCell ref="E4:E5"/>
    <mergeCell ref="F4:F5"/>
    <mergeCell ref="G4:G5"/>
    <mergeCell ref="H4:H5"/>
    <mergeCell ref="I4:J4"/>
  </mergeCells>
  <conditionalFormatting sqref="I6:I38">
    <cfRule type="containsText" dxfId="4407" priority="3" operator="containsText" text="Pendiente">
      <formula>NOT(ISERROR(SEARCH("Pendiente",I6)))</formula>
    </cfRule>
    <cfRule type="containsText" dxfId="4406" priority="4" operator="containsText" text="Identificado">
      <formula>NOT(ISERROR(SEARCH("Identificado",I6)))</formula>
    </cfRule>
  </conditionalFormatting>
  <conditionalFormatting sqref="J6:J38">
    <cfRule type="containsText" dxfId="4405" priority="1" operator="containsText" text="Pendiente">
      <formula>NOT(ISERROR(SEARCH("Pendiente",J6)))</formula>
    </cfRule>
    <cfRule type="containsText" dxfId="4404" priority="2" operator="containsText" text="Identificado">
      <formula>NOT(ISERROR(SEARCH("Identificado",J6)))</formula>
    </cfRule>
  </conditionalFormatting>
  <dataValidations count="1">
    <dataValidation type="list" allowBlank="1" showInputMessage="1" showErrorMessage="1" sqref="I6:J38" xr:uid="{00000000-0002-0000-0100-000000000000}">
      <formula1>"Identificado,Pendiente,N/A"</formula1>
    </dataValidation>
  </dataValidation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8681D-7198-4235-96A6-E7D7912F811E}">
  <sheetPr>
    <tabColor rgb="FF53AD81"/>
    <pageSetUpPr fitToPage="1"/>
  </sheetPr>
  <dimension ref="A1:BR1048128"/>
  <sheetViews>
    <sheetView zoomScale="50" zoomScaleNormal="50"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32.5546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2018</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GCEP-1.0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86" t="s">
        <v>56</v>
      </c>
      <c r="AW11" s="186" t="s">
        <v>57</v>
      </c>
      <c r="AX11" s="186">
        <v>2</v>
      </c>
      <c r="AY11" s="186">
        <v>3</v>
      </c>
      <c r="AZ11" s="186">
        <v>4</v>
      </c>
      <c r="BA11" s="186">
        <v>5</v>
      </c>
      <c r="BB11" s="186">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45.19999999999999" x14ac:dyDescent="0.3">
      <c r="A12" s="162"/>
      <c r="B12" s="394" t="s">
        <v>14</v>
      </c>
      <c r="C12" s="364" t="str">
        <f>VLOOKUP(B12,'[7]HOJA DE DATOS'!$I$13:$J$46,2,FALSE)</f>
        <v>Expedir certificaciones técnicas, conceptos, aprobaciones, permisos y/o actos administrativos a los proveedores de servicios, productos aeronáuticos, personal aeronáutico, aeródromos, aeropuertos, helipuertos y servicios aeroportuarios que acrediten el cumplimiento de los Reglamentos Aeronáuticos de Colombia y demás normatividad vigente aplicable a la seguridad operacional y de la aviación civil.</v>
      </c>
      <c r="D12" s="376" t="s">
        <v>2170</v>
      </c>
      <c r="E12" s="364" t="s">
        <v>75</v>
      </c>
      <c r="F12" s="364" t="s">
        <v>75</v>
      </c>
      <c r="G12" s="364" t="s">
        <v>75</v>
      </c>
      <c r="H12" s="364" t="s">
        <v>75</v>
      </c>
      <c r="I12" s="372" t="str">
        <f>IF(AND((E12="SI"),(F12="SI"),(G12="SI"),(H12="SI")),"Si es Riesgo de Corrupción","No es Riesgo de Corrupción")</f>
        <v>Si es Riesgo de Corrupción</v>
      </c>
      <c r="J12" s="163">
        <v>1</v>
      </c>
      <c r="K12" s="164" t="s">
        <v>2171</v>
      </c>
      <c r="L12" s="308" t="s">
        <v>2173</v>
      </c>
      <c r="M12" s="310">
        <v>3</v>
      </c>
      <c r="N12" s="375" t="str">
        <f>IF(M12=1,"Rara vez",IF(M12=2,"Improbable",IF(M12=3,"Posible",IF(M12=4,"Probable",IF(M12=5,"Casi seguro","← 
Definir el nivel de probabilidad")))))</f>
        <v>Posible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364" t="s">
        <v>75</v>
      </c>
      <c r="Q12" s="364" t="s">
        <v>75</v>
      </c>
      <c r="R12" s="364" t="s">
        <v>76</v>
      </c>
      <c r="S12" s="364" t="s">
        <v>75</v>
      </c>
      <c r="T12" s="364" t="s">
        <v>75</v>
      </c>
      <c r="U12" s="364" t="s">
        <v>75</v>
      </c>
      <c r="V12" s="364" t="s">
        <v>75</v>
      </c>
      <c r="W12" s="364" t="s">
        <v>76</v>
      </c>
      <c r="X12" s="364" t="s">
        <v>75</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15</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2190</v>
      </c>
      <c r="AO12" s="166" t="s">
        <v>2191</v>
      </c>
      <c r="AP12" s="166" t="s">
        <v>77</v>
      </c>
      <c r="AQ12" s="166" t="s">
        <v>2192</v>
      </c>
      <c r="AR12" s="166" t="s">
        <v>2193</v>
      </c>
      <c r="AS12" s="166" t="s">
        <v>103</v>
      </c>
      <c r="AT12" s="166" t="s">
        <v>2328</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MODERADA</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2</v>
      </c>
      <c r="BO12" s="356" t="str">
        <f t="shared" ref="BO12" si="11">IF(BN12=1,"Rara vez",IF(BN12=2,"Improbable",IF(BN12=3,"Posible",IF(BN12=4,"Probable",IF(BN12=5,"Casi Seguro",0)))))</f>
        <v>Improbable</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2198</v>
      </c>
    </row>
    <row r="13" spans="1:70" s="146" customFormat="1" ht="151.19999999999999" customHeight="1" x14ac:dyDescent="0.3">
      <c r="A13" s="162"/>
      <c r="B13" s="395"/>
      <c r="C13" s="365"/>
      <c r="D13" s="376"/>
      <c r="E13" s="365"/>
      <c r="F13" s="365"/>
      <c r="G13" s="365"/>
      <c r="H13" s="365"/>
      <c r="I13" s="373"/>
      <c r="J13" s="168">
        <v>2</v>
      </c>
      <c r="K13" s="169" t="s">
        <v>2171</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2194</v>
      </c>
      <c r="AO13" s="171" t="s">
        <v>2195</v>
      </c>
      <c r="AP13" s="171" t="s">
        <v>77</v>
      </c>
      <c r="AQ13" s="171" t="s">
        <v>2196</v>
      </c>
      <c r="AR13" s="171" t="s">
        <v>2197</v>
      </c>
      <c r="AS13" s="171" t="s">
        <v>103</v>
      </c>
      <c r="AT13" s="171" t="s">
        <v>2328</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79.2" customHeight="1" x14ac:dyDescent="0.3">
      <c r="A14" s="162"/>
      <c r="B14" s="395"/>
      <c r="C14" s="365"/>
      <c r="D14" s="376"/>
      <c r="E14" s="365"/>
      <c r="F14" s="365"/>
      <c r="G14" s="365"/>
      <c r="H14" s="365"/>
      <c r="I14" s="373"/>
      <c r="J14" s="173">
        <v>3</v>
      </c>
      <c r="K14" s="174" t="s">
        <v>2171</v>
      </c>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t="s">
        <v>2174</v>
      </c>
      <c r="AO14" s="176" t="s">
        <v>383</v>
      </c>
      <c r="AP14" s="176" t="s">
        <v>77</v>
      </c>
      <c r="AQ14" s="176" t="s">
        <v>2175</v>
      </c>
      <c r="AR14" s="176" t="s">
        <v>2176</v>
      </c>
      <c r="AS14" s="176" t="s">
        <v>103</v>
      </c>
      <c r="AT14" s="176" t="s">
        <v>2329</v>
      </c>
      <c r="AU14" s="176" t="s">
        <v>95</v>
      </c>
      <c r="AV14" s="166" t="s">
        <v>79</v>
      </c>
      <c r="AW14" s="166" t="s">
        <v>80</v>
      </c>
      <c r="AX14" s="166" t="s">
        <v>81</v>
      </c>
      <c r="AY14" s="166" t="s">
        <v>82</v>
      </c>
      <c r="AZ14" s="166" t="s">
        <v>83</v>
      </c>
      <c r="BA14" s="166" t="s">
        <v>84</v>
      </c>
      <c r="BB14" s="166" t="s">
        <v>96</v>
      </c>
      <c r="BC14" s="176">
        <f t="shared" si="2"/>
        <v>100</v>
      </c>
      <c r="BD14" s="176" t="str">
        <f t="shared" si="3"/>
        <v>Fuerte</v>
      </c>
      <c r="BE14" s="176"/>
      <c r="BF14" s="176" t="s">
        <v>89</v>
      </c>
      <c r="BG14" s="176" t="str">
        <f t="shared" si="4"/>
        <v>Siempre se ejecuta</v>
      </c>
      <c r="BH14" s="176"/>
      <c r="BI14" s="177" t="str">
        <f t="shared" si="5"/>
        <v>FUERTE</v>
      </c>
      <c r="BJ14" s="176">
        <f t="shared" si="6"/>
        <v>100</v>
      </c>
      <c r="BK14" s="176" t="str">
        <f t="shared" si="7"/>
        <v>NO</v>
      </c>
      <c r="BL14" s="351"/>
      <c r="BM14" s="351"/>
      <c r="BN14" s="354"/>
      <c r="BO14" s="356"/>
      <c r="BP14" s="356"/>
      <c r="BQ14" s="359"/>
      <c r="BR14" s="349"/>
    </row>
    <row r="15" spans="1:70" s="146" customFormat="1" ht="145.19999999999999" x14ac:dyDescent="0.3">
      <c r="A15" s="162"/>
      <c r="B15" s="395"/>
      <c r="C15" s="365"/>
      <c r="D15" s="376"/>
      <c r="E15" s="365"/>
      <c r="F15" s="365"/>
      <c r="G15" s="365"/>
      <c r="H15" s="365"/>
      <c r="I15" s="373"/>
      <c r="J15" s="168">
        <v>4</v>
      </c>
      <c r="K15" s="169" t="s">
        <v>2172</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2330</v>
      </c>
      <c r="AO15" s="171" t="s">
        <v>130</v>
      </c>
      <c r="AP15" s="171" t="s">
        <v>77</v>
      </c>
      <c r="AQ15" s="171" t="s">
        <v>2177</v>
      </c>
      <c r="AR15" s="171" t="s">
        <v>2331</v>
      </c>
      <c r="AS15" s="171" t="s">
        <v>103</v>
      </c>
      <c r="AT15" s="171" t="s">
        <v>2332</v>
      </c>
      <c r="AU15" s="171" t="s">
        <v>95</v>
      </c>
      <c r="AV15" s="171" t="s">
        <v>79</v>
      </c>
      <c r="AW15" s="171" t="s">
        <v>80</v>
      </c>
      <c r="AX15" s="171" t="s">
        <v>81</v>
      </c>
      <c r="AY15" s="171" t="s">
        <v>82</v>
      </c>
      <c r="AZ15" s="171" t="s">
        <v>83</v>
      </c>
      <c r="BA15" s="171" t="s">
        <v>84</v>
      </c>
      <c r="BB15" s="171" t="s">
        <v>96</v>
      </c>
      <c r="BC15" s="171">
        <f t="shared" si="2"/>
        <v>100</v>
      </c>
      <c r="BD15" s="171" t="str">
        <f t="shared" si="3"/>
        <v>Fuerte</v>
      </c>
      <c r="BE15" s="171"/>
      <c r="BF15" s="171" t="s">
        <v>89</v>
      </c>
      <c r="BG15" s="171" t="str">
        <f t="shared" si="4"/>
        <v>Siempre se ejecuta</v>
      </c>
      <c r="BH15" s="171"/>
      <c r="BI15" s="172" t="str">
        <f t="shared" si="5"/>
        <v>FUERTE</v>
      </c>
      <c r="BJ15" s="171">
        <f t="shared" si="6"/>
        <v>100</v>
      </c>
      <c r="BK15" s="171" t="str">
        <f t="shared" si="7"/>
        <v>NO</v>
      </c>
      <c r="BL15" s="351"/>
      <c r="BM15" s="351"/>
      <c r="BN15" s="354"/>
      <c r="BO15" s="356"/>
      <c r="BP15" s="356"/>
      <c r="BQ15" s="359"/>
      <c r="BR15" s="349"/>
    </row>
    <row r="16" spans="1:70" s="146" customFormat="1" ht="118.8" x14ac:dyDescent="0.3">
      <c r="A16" s="162"/>
      <c r="B16" s="395"/>
      <c r="C16" s="365"/>
      <c r="D16" s="376"/>
      <c r="E16" s="365"/>
      <c r="F16" s="365"/>
      <c r="G16" s="365"/>
      <c r="H16" s="365"/>
      <c r="I16" s="373"/>
      <c r="J16" s="173">
        <v>5</v>
      </c>
      <c r="K16" s="174" t="s">
        <v>2171</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2333</v>
      </c>
      <c r="AO16" s="176" t="s">
        <v>131</v>
      </c>
      <c r="AP16" s="176" t="s">
        <v>77</v>
      </c>
      <c r="AQ16" s="176" t="s">
        <v>2334</v>
      </c>
      <c r="AR16" s="176" t="s">
        <v>2335</v>
      </c>
      <c r="AS16" s="176" t="s">
        <v>2178</v>
      </c>
      <c r="AT16" s="176" t="s">
        <v>2336</v>
      </c>
      <c r="AU16" s="176" t="s">
        <v>95</v>
      </c>
      <c r="AV16" s="166" t="s">
        <v>79</v>
      </c>
      <c r="AW16" s="166" t="s">
        <v>80</v>
      </c>
      <c r="AX16" s="166" t="s">
        <v>81</v>
      </c>
      <c r="AY16" s="166" t="s">
        <v>82</v>
      </c>
      <c r="AZ16" s="166" t="s">
        <v>83</v>
      </c>
      <c r="BA16" s="166" t="s">
        <v>84</v>
      </c>
      <c r="BB16" s="166" t="s">
        <v>96</v>
      </c>
      <c r="BC16" s="176">
        <f t="shared" si="2"/>
        <v>100</v>
      </c>
      <c r="BD16" s="176" t="str">
        <f t="shared" si="3"/>
        <v>Fuerte</v>
      </c>
      <c r="BE16" s="176"/>
      <c r="BF16" s="176" t="s">
        <v>89</v>
      </c>
      <c r="BG16" s="176" t="str">
        <f t="shared" si="4"/>
        <v>Siempre se ejecuta</v>
      </c>
      <c r="BH16" s="176"/>
      <c r="BI16" s="177" t="str">
        <f t="shared" si="5"/>
        <v>FUERTE</v>
      </c>
      <c r="BJ16" s="176">
        <f t="shared" si="6"/>
        <v>100</v>
      </c>
      <c r="BK16" s="176" t="str">
        <f t="shared" si="7"/>
        <v>NO</v>
      </c>
      <c r="BL16" s="351"/>
      <c r="BM16" s="351"/>
      <c r="BN16" s="354"/>
      <c r="BO16" s="356"/>
      <c r="BP16" s="356"/>
      <c r="BQ16" s="359"/>
      <c r="BR16" s="349"/>
    </row>
    <row r="17" spans="1:70" s="146" customFormat="1" ht="158.4" x14ac:dyDescent="0.3">
      <c r="A17" s="162"/>
      <c r="B17" s="395"/>
      <c r="C17" s="365"/>
      <c r="D17" s="376"/>
      <c r="E17" s="365"/>
      <c r="F17" s="365"/>
      <c r="G17" s="365"/>
      <c r="H17" s="365"/>
      <c r="I17" s="373"/>
      <c r="J17" s="168">
        <v>6</v>
      </c>
      <c r="K17" s="169" t="s">
        <v>2171</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2179</v>
      </c>
      <c r="AO17" s="171" t="s">
        <v>479</v>
      </c>
      <c r="AP17" s="171" t="s">
        <v>77</v>
      </c>
      <c r="AQ17" s="171" t="s">
        <v>2180</v>
      </c>
      <c r="AR17" s="171" t="s">
        <v>2181</v>
      </c>
      <c r="AS17" s="171" t="s">
        <v>103</v>
      </c>
      <c r="AT17" s="171" t="s">
        <v>2337</v>
      </c>
      <c r="AU17" s="171" t="s">
        <v>95</v>
      </c>
      <c r="AV17" s="171" t="s">
        <v>79</v>
      </c>
      <c r="AW17" s="171" t="s">
        <v>80</v>
      </c>
      <c r="AX17" s="171" t="s">
        <v>81</v>
      </c>
      <c r="AY17" s="171" t="s">
        <v>82</v>
      </c>
      <c r="AZ17" s="171" t="s">
        <v>83</v>
      </c>
      <c r="BA17" s="171" t="s">
        <v>84</v>
      </c>
      <c r="BB17" s="171" t="s">
        <v>96</v>
      </c>
      <c r="BC17" s="171">
        <f t="shared" si="2"/>
        <v>100</v>
      </c>
      <c r="BD17" s="171" t="str">
        <f t="shared" si="3"/>
        <v>Fuerte</v>
      </c>
      <c r="BE17" s="171"/>
      <c r="BF17" s="171" t="s">
        <v>98</v>
      </c>
      <c r="BG17" s="171" t="str">
        <f t="shared" si="4"/>
        <v>Algunas veces se ejecuta</v>
      </c>
      <c r="BH17" s="171"/>
      <c r="BI17" s="172" t="str">
        <f t="shared" si="5"/>
        <v>MODERADO</v>
      </c>
      <c r="BJ17" s="171">
        <f t="shared" si="6"/>
        <v>50</v>
      </c>
      <c r="BK17" s="171" t="str">
        <f t="shared" si="7"/>
        <v>SI</v>
      </c>
      <c r="BL17" s="351"/>
      <c r="BM17" s="351"/>
      <c r="BN17" s="354"/>
      <c r="BO17" s="356"/>
      <c r="BP17" s="356"/>
      <c r="BQ17" s="359"/>
      <c r="BR17" s="349"/>
    </row>
    <row r="18" spans="1:70" s="146" customFormat="1" ht="132" x14ac:dyDescent="0.3">
      <c r="A18" s="162"/>
      <c r="B18" s="395"/>
      <c r="C18" s="365"/>
      <c r="D18" s="376"/>
      <c r="E18" s="365"/>
      <c r="F18" s="365"/>
      <c r="G18" s="365"/>
      <c r="H18" s="365"/>
      <c r="I18" s="373"/>
      <c r="J18" s="173">
        <v>7</v>
      </c>
      <c r="K18" s="174" t="s">
        <v>2171</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2182</v>
      </c>
      <c r="AO18" s="176" t="s">
        <v>2183</v>
      </c>
      <c r="AP18" s="176" t="s">
        <v>77</v>
      </c>
      <c r="AQ18" s="176" t="s">
        <v>2184</v>
      </c>
      <c r="AR18" s="176" t="s">
        <v>2185</v>
      </c>
      <c r="AS18" s="176" t="s">
        <v>2178</v>
      </c>
      <c r="AT18" s="176" t="s">
        <v>2338</v>
      </c>
      <c r="AU18" s="176" t="s">
        <v>95</v>
      </c>
      <c r="AV18" s="166" t="s">
        <v>79</v>
      </c>
      <c r="AW18" s="166" t="s">
        <v>80</v>
      </c>
      <c r="AX18" s="166" t="s">
        <v>81</v>
      </c>
      <c r="AY18" s="166" t="s">
        <v>82</v>
      </c>
      <c r="AZ18" s="166" t="s">
        <v>83</v>
      </c>
      <c r="BA18" s="166" t="s">
        <v>84</v>
      </c>
      <c r="BB18" s="166" t="s">
        <v>96</v>
      </c>
      <c r="BC18" s="176">
        <f t="shared" si="2"/>
        <v>100</v>
      </c>
      <c r="BD18" s="176" t="str">
        <f t="shared" si="3"/>
        <v>Fuerte</v>
      </c>
      <c r="BE18" s="176"/>
      <c r="BF18" s="176" t="s">
        <v>89</v>
      </c>
      <c r="BG18" s="176" t="str">
        <f t="shared" si="4"/>
        <v>Siempre se ejecuta</v>
      </c>
      <c r="BH18" s="176"/>
      <c r="BI18" s="177" t="str">
        <f t="shared" si="5"/>
        <v>FUERTE</v>
      </c>
      <c r="BJ18" s="176">
        <f t="shared" si="6"/>
        <v>100</v>
      </c>
      <c r="BK18" s="176" t="str">
        <f t="shared" si="7"/>
        <v>NO</v>
      </c>
      <c r="BL18" s="351"/>
      <c r="BM18" s="351"/>
      <c r="BN18" s="354"/>
      <c r="BO18" s="356"/>
      <c r="BP18" s="356"/>
      <c r="BQ18" s="359"/>
      <c r="BR18" s="349"/>
    </row>
    <row r="19" spans="1:70" s="146" customFormat="1" ht="118.8" x14ac:dyDescent="0.3">
      <c r="A19" s="162"/>
      <c r="B19" s="395"/>
      <c r="C19" s="365"/>
      <c r="D19" s="376"/>
      <c r="E19" s="365"/>
      <c r="F19" s="365"/>
      <c r="G19" s="365"/>
      <c r="H19" s="365"/>
      <c r="I19" s="373"/>
      <c r="J19" s="168">
        <v>8</v>
      </c>
      <c r="K19" s="169" t="s">
        <v>2171</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2186</v>
      </c>
      <c r="AO19" s="171" t="s">
        <v>2187</v>
      </c>
      <c r="AP19" s="171" t="s">
        <v>77</v>
      </c>
      <c r="AQ19" s="171" t="s">
        <v>2339</v>
      </c>
      <c r="AR19" s="171" t="s">
        <v>2188</v>
      </c>
      <c r="AS19" s="171" t="s">
        <v>2189</v>
      </c>
      <c r="AT19" s="171" t="s">
        <v>2340</v>
      </c>
      <c r="AU19" s="171" t="s">
        <v>95</v>
      </c>
      <c r="AV19" s="171" t="s">
        <v>79</v>
      </c>
      <c r="AW19" s="171" t="s">
        <v>80</v>
      </c>
      <c r="AX19" s="171" t="s">
        <v>81</v>
      </c>
      <c r="AY19" s="171" t="s">
        <v>82</v>
      </c>
      <c r="AZ19" s="171" t="s">
        <v>83</v>
      </c>
      <c r="BA19" s="171" t="s">
        <v>84</v>
      </c>
      <c r="BB19" s="171" t="s">
        <v>96</v>
      </c>
      <c r="BC19" s="171">
        <f t="shared" si="2"/>
        <v>100</v>
      </c>
      <c r="BD19" s="171" t="str">
        <f t="shared" si="3"/>
        <v>Fuerte</v>
      </c>
      <c r="BE19" s="171"/>
      <c r="BF19" s="171" t="s">
        <v>89</v>
      </c>
      <c r="BG19" s="171" t="str">
        <f t="shared" si="4"/>
        <v>Siempre se ejecuta</v>
      </c>
      <c r="BH19" s="171"/>
      <c r="BI19" s="172" t="str">
        <f t="shared" si="5"/>
        <v>FUERTE</v>
      </c>
      <c r="BJ19" s="171">
        <f t="shared" si="6"/>
        <v>100</v>
      </c>
      <c r="BK19" s="171" t="str">
        <f t="shared" si="7"/>
        <v>NO</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1048096" spans="2:2" x14ac:dyDescent="0.3">
      <c r="B1048096" s="185"/>
    </row>
    <row r="1048097" spans="2:2" x14ac:dyDescent="0.3">
      <c r="B1048097" s="185"/>
    </row>
    <row r="1048098" spans="2:2" x14ac:dyDescent="0.3">
      <c r="B1048098" s="185"/>
    </row>
    <row r="1048099" spans="2:2" x14ac:dyDescent="0.3">
      <c r="B1048099" s="185"/>
    </row>
    <row r="1048100" spans="2:2" x14ac:dyDescent="0.3">
      <c r="B1048100" s="185"/>
    </row>
    <row r="1048101" spans="2:2" x14ac:dyDescent="0.3">
      <c r="B1048101" s="185"/>
    </row>
    <row r="1048102" spans="2:2" x14ac:dyDescent="0.3">
      <c r="B1048102" s="185"/>
    </row>
    <row r="1048103" spans="2:2" x14ac:dyDescent="0.3">
      <c r="B1048103" s="185"/>
    </row>
    <row r="1048104" spans="2:2" x14ac:dyDescent="0.3">
      <c r="B1048104" s="185"/>
    </row>
    <row r="1048105" spans="2:2" x14ac:dyDescent="0.3">
      <c r="B1048105" s="185"/>
    </row>
    <row r="1048106" spans="2:2" x14ac:dyDescent="0.3">
      <c r="B1048106" s="185"/>
    </row>
    <row r="1048107" spans="2:2" x14ac:dyDescent="0.3">
      <c r="B1048107" s="185"/>
    </row>
    <row r="1048108" spans="2:2" x14ac:dyDescent="0.3">
      <c r="B1048108" s="185"/>
    </row>
    <row r="1048109" spans="2:2" x14ac:dyDescent="0.3">
      <c r="B1048109" s="185"/>
    </row>
    <row r="1048110" spans="2:2" x14ac:dyDescent="0.3">
      <c r="B1048110" s="185"/>
    </row>
    <row r="1048111" spans="2:2" x14ac:dyDescent="0.3">
      <c r="B1048111" s="185"/>
    </row>
    <row r="1048112" spans="2:2" x14ac:dyDescent="0.3">
      <c r="B1048112" s="185"/>
    </row>
    <row r="1048113" spans="2:2" x14ac:dyDescent="0.3">
      <c r="B1048113" s="185"/>
    </row>
    <row r="1048114" spans="2:2" x14ac:dyDescent="0.3">
      <c r="B1048114" s="185"/>
    </row>
    <row r="1048115" spans="2:2" x14ac:dyDescent="0.3">
      <c r="B1048115" s="185"/>
    </row>
    <row r="1048116" spans="2:2" x14ac:dyDescent="0.3">
      <c r="B1048116" s="185"/>
    </row>
    <row r="1048117" spans="2:2" x14ac:dyDescent="0.3">
      <c r="B1048117" s="185"/>
    </row>
    <row r="1048118" spans="2:2" x14ac:dyDescent="0.3">
      <c r="B1048118" s="185"/>
    </row>
    <row r="1048119" spans="2:2" x14ac:dyDescent="0.3">
      <c r="B1048119" s="185"/>
    </row>
    <row r="1048120" spans="2:2" x14ac:dyDescent="0.3">
      <c r="B1048120" s="185"/>
    </row>
    <row r="1048121" spans="2:2" x14ac:dyDescent="0.3">
      <c r="B1048121" s="185"/>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sheetData>
  <sheetProtection algorithmName="SHA-512" hashValue="2wxcNflFbu12u6fx3Doi8t5PwxWpGiyOCImF2Dx3D7cmdgbKYvG8CthgvhIjvrIWTG9Ot/QgC7PopeHIsTvHTw==" saltValue="8MQbTxGdjCjumSWmbTP8Fg=="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3208" priority="63" operator="containsText" text="No es Riesgo de Corrupción">
      <formula>NOT(ISERROR(SEARCH("No es Riesgo de Corrupción",I12)))</formula>
    </cfRule>
    <cfRule type="containsText" dxfId="3207" priority="64" operator="containsText" text="Si es Riesgo de Corrupción">
      <formula>NOT(ISERROR(SEARCH("Si es Riesgo de Corrupción",I12)))</formula>
    </cfRule>
  </conditionalFormatting>
  <conditionalFormatting sqref="AK12:AK21">
    <cfRule type="containsText" dxfId="3206" priority="59" operator="containsText" text="Extremo">
      <formula>NOT(ISERROR(SEARCH("Extremo",AK12)))</formula>
    </cfRule>
    <cfRule type="containsText" dxfId="3205" priority="60" operator="containsText" text="Alto">
      <formula>NOT(ISERROR(SEARCH("Alto",AK12)))</formula>
    </cfRule>
    <cfRule type="containsText" dxfId="3204" priority="61" operator="containsText" text="Moderado">
      <formula>NOT(ISERROR(SEARCH("Moderado",AK12)))</formula>
    </cfRule>
    <cfRule type="containsText" dxfId="3203" priority="62" operator="containsText" text="Bajo">
      <formula>NOT(ISERROR(SEARCH("Bajo",AK12)))</formula>
    </cfRule>
  </conditionalFormatting>
  <conditionalFormatting sqref="BI12:BI21">
    <cfRule type="containsText" dxfId="3202" priority="56" operator="containsText" text="FUERTE">
      <formula>NOT(ISERROR(SEARCH("FUERTE",BI12)))</formula>
    </cfRule>
    <cfRule type="containsText" dxfId="3201" priority="57" operator="containsText" text="MODERADO">
      <formula>NOT(ISERROR(SEARCH("MODERADO",BI12)))</formula>
    </cfRule>
    <cfRule type="containsText" dxfId="3200" priority="58" operator="containsText" text="DÉBIL">
      <formula>NOT(ISERROR(SEARCH("DÉBIL",BI12)))</formula>
    </cfRule>
  </conditionalFormatting>
  <conditionalFormatting sqref="AL12">
    <cfRule type="containsText" dxfId="3199" priority="52" operator="containsText" text="Extremo">
      <formula>NOT(ISERROR(SEARCH("Extremo",AL12)))</formula>
    </cfRule>
    <cfRule type="containsText" dxfId="3198" priority="53" operator="containsText" text="Alto">
      <formula>NOT(ISERROR(SEARCH("Alto",AL12)))</formula>
    </cfRule>
    <cfRule type="containsText" dxfId="3197" priority="54" operator="containsText" text="Moderado">
      <formula>NOT(ISERROR(SEARCH("Moderado",AL12)))</formula>
    </cfRule>
    <cfRule type="containsText" dxfId="3196" priority="55" operator="containsText" text="Bajo">
      <formula>NOT(ISERROR(SEARCH("Bajo",AL12)))</formula>
    </cfRule>
  </conditionalFormatting>
  <conditionalFormatting sqref="BQ12:BQ21">
    <cfRule type="containsText" dxfId="3195" priority="48" operator="containsText" text="Extremo">
      <formula>NOT(ISERROR(SEARCH("Extremo",BQ12)))</formula>
    </cfRule>
    <cfRule type="containsText" dxfId="3194" priority="49" operator="containsText" text="Alto">
      <formula>NOT(ISERROR(SEARCH("Alto",BQ12)))</formula>
    </cfRule>
    <cfRule type="containsText" dxfId="3193" priority="50" operator="containsText" text="Moderado">
      <formula>NOT(ISERROR(SEARCH("Moderado",BQ12)))</formula>
    </cfRule>
    <cfRule type="containsText" dxfId="3192" priority="51" operator="containsText" text="Bajo">
      <formula>NOT(ISERROR(SEARCH("Bajo",BQ12)))</formula>
    </cfRule>
  </conditionalFormatting>
  <conditionalFormatting sqref="A1:XFD3 A5:XFD11 A4:AT4 BS4:XFD4 BH12:XFD12 A12:D21 I13:XFD21 I12:BF12 A22:XFD1048576">
    <cfRule type="containsText" dxfId="3191" priority="43" operator="containsText" text="REDACTAR CONTROL">
      <formula>NOT(ISERROR(SEARCH("REDACTAR CONTROL",A1)))</formula>
    </cfRule>
    <cfRule type="containsText" dxfId="3190" priority="44" operator="containsText" text="Espacio para">
      <formula>NOT(ISERROR(SEARCH("Espacio para",A1)))</formula>
    </cfRule>
    <cfRule type="containsText" dxfId="3189" priority="45" operator="containsText" text="Definir el">
      <formula>NOT(ISERROR(SEARCH("Definir el",A1)))</formula>
    </cfRule>
    <cfRule type="containsText" dxfId="3188" priority="46" operator="containsText" text="lista desplegable">
      <formula>NOT(ISERROR(SEARCH("lista desplegable",A1)))</formula>
    </cfRule>
    <cfRule type="containsText" dxfId="3187" priority="47" operator="containsText" text="Casilla formulada">
      <formula>NOT(ISERROR(SEARCH("Casilla formulada",A1)))</formula>
    </cfRule>
  </conditionalFormatting>
  <conditionalFormatting sqref="BG12">
    <cfRule type="containsText" dxfId="3186" priority="38" operator="containsText" text="REDACTAR CONTROL">
      <formula>NOT(ISERROR(SEARCH("REDACTAR CONTROL",BG12)))</formula>
    </cfRule>
    <cfRule type="containsText" dxfId="3185" priority="39" operator="containsText" text="Espacio para">
      <formula>NOT(ISERROR(SEARCH("Espacio para",BG12)))</formula>
    </cfRule>
    <cfRule type="containsText" dxfId="3184" priority="40" operator="containsText" text="Definir el">
      <formula>NOT(ISERROR(SEARCH("Definir el",BG12)))</formula>
    </cfRule>
    <cfRule type="containsText" dxfId="3183" priority="41" operator="containsText" text="lista desplegable">
      <formula>NOT(ISERROR(SEARCH("lista desplegable",BG12)))</formula>
    </cfRule>
    <cfRule type="containsText" dxfId="3182" priority="42" operator="containsText" text="Casilla formulada">
      <formula>NOT(ISERROR(SEARCH("Casilla formulada",BG12)))</formula>
    </cfRule>
  </conditionalFormatting>
  <conditionalFormatting sqref="E12:H21">
    <cfRule type="containsText" dxfId="3181" priority="33" operator="containsText" text="REDACTAR CONTROL">
      <formula>NOT(ISERROR(SEARCH("REDACTAR CONTROL",E12)))</formula>
    </cfRule>
    <cfRule type="containsText" dxfId="3180" priority="34" operator="containsText" text="Espacio para">
      <formula>NOT(ISERROR(SEARCH("Espacio para",E12)))</formula>
    </cfRule>
    <cfRule type="containsText" dxfId="3179" priority="35" operator="containsText" text="Definir el">
      <formula>NOT(ISERROR(SEARCH("Definir el",E12)))</formula>
    </cfRule>
    <cfRule type="containsText" dxfId="3178" priority="36" operator="containsText" text="lista desplegable">
      <formula>NOT(ISERROR(SEARCH("lista desplegable",E12)))</formula>
    </cfRule>
    <cfRule type="containsText" dxfId="3177" priority="37" operator="containsText" text="Casilla formulada">
      <formula>NOT(ISERROR(SEARCH("Casilla formulada",E12)))</formula>
    </cfRule>
  </conditionalFormatting>
  <dataValidations count="13">
    <dataValidation type="list" allowBlank="1" showInputMessage="1" showErrorMessage="1" sqref="BF12:BF21" xr:uid="{005CE426-2D80-4A22-917C-2E471B5D6C39}">
      <formula1>"Escoger un dato de la lista desplegable,Fuerte,Moderado,Débil"</formula1>
    </dataValidation>
    <dataValidation type="list" allowBlank="1" showInputMessage="1" showErrorMessage="1" sqref="M12:M21" xr:uid="{67E0E270-C25D-40BE-A89C-692A58D2E880}">
      <formula1>"Escoger un dato de la lista desplegable,5,4,3,2,1"</formula1>
    </dataValidation>
    <dataValidation type="list" allowBlank="1" showInputMessage="1" showErrorMessage="1" sqref="E12:H21" xr:uid="{72B60E3F-D27F-432A-96B5-81252014EF0B}">
      <formula1>"SI,NO,Escoger un dato de la lista desplegable"</formula1>
    </dataValidation>
    <dataValidation type="list" allowBlank="1" showInputMessage="1" showErrorMessage="1" sqref="P12:AH21" xr:uid="{930F1D9D-125B-4DA2-ABDD-B06E9519E5FA}">
      <formula1>"SI,NO,Selecciona una respuesta en la lista desplegable"</formula1>
    </dataValidation>
    <dataValidation type="list" allowBlank="1" showInputMessage="1" showErrorMessage="1" sqref="AP12:AP21" xr:uid="{28BC2EF1-78DB-41BD-96A0-4BBA7C9F040E}">
      <formula1>"Escoger un dato de la lista desplegable,Por Tramite, Diario, Semanal, Quincenal, Mensual, Bimestral, Trimestral, Semestral,Anual"</formula1>
    </dataValidation>
    <dataValidation type="list" allowBlank="1" showInputMessage="1" showErrorMessage="1" sqref="AU12:AU21" xr:uid="{C35A3E8F-9627-4AA5-9DA4-0D2826755774}">
      <formula1>"Escoger un dato de la lista desplegable,Preventivo,Detectivo"</formula1>
    </dataValidation>
    <dataValidation type="list" allowBlank="1" showInputMessage="1" showErrorMessage="1" sqref="AV12:AV21" xr:uid="{D4098E16-A412-4840-86FF-4F3A3C9C14F5}">
      <formula1>"Asignado,No Asignado,Escoger un dato de la lista desplegable"</formula1>
    </dataValidation>
    <dataValidation type="list" allowBlank="1" showInputMessage="1" showErrorMessage="1" sqref="AW12:AW21" xr:uid="{D8856A9A-E178-4E44-B06A-9CE703C8532F}">
      <formula1>"Adecuado,Inadecuado,Escoger un dato de la lista desplegable"</formula1>
    </dataValidation>
    <dataValidation type="list" allowBlank="1" showInputMessage="1" showErrorMessage="1" sqref="AX12:AX21" xr:uid="{02666B59-82BF-4C1C-A109-579E179710E5}">
      <formula1>"Oportuna,Inoportuna,Escoger un dato de la lista desplegable"</formula1>
    </dataValidation>
    <dataValidation type="list" allowBlank="1" showInputMessage="1" showErrorMessage="1" sqref="AY12:AY21" xr:uid="{4B51FBE2-32B7-4BFC-8ED1-F4D471C603DB}">
      <formula1>"Prevenir,Detectar,No es un control,Escoger un dato de la lista desplegable"</formula1>
    </dataValidation>
    <dataValidation type="list" allowBlank="1" showInputMessage="1" showErrorMessage="1" sqref="AZ12:AZ21" xr:uid="{939D7F93-3590-42D9-A6D2-87833A6B73BB}">
      <formula1>"Confiable,No confiable,Escoger un dato de la lista desplegable"</formula1>
    </dataValidation>
    <dataValidation type="list" allowBlank="1" showInputMessage="1" showErrorMessage="1" sqref="BA12:BA21" xr:uid="{FB31B6C9-D505-438C-9118-D9BA5C5EE3E8}">
      <formula1>"Escoger un dato de la lista desplegable,Se investigan y resuelven oportunamente,No se investigan y resuelven oportunamente."</formula1>
    </dataValidation>
    <dataValidation type="list" allowBlank="1" showInputMessage="1" showErrorMessage="1" sqref="BB12:BB21" xr:uid="{44C738E3-C46A-48BA-B4CF-3C1182BCED35}">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4777E19B-58BA-4286-A435-CE1641B673B3}">
          <x14:formula1>
            <xm:f>'HOJA DE DATOS'!$I$60:$I$64</xm:f>
          </x14:formula1>
          <xm:sqref>AL12:AL21</xm:sqref>
        </x14:dataValidation>
        <x14:dataValidation type="list" allowBlank="1" showInputMessage="1" showErrorMessage="1" xr:uid="{75491CBE-6C3F-4093-A635-E43B9FBEB8BD}">
          <x14:formula1>
            <xm:f>'HOJA DE DATOS'!$I$13:$I$46</xm:f>
          </x14:formula1>
          <xm:sqref>B12:B21</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5">
    <tabColor rgb="FF53AD81"/>
  </sheetPr>
  <dimension ref="A1:AX41"/>
  <sheetViews>
    <sheetView zoomScale="60" zoomScaleNormal="60" workbookViewId="0"/>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2327</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GIVC-1.0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115" t="s">
        <v>581</v>
      </c>
      <c r="L11" s="115" t="s">
        <v>582</v>
      </c>
      <c r="M11" s="115" t="s">
        <v>580</v>
      </c>
      <c r="N11" s="115" t="s">
        <v>581</v>
      </c>
      <c r="O11" s="318"/>
      <c r="P11" s="319"/>
      <c r="Q11" s="271"/>
      <c r="R11" s="274"/>
      <c r="S11" s="274"/>
      <c r="T11" s="274"/>
      <c r="U11" s="274"/>
      <c r="V11" s="274"/>
      <c r="W11" s="274"/>
      <c r="X11" s="274"/>
      <c r="Y11" s="274"/>
      <c r="Z11" s="116" t="s">
        <v>56</v>
      </c>
      <c r="AA11" s="116" t="s">
        <v>57</v>
      </c>
      <c r="AB11" s="116">
        <v>2</v>
      </c>
      <c r="AC11" s="116">
        <v>3</v>
      </c>
      <c r="AD11" s="116">
        <v>4</v>
      </c>
      <c r="AE11" s="116">
        <v>5</v>
      </c>
      <c r="AF11" s="116">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250.8" x14ac:dyDescent="0.25">
      <c r="B12" s="296" t="s">
        <v>18</v>
      </c>
      <c r="C12" s="299" t="str">
        <f>VLOOKUP(B12,'HOJA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12" s="302" t="s">
        <v>1700</v>
      </c>
      <c r="E12" s="304" t="s">
        <v>377</v>
      </c>
      <c r="F12" s="306" t="str">
        <f>IFERROR(VLOOKUP(E12,'HOJA DE DATOS'!$I$50:$J$57,2,0),"Casilla formulada")</f>
        <v>Posibilidad de ocurrencia de eventos que afecten los procesos misionales de la Entidad.</v>
      </c>
      <c r="G12" s="101">
        <v>1</v>
      </c>
      <c r="H12" s="102" t="s">
        <v>472</v>
      </c>
      <c r="I12" s="308" t="s">
        <v>1702</v>
      </c>
      <c r="J12" s="310">
        <v>4</v>
      </c>
      <c r="K12" s="340" t="str">
        <f>IF(J12="Escoger un dato de la lista desplegable","← 
Definir el nivel de probabilidad",VLOOKUP(J12,'HOJA DE DATOS'!$B$4:$E$8,2,0))</f>
        <v>Probable</v>
      </c>
      <c r="L12" s="304" t="str">
        <f>IF(J12="Escoger un dato de la lista desplegable","← ← 
Definir el nivel de probabilidad",VLOOKUP('GIVC 1.0 (G-V3)'!J12:J21,'HOJA DE DATOS'!$B$4:$E$8,4,0))</f>
        <v>Al menos 1 vez en el último año.</v>
      </c>
      <c r="M12" s="338">
        <v>4</v>
      </c>
      <c r="N12" s="340" t="str">
        <f>IF(M12="Escoger un dato de la lista desplegable","← 
Definir el nivel de impacto",VLOOKUP(M12,'HOJA DE DATOS'!$G$4:$H$8,2,0))</f>
        <v>Mayor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1703</v>
      </c>
      <c r="S12" s="75" t="s">
        <v>481</v>
      </c>
      <c r="T12" s="75" t="s">
        <v>365</v>
      </c>
      <c r="U12" s="75" t="s">
        <v>1704</v>
      </c>
      <c r="V12" s="75" t="s">
        <v>1705</v>
      </c>
      <c r="W12" s="75" t="s">
        <v>1706</v>
      </c>
      <c r="X12" s="75" t="s">
        <v>1707</v>
      </c>
      <c r="Y12" s="102" t="s">
        <v>95</v>
      </c>
      <c r="Z12" s="102" t="s">
        <v>79</v>
      </c>
      <c r="AA12" s="102" t="s">
        <v>80</v>
      </c>
      <c r="AB12" s="102" t="s">
        <v>81</v>
      </c>
      <c r="AC12" s="102" t="s">
        <v>82</v>
      </c>
      <c r="AD12" s="102" t="s">
        <v>83</v>
      </c>
      <c r="AE12" s="102" t="s">
        <v>84</v>
      </c>
      <c r="AF12" s="102" t="s">
        <v>96</v>
      </c>
      <c r="AG12" s="102">
        <f t="shared" ref="AG12:AG21" si="0">IF(Z12="Asignado",15,0)+IF(AA12="Adecuado",15,0)+IF(AB12="Oportuna",15,0)+IF(AC12="Prevenir",15,IF(AC12="Detectar",10,0))+IF(AD12="Confiable",15,0)+IF(AE12="Se investigan y resuelven oportunamente",15,0)+IF(AF12="Completa",10,IF(AF12="Incompleta",5,0))</f>
        <v>100</v>
      </c>
      <c r="AH12" s="102" t="str">
        <f t="shared" ref="AH12:AH21" si="1">IF(AG12&lt;=85,"Débil",IF(AND(AG12&gt;=86,AG12&lt;=94),"Moderado","Fuerte"))</f>
        <v>Fuerte</v>
      </c>
      <c r="AI12" s="102"/>
      <c r="AJ12" s="102" t="s">
        <v>89</v>
      </c>
      <c r="AK12" s="102" t="str">
        <f t="shared" ref="AK12:AK21" si="2">IF(AJ12="Débil","No se ejecuta",IF(AJ12="Moderado","Algunas veces se ejecuta",IF(AJ12="FUERTE","Siempre se ejecuta","Casilla formulada")))</f>
        <v>Siempre se ejecuta</v>
      </c>
      <c r="AL12" s="102"/>
      <c r="AM12" s="102"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21" si="4">IF(AM12="DÉBIL",0,IF(AM12="MODERADO",50,IF(AM12="FUERTE",100,"Casilla formulada")))</f>
        <v>100</v>
      </c>
      <c r="AO12" s="102" t="str">
        <f t="shared" ref="AO12:AO21" si="5">IF(OR(AH12="",AJ12=""),"",IF(AND(AJ12="Fuerte",AH12="Fuerte"),"NO","SI"))</f>
        <v>NO</v>
      </c>
      <c r="AP12" s="330" t="str">
        <f>IFERROR(IF(AVERAGE(AN12:AN21)=100,"FUERTE",IF(AND(AVERAGE(AN12:AN21)&lt;=99,AVERAGE(AN12:AN21)&gt;=50),"MODERADA",IF(AVERAGE(AN12:AN21)&lt;50,"DÉBIL",0))),"Casilla formulada")</f>
        <v>FUERTE</v>
      </c>
      <c r="AQ12" s="330" t="str">
        <f t="shared" ref="AQ12" si="6">IFERROR(IF(AVERAGEIF(Y12:Y21,"Preventivo",AN12:AN21)&gt;=50,"DIRECTAMENTE","NO DISMINUYE"),"NO DISMINUYE")</f>
        <v>DIRECTAMENTE</v>
      </c>
      <c r="AR12" s="332" t="str">
        <f t="shared" ref="AR12" si="7">IFERROR(IF(AVERAGEIF(Y12:Y21,"Detectivo",AN12:AN21)=100,"DIRECTAMENTE",IF(AND(AVERAGEIF(Y12:Y21,"Detectivo",AN12:AN21)&lt;99,(AVERAGEIF(Y12:Y21,"Detectivo",AN12:AN21)&gt;=50)),"INDIRECTAMENTE","NO DISMINUYE")),"NO DISMINUYE")</f>
        <v>NO DISMINUYE</v>
      </c>
      <c r="AS12" s="334">
        <f t="shared" ref="AS12" si="8">IF(J12=1,1,IF(AND(J12=2,AP12="FUERTE",AQ12="DIRECTAMENTE"),J12-1,IF(AND(J12&gt;2,AP12="FUERTE",AQ12="DIRECTAMENTE"),J12-2,IF(AND(J12&gt;=2,AP12="MODERADA",AQ12="DIRECTAMENTE"),J12-1,J12))))</f>
        <v>2</v>
      </c>
      <c r="AT12" s="335" t="str">
        <f t="shared" ref="AT12" si="9">IF(AS12=1,"Rara vez",IF(AS12=2,"Improbable",IF(AS12=3,"Posible",IF(AS12=4,"Probable",IF(AS12=5,"Casi Seguro",0)))))</f>
        <v>Improbable</v>
      </c>
      <c r="AU12" s="337">
        <f t="shared" ref="AU12" si="10">IF(M12=1,1,IF(AND(M12=2,AP12="FUERTE",OR(AR12="DIRECTAMENTE",AR12="INDIRECTAMENTE")),M12-1,IF(AND(M12&gt;2,AP12="FUERTE",AR12="DIRECTAMENTE"),M12-2,IF(AND(M12&gt;2,AP12="FUERTE",AR12="INDIRECTAMENTE"),M12-1,IF(AND(M12&gt;1,AP12="MODERADA",AR12="DIRECTAMENTE"),M12-1,M12)))))</f>
        <v>4</v>
      </c>
      <c r="AV12" s="306" t="str">
        <f t="shared" ref="AV12" si="11">IF(AU12=1,"Insignificante",IF(AU12=2,"Menor",IF(AU12=3,"Moderado",IF(AU12=4,"Mayor",IF(AU12=5,"Catastrófico","Casilla formulada")))))</f>
        <v>Mayor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327" t="s">
        <v>1744</v>
      </c>
    </row>
    <row r="13" spans="2:50" s="104" customFormat="1" ht="277.2" x14ac:dyDescent="0.25">
      <c r="B13" s="297"/>
      <c r="C13" s="300"/>
      <c r="D13" s="302"/>
      <c r="E13" s="304"/>
      <c r="F13" s="306"/>
      <c r="G13" s="105">
        <v>2</v>
      </c>
      <c r="H13" s="106" t="s">
        <v>1701</v>
      </c>
      <c r="I13" s="308"/>
      <c r="J13" s="310"/>
      <c r="K13" s="340"/>
      <c r="L13" s="304"/>
      <c r="M13" s="338"/>
      <c r="N13" s="340"/>
      <c r="O13" s="325"/>
      <c r="P13" s="308"/>
      <c r="Q13" s="107">
        <v>2</v>
      </c>
      <c r="R13" s="76" t="s">
        <v>1708</v>
      </c>
      <c r="S13" s="76" t="s">
        <v>1709</v>
      </c>
      <c r="T13" s="76" t="s">
        <v>365</v>
      </c>
      <c r="U13" s="76" t="s">
        <v>1710</v>
      </c>
      <c r="V13" s="76" t="s">
        <v>1711</v>
      </c>
      <c r="W13" s="76" t="s">
        <v>1712</v>
      </c>
      <c r="X13" s="76" t="s">
        <v>1713</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64" x14ac:dyDescent="0.25">
      <c r="B14" s="297"/>
      <c r="C14" s="300"/>
      <c r="D14" s="302"/>
      <c r="E14" s="304"/>
      <c r="F14" s="306"/>
      <c r="G14" s="108">
        <v>3</v>
      </c>
      <c r="H14" s="109" t="s">
        <v>1701</v>
      </c>
      <c r="I14" s="308"/>
      <c r="J14" s="310"/>
      <c r="K14" s="340"/>
      <c r="L14" s="304"/>
      <c r="M14" s="338"/>
      <c r="N14" s="340"/>
      <c r="O14" s="325"/>
      <c r="P14" s="308"/>
      <c r="Q14" s="110">
        <v>3</v>
      </c>
      <c r="R14" s="77" t="s">
        <v>1714</v>
      </c>
      <c r="S14" s="77" t="s">
        <v>131</v>
      </c>
      <c r="T14" s="77" t="s">
        <v>365</v>
      </c>
      <c r="U14" s="77" t="s">
        <v>1710</v>
      </c>
      <c r="V14" s="77" t="s">
        <v>1715</v>
      </c>
      <c r="W14" s="77" t="s">
        <v>474</v>
      </c>
      <c r="X14" s="77" t="s">
        <v>473</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250.8" x14ac:dyDescent="0.25">
      <c r="B15" s="297"/>
      <c r="C15" s="300"/>
      <c r="D15" s="302"/>
      <c r="E15" s="304"/>
      <c r="F15" s="306"/>
      <c r="G15" s="105">
        <v>4</v>
      </c>
      <c r="H15" s="106" t="s">
        <v>1701</v>
      </c>
      <c r="I15" s="308"/>
      <c r="J15" s="310"/>
      <c r="K15" s="340"/>
      <c r="L15" s="304"/>
      <c r="M15" s="338"/>
      <c r="N15" s="340"/>
      <c r="O15" s="325"/>
      <c r="P15" s="308"/>
      <c r="Q15" s="107">
        <v>4</v>
      </c>
      <c r="R15" s="76" t="s">
        <v>1716</v>
      </c>
      <c r="S15" s="76" t="s">
        <v>475</v>
      </c>
      <c r="T15" s="76" t="s">
        <v>365</v>
      </c>
      <c r="U15" s="76" t="s">
        <v>1710</v>
      </c>
      <c r="V15" s="76" t="s">
        <v>1717</v>
      </c>
      <c r="W15" s="76" t="s">
        <v>477</v>
      </c>
      <c r="X15" s="76" t="s">
        <v>476</v>
      </c>
      <c r="Y15" s="106" t="s">
        <v>95</v>
      </c>
      <c r="Z15" s="106" t="s">
        <v>79</v>
      </c>
      <c r="AA15" s="106" t="s">
        <v>80</v>
      </c>
      <c r="AB15" s="106" t="s">
        <v>81</v>
      </c>
      <c r="AC15" s="106" t="s">
        <v>82</v>
      </c>
      <c r="AD15" s="106" t="s">
        <v>83</v>
      </c>
      <c r="AE15" s="106" t="s">
        <v>84</v>
      </c>
      <c r="AF15" s="106" t="s">
        <v>96</v>
      </c>
      <c r="AG15" s="106">
        <f t="shared" si="0"/>
        <v>100</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224.4" x14ac:dyDescent="0.25">
      <c r="B16" s="297"/>
      <c r="C16" s="300"/>
      <c r="D16" s="302"/>
      <c r="E16" s="304"/>
      <c r="F16" s="306"/>
      <c r="G16" s="108">
        <v>5</v>
      </c>
      <c r="H16" s="109" t="s">
        <v>1701</v>
      </c>
      <c r="I16" s="308"/>
      <c r="J16" s="310"/>
      <c r="K16" s="340"/>
      <c r="L16" s="304"/>
      <c r="M16" s="338"/>
      <c r="N16" s="340"/>
      <c r="O16" s="325"/>
      <c r="P16" s="308"/>
      <c r="Q16" s="110">
        <v>5</v>
      </c>
      <c r="R16" s="77" t="s">
        <v>1718</v>
      </c>
      <c r="S16" s="77" t="s">
        <v>1719</v>
      </c>
      <c r="T16" s="77" t="s">
        <v>101</v>
      </c>
      <c r="U16" s="77" t="s">
        <v>1710</v>
      </c>
      <c r="V16" s="77" t="s">
        <v>1720</v>
      </c>
      <c r="W16" s="77" t="s">
        <v>1721</v>
      </c>
      <c r="X16" s="77" t="s">
        <v>1722</v>
      </c>
      <c r="Y16" s="109" t="s">
        <v>95</v>
      </c>
      <c r="Z16" s="109" t="s">
        <v>79</v>
      </c>
      <c r="AA16" s="109" t="s">
        <v>80</v>
      </c>
      <c r="AB16" s="109" t="s">
        <v>81</v>
      </c>
      <c r="AC16" s="109" t="s">
        <v>82</v>
      </c>
      <c r="AD16" s="109" t="s">
        <v>83</v>
      </c>
      <c r="AE16" s="109" t="s">
        <v>84</v>
      </c>
      <c r="AF16" s="109" t="s">
        <v>96</v>
      </c>
      <c r="AG16" s="109">
        <f t="shared" si="0"/>
        <v>100</v>
      </c>
      <c r="AH16" s="109" t="str">
        <f t="shared" si="1"/>
        <v>Fuerte</v>
      </c>
      <c r="AI16" s="109"/>
      <c r="AJ16" s="109" t="s">
        <v>89</v>
      </c>
      <c r="AK16" s="109" t="str">
        <f t="shared" si="2"/>
        <v>Siempre se ejecuta</v>
      </c>
      <c r="AL16" s="109"/>
      <c r="AM16" s="109" t="str">
        <f t="shared" si="3"/>
        <v>FUERTE</v>
      </c>
      <c r="AN16" s="109">
        <f t="shared" si="4"/>
        <v>100</v>
      </c>
      <c r="AO16" s="109" t="str">
        <f t="shared" si="5"/>
        <v>NO</v>
      </c>
      <c r="AP16" s="330"/>
      <c r="AQ16" s="330"/>
      <c r="AR16" s="332"/>
      <c r="AS16" s="310"/>
      <c r="AT16" s="335"/>
      <c r="AU16" s="338"/>
      <c r="AV16" s="306"/>
      <c r="AW16" s="325"/>
      <c r="AX16" s="328"/>
    </row>
    <row r="17" spans="1:50" s="104" customFormat="1" ht="224.4" x14ac:dyDescent="0.25">
      <c r="B17" s="297"/>
      <c r="C17" s="300"/>
      <c r="D17" s="302"/>
      <c r="E17" s="304"/>
      <c r="F17" s="306"/>
      <c r="G17" s="105">
        <v>6</v>
      </c>
      <c r="H17" s="106" t="s">
        <v>1701</v>
      </c>
      <c r="I17" s="308"/>
      <c r="J17" s="310"/>
      <c r="K17" s="340"/>
      <c r="L17" s="304"/>
      <c r="M17" s="338"/>
      <c r="N17" s="340"/>
      <c r="O17" s="325"/>
      <c r="P17" s="308"/>
      <c r="Q17" s="107">
        <v>6</v>
      </c>
      <c r="R17" s="76" t="s">
        <v>1723</v>
      </c>
      <c r="S17" s="76" t="s">
        <v>1724</v>
      </c>
      <c r="T17" s="76" t="s">
        <v>101</v>
      </c>
      <c r="U17" s="76" t="s">
        <v>1710</v>
      </c>
      <c r="V17" s="76" t="s">
        <v>1725</v>
      </c>
      <c r="W17" s="76" t="s">
        <v>1721</v>
      </c>
      <c r="X17" s="76" t="s">
        <v>1722</v>
      </c>
      <c r="Y17" s="106" t="s">
        <v>95</v>
      </c>
      <c r="Z17" s="106" t="s">
        <v>79</v>
      </c>
      <c r="AA17" s="106" t="s">
        <v>80</v>
      </c>
      <c r="AB17" s="106" t="s">
        <v>81</v>
      </c>
      <c r="AC17" s="106" t="s">
        <v>82</v>
      </c>
      <c r="AD17" s="106" t="s">
        <v>83</v>
      </c>
      <c r="AE17" s="106" t="s">
        <v>84</v>
      </c>
      <c r="AF17" s="106" t="s">
        <v>96</v>
      </c>
      <c r="AG17" s="106">
        <f t="shared" si="0"/>
        <v>100</v>
      </c>
      <c r="AH17" s="106" t="str">
        <f t="shared" si="1"/>
        <v>Fuerte</v>
      </c>
      <c r="AI17" s="106"/>
      <c r="AJ17" s="106" t="s">
        <v>89</v>
      </c>
      <c r="AK17" s="106" t="str">
        <f t="shared" si="2"/>
        <v>Siempre se ejecuta</v>
      </c>
      <c r="AL17" s="106"/>
      <c r="AM17" s="106" t="str">
        <f t="shared" si="3"/>
        <v>FUERTE</v>
      </c>
      <c r="AN17" s="106">
        <f t="shared" si="4"/>
        <v>100</v>
      </c>
      <c r="AO17" s="106" t="str">
        <f t="shared" si="5"/>
        <v>NO</v>
      </c>
      <c r="AP17" s="330"/>
      <c r="AQ17" s="330"/>
      <c r="AR17" s="332"/>
      <c r="AS17" s="310"/>
      <c r="AT17" s="335"/>
      <c r="AU17" s="338"/>
      <c r="AV17" s="306"/>
      <c r="AW17" s="325"/>
      <c r="AX17" s="328"/>
    </row>
    <row r="18" spans="1:50" s="104" customFormat="1" ht="343.2" x14ac:dyDescent="0.25">
      <c r="B18" s="297"/>
      <c r="C18" s="300"/>
      <c r="D18" s="302"/>
      <c r="E18" s="304"/>
      <c r="F18" s="306"/>
      <c r="G18" s="108">
        <v>7</v>
      </c>
      <c r="H18" s="109" t="s">
        <v>1701</v>
      </c>
      <c r="I18" s="308"/>
      <c r="J18" s="310"/>
      <c r="K18" s="340"/>
      <c r="L18" s="304"/>
      <c r="M18" s="338"/>
      <c r="N18" s="340"/>
      <c r="O18" s="325"/>
      <c r="P18" s="308"/>
      <c r="Q18" s="110">
        <v>7</v>
      </c>
      <c r="R18" s="77" t="s">
        <v>1726</v>
      </c>
      <c r="S18" s="77" t="s">
        <v>1727</v>
      </c>
      <c r="T18" s="77" t="s">
        <v>365</v>
      </c>
      <c r="U18" s="77" t="s">
        <v>1710</v>
      </c>
      <c r="V18" s="77" t="s">
        <v>1728</v>
      </c>
      <c r="W18" s="77" t="s">
        <v>1729</v>
      </c>
      <c r="X18" s="77" t="s">
        <v>1730</v>
      </c>
      <c r="Y18" s="109" t="s">
        <v>95</v>
      </c>
      <c r="Z18" s="109" t="s">
        <v>79</v>
      </c>
      <c r="AA18" s="109" t="s">
        <v>80</v>
      </c>
      <c r="AB18" s="109" t="s">
        <v>81</v>
      </c>
      <c r="AC18" s="109" t="s">
        <v>82</v>
      </c>
      <c r="AD18" s="109" t="s">
        <v>83</v>
      </c>
      <c r="AE18" s="109" t="s">
        <v>84</v>
      </c>
      <c r="AF18" s="109" t="s">
        <v>96</v>
      </c>
      <c r="AG18" s="109">
        <f t="shared" si="0"/>
        <v>100</v>
      </c>
      <c r="AH18" s="109" t="str">
        <f t="shared" si="1"/>
        <v>Fuerte</v>
      </c>
      <c r="AI18" s="109"/>
      <c r="AJ18" s="109" t="s">
        <v>89</v>
      </c>
      <c r="AK18" s="109" t="str">
        <f t="shared" si="2"/>
        <v>Siempre se ejecuta</v>
      </c>
      <c r="AL18" s="109"/>
      <c r="AM18" s="109" t="str">
        <f t="shared" si="3"/>
        <v>FUERTE</v>
      </c>
      <c r="AN18" s="109">
        <f t="shared" si="4"/>
        <v>100</v>
      </c>
      <c r="AO18" s="109" t="str">
        <f t="shared" si="5"/>
        <v>NO</v>
      </c>
      <c r="AP18" s="330"/>
      <c r="AQ18" s="330"/>
      <c r="AR18" s="332"/>
      <c r="AS18" s="310"/>
      <c r="AT18" s="335"/>
      <c r="AU18" s="338"/>
      <c r="AV18" s="306"/>
      <c r="AW18" s="325"/>
      <c r="AX18" s="328"/>
    </row>
    <row r="19" spans="1:50" s="104" customFormat="1" ht="237.6" x14ac:dyDescent="0.25">
      <c r="B19" s="297"/>
      <c r="C19" s="300"/>
      <c r="D19" s="302"/>
      <c r="E19" s="304"/>
      <c r="F19" s="306"/>
      <c r="G19" s="105">
        <v>8</v>
      </c>
      <c r="H19" s="106" t="s">
        <v>478</v>
      </c>
      <c r="I19" s="308"/>
      <c r="J19" s="310"/>
      <c r="K19" s="340"/>
      <c r="L19" s="304"/>
      <c r="M19" s="338"/>
      <c r="N19" s="340"/>
      <c r="O19" s="325"/>
      <c r="P19" s="308"/>
      <c r="Q19" s="107">
        <v>8</v>
      </c>
      <c r="R19" s="76" t="s">
        <v>1731</v>
      </c>
      <c r="S19" s="76" t="s">
        <v>524</v>
      </c>
      <c r="T19" s="76" t="s">
        <v>92</v>
      </c>
      <c r="U19" s="76" t="s">
        <v>1732</v>
      </c>
      <c r="V19" s="76" t="s">
        <v>1733</v>
      </c>
      <c r="W19" s="76" t="s">
        <v>480</v>
      </c>
      <c r="X19" s="76" t="s">
        <v>1734</v>
      </c>
      <c r="Y19" s="106" t="s">
        <v>95</v>
      </c>
      <c r="Z19" s="106" t="s">
        <v>79</v>
      </c>
      <c r="AA19" s="106" t="s">
        <v>80</v>
      </c>
      <c r="AB19" s="106" t="s">
        <v>81</v>
      </c>
      <c r="AC19" s="106" t="s">
        <v>82</v>
      </c>
      <c r="AD19" s="106" t="s">
        <v>83</v>
      </c>
      <c r="AE19" s="106" t="s">
        <v>84</v>
      </c>
      <c r="AF19" s="106" t="s">
        <v>87</v>
      </c>
      <c r="AG19" s="106">
        <f t="shared" si="0"/>
        <v>95</v>
      </c>
      <c r="AH19" s="106" t="str">
        <f t="shared" si="1"/>
        <v>Fuerte</v>
      </c>
      <c r="AI19" s="106"/>
      <c r="AJ19" s="106" t="s">
        <v>89</v>
      </c>
      <c r="AK19" s="106" t="str">
        <f t="shared" si="2"/>
        <v>Siempre se ejecuta</v>
      </c>
      <c r="AL19" s="106"/>
      <c r="AM19" s="106" t="str">
        <f t="shared" si="3"/>
        <v>FUERTE</v>
      </c>
      <c r="AN19" s="106">
        <f t="shared" si="4"/>
        <v>100</v>
      </c>
      <c r="AO19" s="106" t="str">
        <f t="shared" si="5"/>
        <v>NO</v>
      </c>
      <c r="AP19" s="330"/>
      <c r="AQ19" s="330"/>
      <c r="AR19" s="332"/>
      <c r="AS19" s="310"/>
      <c r="AT19" s="335"/>
      <c r="AU19" s="338"/>
      <c r="AV19" s="306"/>
      <c r="AW19" s="325"/>
      <c r="AX19" s="328"/>
    </row>
    <row r="20" spans="1:50" s="104" customFormat="1" ht="132" x14ac:dyDescent="0.25">
      <c r="B20" s="297"/>
      <c r="C20" s="300"/>
      <c r="D20" s="302"/>
      <c r="E20" s="304"/>
      <c r="F20" s="306"/>
      <c r="G20" s="108">
        <v>9</v>
      </c>
      <c r="H20" s="109" t="s">
        <v>482</v>
      </c>
      <c r="I20" s="308"/>
      <c r="J20" s="310"/>
      <c r="K20" s="340"/>
      <c r="L20" s="304"/>
      <c r="M20" s="338"/>
      <c r="N20" s="340"/>
      <c r="O20" s="325"/>
      <c r="P20" s="308"/>
      <c r="Q20" s="110">
        <v>9</v>
      </c>
      <c r="R20" s="77" t="s">
        <v>1735</v>
      </c>
      <c r="S20" s="77" t="s">
        <v>1736</v>
      </c>
      <c r="T20" s="77" t="s">
        <v>92</v>
      </c>
      <c r="U20" s="77" t="s">
        <v>1737</v>
      </c>
      <c r="V20" s="77" t="s">
        <v>1738</v>
      </c>
      <c r="W20" s="77" t="s">
        <v>1739</v>
      </c>
      <c r="X20" s="77" t="s">
        <v>1740</v>
      </c>
      <c r="Y20" s="109" t="s">
        <v>95</v>
      </c>
      <c r="Z20" s="109" t="s">
        <v>79</v>
      </c>
      <c r="AA20" s="109" t="s">
        <v>80</v>
      </c>
      <c r="AB20" s="109" t="s">
        <v>81</v>
      </c>
      <c r="AC20" s="109" t="s">
        <v>82</v>
      </c>
      <c r="AD20" s="109" t="s">
        <v>83</v>
      </c>
      <c r="AE20" s="109" t="s">
        <v>84</v>
      </c>
      <c r="AF20" s="109" t="s">
        <v>87</v>
      </c>
      <c r="AG20" s="109">
        <f t="shared" si="0"/>
        <v>95</v>
      </c>
      <c r="AH20" s="109" t="str">
        <f t="shared" si="1"/>
        <v>Fuerte</v>
      </c>
      <c r="AI20" s="109"/>
      <c r="AJ20" s="109" t="s">
        <v>89</v>
      </c>
      <c r="AK20" s="109" t="str">
        <f t="shared" si="2"/>
        <v>Siempre se ejecuta</v>
      </c>
      <c r="AL20" s="109"/>
      <c r="AM20" s="109" t="str">
        <f t="shared" si="3"/>
        <v>FUERTE</v>
      </c>
      <c r="AN20" s="109">
        <f t="shared" si="4"/>
        <v>100</v>
      </c>
      <c r="AO20" s="109" t="str">
        <f t="shared" si="5"/>
        <v>NO</v>
      </c>
      <c r="AP20" s="330"/>
      <c r="AQ20" s="330"/>
      <c r="AR20" s="332"/>
      <c r="AS20" s="310"/>
      <c r="AT20" s="335"/>
      <c r="AU20" s="338"/>
      <c r="AV20" s="306"/>
      <c r="AW20" s="325"/>
      <c r="AX20" s="328"/>
    </row>
    <row r="21" spans="1: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1:50" s="104" customFormat="1" ht="184.8" x14ac:dyDescent="0.25">
      <c r="B22" s="296" t="s">
        <v>18</v>
      </c>
      <c r="C22" s="299" t="str">
        <f>VLOOKUP(B22,'HOJA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22" s="302" t="s">
        <v>1741</v>
      </c>
      <c r="E22" s="304" t="s">
        <v>377</v>
      </c>
      <c r="F22" s="306" t="str">
        <f>IFERROR(VLOOKUP(E22,'HOJA DE DATOS'!$I$50:$J$57,2,0),"Casilla formulada")</f>
        <v>Posibilidad de ocurrencia de eventos que afecten los procesos misionales de la Entidad.</v>
      </c>
      <c r="G22" s="101">
        <v>1</v>
      </c>
      <c r="H22" s="102" t="s">
        <v>1742</v>
      </c>
      <c r="I22" s="308" t="s">
        <v>1745</v>
      </c>
      <c r="J22" s="310">
        <v>4</v>
      </c>
      <c r="K22" s="340" t="str">
        <f>IF(J22="Escoger un dato de la lista desplegable","← 
Definir el nivel de probabilidad",VLOOKUP(J22,'HOJA DE DATOS'!$B$4:$E$8,2,0))</f>
        <v>Probable</v>
      </c>
      <c r="L22" s="304" t="str">
        <f>IF(J22="Escoger un dato de la lista desplegable","← ← 
Definir el nivel de probabilidad",VLOOKUP('GIVC 1.0 (G-V3)'!J22:J31,'HOJA DE DATOS'!$B$4:$E$8,4,0))</f>
        <v>Al menos 1 vez en el último año.</v>
      </c>
      <c r="M22" s="338">
        <v>5</v>
      </c>
      <c r="N22" s="340" t="str">
        <f>IF(M22="Escoger un dato de la lista desplegable","← 
Definir el nivel de impacto",VLOOKUP(M22,'HOJA DE DATOS'!$G$4:$H$8,2,0))</f>
        <v>Catastrófico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Extremo</v>
      </c>
      <c r="P22" s="342" t="s">
        <v>70</v>
      </c>
      <c r="Q22" s="103">
        <v>1</v>
      </c>
      <c r="R22" s="75" t="s">
        <v>1746</v>
      </c>
      <c r="S22" s="75" t="s">
        <v>1747</v>
      </c>
      <c r="T22" s="75" t="s">
        <v>365</v>
      </c>
      <c r="U22" s="75" t="s">
        <v>1748</v>
      </c>
      <c r="V22" s="75" t="s">
        <v>1749</v>
      </c>
      <c r="W22" s="75" t="s">
        <v>1750</v>
      </c>
      <c r="X22" s="75" t="s">
        <v>1751</v>
      </c>
      <c r="Y22" s="102" t="s">
        <v>95</v>
      </c>
      <c r="Z22" s="102" t="s">
        <v>79</v>
      </c>
      <c r="AA22" s="102" t="s">
        <v>80</v>
      </c>
      <c r="AB22" s="102" t="s">
        <v>81</v>
      </c>
      <c r="AC22" s="102" t="s">
        <v>82</v>
      </c>
      <c r="AD22" s="102" t="s">
        <v>83</v>
      </c>
      <c r="AE22" s="102" t="s">
        <v>84</v>
      </c>
      <c r="AF22" s="102" t="s">
        <v>96</v>
      </c>
      <c r="AG22" s="102">
        <f t="shared" ref="AG22:AG41" si="12">IF(Z22="Asignado",15,0)+IF(AA22="Adecuado",15,0)+IF(AB22="Oportuna",15,0)+IF(AC22="Prevenir",15,IF(AC22="Detectar",10,0))+IF(AD22="Confiable",15,0)+IF(AE22="Se investigan y resuelven oportunamente",15,0)+IF(AF22="Completa",10,IF(AF22="Incompleta",5,0))</f>
        <v>100</v>
      </c>
      <c r="AH22" s="102" t="str">
        <f t="shared" ref="AH22:AH41" si="13">IF(AG22&lt;=85,"Débil",IF(AND(AG22&gt;=86,AG22&lt;=94),"Moderado","Fuerte"))</f>
        <v>Fuerte</v>
      </c>
      <c r="AI22" s="102"/>
      <c r="AJ22" s="102" t="s">
        <v>89</v>
      </c>
      <c r="AK22" s="102" t="str">
        <f t="shared" ref="AK22:AK41" si="14">IF(AJ22="Débil","No se ejecuta",IF(AJ22="Moderado","Algunas veces se ejecuta",IF(AJ22="FUERTE","Siempre se ejecuta","Casilla formulada")))</f>
        <v>Siempre se ejecuta</v>
      </c>
      <c r="AL22" s="102"/>
      <c r="AM22" s="102" t="str">
        <f t="shared" ref="AM22:AM41" si="15">IF(AND(AJ22="Fuerte",AH22="Fuerte"),"FUERTE",IF(AND(AJ22="Fuerte",AH22="Moderado"),"MODERADO",IF(AND(AJ22="Fuerte",AH22="Débil"),"DÉBIL",IF(AND(AJ22="Moderado",AH22="Fuerte"),"MODERADO",IF(AND(AJ22="Moderado",AH22="Moderado"),"MODERADO",IF(AND(AJ22="Moderado",AH22="Débil"),"DÉBIL",IF(AND(AJ22="Débil",AH22="Fuerte"),"DÉBIL",IF(AND(AJ22="Débil",AH22="Moderado"),"DÉBIL",IF(AND(AJ22="Débil",AH22="Débil"),"DÉBIL","Casilla formulada")))))))))</f>
        <v>FUERTE</v>
      </c>
      <c r="AN22" s="102">
        <f t="shared" ref="AN22:AN41" si="16">IF(AM22="DÉBIL",0,IF(AM22="MODERADO",50,IF(AM22="FUERTE",100,"Casilla formulada")))</f>
        <v>100</v>
      </c>
      <c r="AO22" s="102" t="str">
        <f t="shared" ref="AO22:AO41" si="17">IF(OR(AH22="",AJ22=""),"",IF(AND(AJ22="Fuerte",AH22="Fuerte"),"NO","SI"))</f>
        <v>NO</v>
      </c>
      <c r="AP22" s="330" t="str">
        <f>IFERROR(IF(AVERAGE(AN22:AN31)=100,"FUERTE",IF(AND(AVERAGE(AN22:AN31)&lt;=99,AVERAGE(AN22:AN31)&gt;=50),"MODERADA",IF(AVERAGE(AN22:AN31)&lt;50,"DÉBIL",0))),"Casilla formulada")</f>
        <v>FUERTE</v>
      </c>
      <c r="AQ22" s="330" t="str">
        <f t="shared" ref="AQ22" si="18">IFERROR(IF(AVERAGEIF(Y22:Y31,"Preventivo",AN22:AN31)&gt;=50,"DIRECTAMENTE","NO DISMINUYE"),"NO DISMINUYE")</f>
        <v>DIRECTAMENTE</v>
      </c>
      <c r="AR22" s="332" t="str">
        <f t="shared" ref="AR22" si="19">IFERROR(IF(AVERAGEIF(Y22:Y31,"Detectivo",AN22:AN31)=100,"DIRECTAMENTE",IF(AND(AVERAGEIF(Y22:Y31,"Detectivo",AN22:AN31)&lt;99,(AVERAGEIF(Y22:Y31,"Detectivo",AN22:AN31)&gt;=50)),"INDIRECTAMENTE","NO DISMINUYE")),"NO DISMINUYE")</f>
        <v>DIRECTAMENTE</v>
      </c>
      <c r="AS22" s="334">
        <f t="shared" ref="AS22" si="20">IF(J22=1,1,IF(AND(J22=2,AP22="FUERTE",AQ22="DIRECTAMENTE"),J22-1,IF(AND(J22&gt;2,AP22="FUERTE",AQ22="DIRECTAMENTE"),J22-2,IF(AND(J22&gt;=2,AP22="MODERADA",AQ22="DIRECTAMENTE"),J22-1,J22))))</f>
        <v>2</v>
      </c>
      <c r="AT22" s="335" t="str">
        <f t="shared" ref="AT22" si="21">IF(AS22=1,"Rara vez",IF(AS22=2,"Improbable",IF(AS22=3,"Posible",IF(AS22=4,"Probable",IF(AS22=5,"Casi Seguro",0)))))</f>
        <v>Improbable</v>
      </c>
      <c r="AU22" s="337">
        <f t="shared" ref="AU22" si="22">IF(M22=1,1,IF(AND(M22=2,AP22="FUERTE",OR(AR22="DIRECTAMENTE",AR22="INDIRECTAMENTE")),M22-1,IF(AND(M22&gt;2,AP22="FUERTE",AR22="DIRECTAMENTE"),M22-2,IF(AND(M22&gt;2,AP22="FUERTE",AR22="INDIRECTAMENTE"),M22-1,IF(AND(M22&gt;1,AP22="MODERADA",AR22="DIRECTAMENTE"),M22-1,M22)))))</f>
        <v>3</v>
      </c>
      <c r="AV22" s="306" t="str">
        <f t="shared" ref="AV22" si="23">IF(AU22=1,"Insignificante",IF(AU22=2,"Menor",IF(AU22=3,"Moderado",IF(AU22=4,"Mayor",IF(AU22=5,"Catastrófico","Casilla formulada")))))</f>
        <v>Moderado</v>
      </c>
      <c r="AW22" s="324"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Moderado</v>
      </c>
      <c r="AX22" s="327" t="s">
        <v>1744</v>
      </c>
    </row>
    <row r="23" spans="1:50" s="104" customFormat="1" ht="158.4" x14ac:dyDescent="0.25">
      <c r="B23" s="297"/>
      <c r="C23" s="300"/>
      <c r="D23" s="302"/>
      <c r="E23" s="304"/>
      <c r="F23" s="306"/>
      <c r="G23" s="105">
        <v>2</v>
      </c>
      <c r="H23" s="106" t="s">
        <v>1743</v>
      </c>
      <c r="I23" s="308"/>
      <c r="J23" s="310"/>
      <c r="K23" s="340"/>
      <c r="L23" s="304"/>
      <c r="M23" s="338"/>
      <c r="N23" s="340"/>
      <c r="O23" s="325"/>
      <c r="P23" s="308"/>
      <c r="Q23" s="107">
        <v>2</v>
      </c>
      <c r="R23" s="76" t="s">
        <v>1752</v>
      </c>
      <c r="S23" s="76" t="s">
        <v>1753</v>
      </c>
      <c r="T23" s="76" t="s">
        <v>77</v>
      </c>
      <c r="U23" s="76" t="s">
        <v>1754</v>
      </c>
      <c r="V23" s="76" t="s">
        <v>1755</v>
      </c>
      <c r="W23" s="76" t="s">
        <v>1756</v>
      </c>
      <c r="X23" s="76" t="s">
        <v>1757</v>
      </c>
      <c r="Y23" s="106" t="s">
        <v>78</v>
      </c>
      <c r="Z23" s="106" t="s">
        <v>79</v>
      </c>
      <c r="AA23" s="106" t="s">
        <v>80</v>
      </c>
      <c r="AB23" s="106" t="s">
        <v>81</v>
      </c>
      <c r="AC23" s="106" t="s">
        <v>86</v>
      </c>
      <c r="AD23" s="106" t="s">
        <v>83</v>
      </c>
      <c r="AE23" s="106" t="s">
        <v>84</v>
      </c>
      <c r="AF23" s="106" t="s">
        <v>96</v>
      </c>
      <c r="AG23" s="106">
        <f t="shared" si="12"/>
        <v>95</v>
      </c>
      <c r="AH23" s="106" t="str">
        <f t="shared" si="13"/>
        <v>Fuerte</v>
      </c>
      <c r="AI23" s="106"/>
      <c r="AJ23" s="106" t="s">
        <v>89</v>
      </c>
      <c r="AK23" s="106" t="str">
        <f t="shared" si="14"/>
        <v>Siempre se ejecuta</v>
      </c>
      <c r="AL23" s="106"/>
      <c r="AM23" s="106" t="str">
        <f t="shared" si="15"/>
        <v>FUERTE</v>
      </c>
      <c r="AN23" s="106">
        <f t="shared" si="16"/>
        <v>100</v>
      </c>
      <c r="AO23" s="106" t="str">
        <f t="shared" si="17"/>
        <v>NO</v>
      </c>
      <c r="AP23" s="330"/>
      <c r="AQ23" s="330"/>
      <c r="AR23" s="332"/>
      <c r="AS23" s="310"/>
      <c r="AT23" s="335"/>
      <c r="AU23" s="338"/>
      <c r="AV23" s="306"/>
      <c r="AW23" s="325"/>
      <c r="AX23" s="328"/>
    </row>
    <row r="24" spans="1:50" s="104" customFormat="1" ht="184.8" x14ac:dyDescent="0.25">
      <c r="B24" s="297"/>
      <c r="C24" s="300"/>
      <c r="D24" s="302"/>
      <c r="E24" s="304"/>
      <c r="F24" s="306"/>
      <c r="G24" s="108">
        <v>3</v>
      </c>
      <c r="H24" s="109" t="s">
        <v>1743</v>
      </c>
      <c r="I24" s="308"/>
      <c r="J24" s="310"/>
      <c r="K24" s="340"/>
      <c r="L24" s="304"/>
      <c r="M24" s="338"/>
      <c r="N24" s="340"/>
      <c r="O24" s="325"/>
      <c r="P24" s="308"/>
      <c r="Q24" s="110">
        <v>3</v>
      </c>
      <c r="R24" s="77" t="s">
        <v>1758</v>
      </c>
      <c r="S24" s="77" t="s">
        <v>1759</v>
      </c>
      <c r="T24" s="77" t="s">
        <v>77</v>
      </c>
      <c r="U24" s="77" t="s">
        <v>1760</v>
      </c>
      <c r="V24" s="77" t="s">
        <v>1761</v>
      </c>
      <c r="W24" s="77" t="s">
        <v>1756</v>
      </c>
      <c r="X24" s="77" t="s">
        <v>1757</v>
      </c>
      <c r="Y24" s="109" t="s">
        <v>78</v>
      </c>
      <c r="Z24" s="109" t="s">
        <v>79</v>
      </c>
      <c r="AA24" s="109" t="s">
        <v>80</v>
      </c>
      <c r="AB24" s="109" t="s">
        <v>81</v>
      </c>
      <c r="AC24" s="109" t="s">
        <v>86</v>
      </c>
      <c r="AD24" s="109" t="s">
        <v>83</v>
      </c>
      <c r="AE24" s="109" t="s">
        <v>84</v>
      </c>
      <c r="AF24" s="109" t="s">
        <v>96</v>
      </c>
      <c r="AG24" s="109">
        <f t="shared" si="12"/>
        <v>95</v>
      </c>
      <c r="AH24" s="109" t="str">
        <f t="shared" si="13"/>
        <v>Fuerte</v>
      </c>
      <c r="AI24" s="109"/>
      <c r="AJ24" s="109" t="s">
        <v>89</v>
      </c>
      <c r="AK24" s="109" t="str">
        <f t="shared" si="14"/>
        <v>Siempre se ejecuta</v>
      </c>
      <c r="AL24" s="109"/>
      <c r="AM24" s="109" t="str">
        <f t="shared" si="15"/>
        <v>FUERTE</v>
      </c>
      <c r="AN24" s="109">
        <f t="shared" si="16"/>
        <v>100</v>
      </c>
      <c r="AO24" s="109" t="str">
        <f t="shared" si="17"/>
        <v>NO</v>
      </c>
      <c r="AP24" s="330"/>
      <c r="AQ24" s="330"/>
      <c r="AR24" s="332"/>
      <c r="AS24" s="310"/>
      <c r="AT24" s="335"/>
      <c r="AU24" s="338"/>
      <c r="AV24" s="306"/>
      <c r="AW24" s="325"/>
      <c r="AX24" s="328"/>
    </row>
    <row r="25" spans="1:50" s="119" customFormat="1" ht="184.8" x14ac:dyDescent="0.25">
      <c r="A25" s="104"/>
      <c r="B25" s="297"/>
      <c r="C25" s="300"/>
      <c r="D25" s="302"/>
      <c r="E25" s="304"/>
      <c r="F25" s="306"/>
      <c r="G25" s="105">
        <v>4</v>
      </c>
      <c r="H25" s="106" t="s">
        <v>1743</v>
      </c>
      <c r="I25" s="308"/>
      <c r="J25" s="310"/>
      <c r="K25" s="340"/>
      <c r="L25" s="304"/>
      <c r="M25" s="338"/>
      <c r="N25" s="340"/>
      <c r="O25" s="325"/>
      <c r="P25" s="308"/>
      <c r="Q25" s="107">
        <v>4</v>
      </c>
      <c r="R25" s="76" t="s">
        <v>1758</v>
      </c>
      <c r="S25" s="76" t="s">
        <v>1762</v>
      </c>
      <c r="T25" s="76" t="s">
        <v>77</v>
      </c>
      <c r="U25" s="76" t="s">
        <v>1760</v>
      </c>
      <c r="V25" s="76" t="s">
        <v>1761</v>
      </c>
      <c r="W25" s="76" t="s">
        <v>1756</v>
      </c>
      <c r="X25" s="76" t="s">
        <v>1757</v>
      </c>
      <c r="Y25" s="106" t="s">
        <v>78</v>
      </c>
      <c r="Z25" s="106" t="s">
        <v>79</v>
      </c>
      <c r="AA25" s="106" t="s">
        <v>80</v>
      </c>
      <c r="AB25" s="106" t="s">
        <v>81</v>
      </c>
      <c r="AC25" s="106" t="s">
        <v>86</v>
      </c>
      <c r="AD25" s="106" t="s">
        <v>83</v>
      </c>
      <c r="AE25" s="106" t="s">
        <v>84</v>
      </c>
      <c r="AF25" s="106" t="s">
        <v>96</v>
      </c>
      <c r="AG25" s="106">
        <f t="shared" si="12"/>
        <v>95</v>
      </c>
      <c r="AH25" s="106" t="str">
        <f t="shared" si="13"/>
        <v>Fuerte</v>
      </c>
      <c r="AI25" s="106"/>
      <c r="AJ25" s="106" t="s">
        <v>89</v>
      </c>
      <c r="AK25" s="106" t="str">
        <f t="shared" si="14"/>
        <v>Siempre se ejecuta</v>
      </c>
      <c r="AL25" s="106"/>
      <c r="AM25" s="106" t="str">
        <f t="shared" si="15"/>
        <v>FUERTE</v>
      </c>
      <c r="AN25" s="106">
        <f t="shared" si="16"/>
        <v>100</v>
      </c>
      <c r="AO25" s="106" t="str">
        <f t="shared" si="17"/>
        <v>NO</v>
      </c>
      <c r="AP25" s="330"/>
      <c r="AQ25" s="330"/>
      <c r="AR25" s="332"/>
      <c r="AS25" s="310"/>
      <c r="AT25" s="335"/>
      <c r="AU25" s="338"/>
      <c r="AV25" s="306"/>
      <c r="AW25" s="325"/>
      <c r="AX25" s="328"/>
    </row>
    <row r="26" spans="1:50" s="119" customFormat="1" ht="1.95" customHeight="1" x14ac:dyDescent="0.25">
      <c r="A26" s="104"/>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12"/>
        <v>0</v>
      </c>
      <c r="AH26" s="109" t="str">
        <f t="shared" si="13"/>
        <v>Débil</v>
      </c>
      <c r="AI26" s="109"/>
      <c r="AJ26" s="109" t="s">
        <v>585</v>
      </c>
      <c r="AK26" s="109" t="str">
        <f t="shared" si="14"/>
        <v>Casilla formulada</v>
      </c>
      <c r="AL26" s="109"/>
      <c r="AM26" s="109" t="str">
        <f t="shared" si="15"/>
        <v>Casilla formulada</v>
      </c>
      <c r="AN26" s="109" t="str">
        <f t="shared" si="16"/>
        <v>Casilla formulada</v>
      </c>
      <c r="AO26" s="109" t="str">
        <f t="shared" si="17"/>
        <v>SI</v>
      </c>
      <c r="AP26" s="330"/>
      <c r="AQ26" s="330"/>
      <c r="AR26" s="332"/>
      <c r="AS26" s="310"/>
      <c r="AT26" s="335"/>
      <c r="AU26" s="338"/>
      <c r="AV26" s="306"/>
      <c r="AW26" s="325"/>
      <c r="AX26" s="328"/>
    </row>
    <row r="27" spans="1:50" s="119" customFormat="1" ht="1.95" customHeight="1" x14ac:dyDescent="0.25">
      <c r="A27" s="104"/>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12"/>
        <v>0</v>
      </c>
      <c r="AH27" s="106" t="str">
        <f t="shared" si="13"/>
        <v>Débil</v>
      </c>
      <c r="AI27" s="106"/>
      <c r="AJ27" s="106" t="s">
        <v>585</v>
      </c>
      <c r="AK27" s="106" t="str">
        <f t="shared" si="14"/>
        <v>Casilla formulada</v>
      </c>
      <c r="AL27" s="106"/>
      <c r="AM27" s="106" t="str">
        <f t="shared" si="15"/>
        <v>Casilla formulada</v>
      </c>
      <c r="AN27" s="106" t="str">
        <f t="shared" si="16"/>
        <v>Casilla formulada</v>
      </c>
      <c r="AO27" s="106" t="str">
        <f t="shared" si="17"/>
        <v>SI</v>
      </c>
      <c r="AP27" s="330"/>
      <c r="AQ27" s="330"/>
      <c r="AR27" s="332"/>
      <c r="AS27" s="310"/>
      <c r="AT27" s="335"/>
      <c r="AU27" s="338"/>
      <c r="AV27" s="306"/>
      <c r="AW27" s="325"/>
      <c r="AX27" s="328"/>
    </row>
    <row r="28" spans="1:50" s="119" customFormat="1" ht="1.95" customHeight="1" x14ac:dyDescent="0.25">
      <c r="A28" s="104"/>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12"/>
        <v>0</v>
      </c>
      <c r="AH28" s="109" t="str">
        <f t="shared" si="13"/>
        <v>Débil</v>
      </c>
      <c r="AI28" s="109"/>
      <c r="AJ28" s="109" t="s">
        <v>585</v>
      </c>
      <c r="AK28" s="109" t="str">
        <f t="shared" si="14"/>
        <v>Casilla formulada</v>
      </c>
      <c r="AL28" s="109"/>
      <c r="AM28" s="109" t="str">
        <f t="shared" si="15"/>
        <v>Casilla formulada</v>
      </c>
      <c r="AN28" s="109" t="str">
        <f t="shared" si="16"/>
        <v>Casilla formulada</v>
      </c>
      <c r="AO28" s="109" t="str">
        <f t="shared" si="17"/>
        <v>SI</v>
      </c>
      <c r="AP28" s="330"/>
      <c r="AQ28" s="330"/>
      <c r="AR28" s="332"/>
      <c r="AS28" s="310"/>
      <c r="AT28" s="335"/>
      <c r="AU28" s="338"/>
      <c r="AV28" s="306"/>
      <c r="AW28" s="325"/>
      <c r="AX28" s="328"/>
    </row>
    <row r="29" spans="1:50" s="119" customFormat="1" ht="1.95" customHeight="1" x14ac:dyDescent="0.25">
      <c r="A29" s="104"/>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12"/>
        <v>0</v>
      </c>
      <c r="AH29" s="106" t="str">
        <f t="shared" si="13"/>
        <v>Débil</v>
      </c>
      <c r="AI29" s="106"/>
      <c r="AJ29" s="106" t="s">
        <v>585</v>
      </c>
      <c r="AK29" s="106" t="str">
        <f t="shared" si="14"/>
        <v>Casilla formulada</v>
      </c>
      <c r="AL29" s="106"/>
      <c r="AM29" s="106" t="str">
        <f t="shared" si="15"/>
        <v>Casilla formulada</v>
      </c>
      <c r="AN29" s="106" t="str">
        <f t="shared" si="16"/>
        <v>Casilla formulada</v>
      </c>
      <c r="AO29" s="106" t="str">
        <f t="shared" si="17"/>
        <v>SI</v>
      </c>
      <c r="AP29" s="330"/>
      <c r="AQ29" s="330"/>
      <c r="AR29" s="332"/>
      <c r="AS29" s="310"/>
      <c r="AT29" s="335"/>
      <c r="AU29" s="338"/>
      <c r="AV29" s="306"/>
      <c r="AW29" s="325"/>
      <c r="AX29" s="328"/>
    </row>
    <row r="30" spans="1:50" s="119" customFormat="1" ht="1.95" customHeight="1" x14ac:dyDescent="0.25">
      <c r="A30" s="104"/>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12"/>
        <v>0</v>
      </c>
      <c r="AH30" s="109" t="str">
        <f t="shared" si="13"/>
        <v>Débil</v>
      </c>
      <c r="AI30" s="109"/>
      <c r="AJ30" s="109" t="s">
        <v>585</v>
      </c>
      <c r="AK30" s="109" t="str">
        <f t="shared" si="14"/>
        <v>Casilla formulada</v>
      </c>
      <c r="AL30" s="109"/>
      <c r="AM30" s="109" t="str">
        <f t="shared" si="15"/>
        <v>Casilla formulada</v>
      </c>
      <c r="AN30" s="109" t="str">
        <f t="shared" si="16"/>
        <v>Casilla formulada</v>
      </c>
      <c r="AO30" s="109" t="str">
        <f t="shared" si="17"/>
        <v>SI</v>
      </c>
      <c r="AP30" s="330"/>
      <c r="AQ30" s="330"/>
      <c r="AR30" s="332"/>
      <c r="AS30" s="310"/>
      <c r="AT30" s="335"/>
      <c r="AU30" s="338"/>
      <c r="AV30" s="306"/>
      <c r="AW30" s="325"/>
      <c r="AX30" s="328"/>
    </row>
    <row r="31" spans="1:50" s="119" customFormat="1" ht="1.95" customHeight="1" thickBot="1" x14ac:dyDescent="0.3">
      <c r="A31" s="104"/>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12"/>
        <v>0</v>
      </c>
      <c r="AH31" s="112" t="str">
        <f t="shared" si="13"/>
        <v>Débil</v>
      </c>
      <c r="AI31" s="112"/>
      <c r="AJ31" s="112" t="s">
        <v>585</v>
      </c>
      <c r="AK31" s="112" t="str">
        <f t="shared" si="14"/>
        <v>Casilla formulada</v>
      </c>
      <c r="AL31" s="112"/>
      <c r="AM31" s="112" t="str">
        <f t="shared" si="15"/>
        <v>Casilla formulada</v>
      </c>
      <c r="AN31" s="112" t="str">
        <f t="shared" si="16"/>
        <v>Casilla formulada</v>
      </c>
      <c r="AO31" s="112" t="str">
        <f t="shared" si="17"/>
        <v>SI</v>
      </c>
      <c r="AP31" s="331"/>
      <c r="AQ31" s="331"/>
      <c r="AR31" s="333"/>
      <c r="AS31" s="311"/>
      <c r="AT31" s="336"/>
      <c r="AU31" s="339"/>
      <c r="AV31" s="307"/>
      <c r="AW31" s="326"/>
      <c r="AX31" s="329"/>
    </row>
    <row r="32" spans="1:50" s="119" customFormat="1" ht="264" x14ac:dyDescent="0.25">
      <c r="A32" s="104"/>
      <c r="B32" s="296" t="s">
        <v>18</v>
      </c>
      <c r="C32" s="299" t="str">
        <f>VLOOKUP(B32,'HOJA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32" s="302" t="s">
        <v>1763</v>
      </c>
      <c r="E32" s="304" t="s">
        <v>377</v>
      </c>
      <c r="F32" s="306" t="str">
        <f>IFERROR(VLOOKUP(E32,'HOJA DE DATOS'!$I$50:$J$57,2,0),"Casilla formulada")</f>
        <v>Posibilidad de ocurrencia de eventos que afecten los procesos misionales de la Entidad.</v>
      </c>
      <c r="G32" s="101">
        <v>1</v>
      </c>
      <c r="H32" s="102" t="s">
        <v>1764</v>
      </c>
      <c r="I32" s="308" t="s">
        <v>1767</v>
      </c>
      <c r="J32" s="310">
        <v>1</v>
      </c>
      <c r="K32" s="340" t="str">
        <f>IF(J32="Escoger un dato de la lista desplegable","← 
Definir el nivel de probabilidad",VLOOKUP(J32,'HOJA DE DATOS'!$B$4:$E$8,2,0))</f>
        <v>Rara vez</v>
      </c>
      <c r="L32" s="304" t="str">
        <f>IF(J32="Escoger un dato de la lista desplegable","← ← 
Definir el nivel de probabilidad",VLOOKUP('GIVC 1.0 (G-V3)'!J32:J41,'HOJA DE DATOS'!$B$4:$E$8,4,0))</f>
        <v>No se ha presentado en los últimos 5 años.</v>
      </c>
      <c r="M32" s="338">
        <v>4</v>
      </c>
      <c r="N32" s="340" t="str">
        <f>IF(M32="Escoger un dato de la lista desplegable","← 
Definir el nivel de impacto",VLOOKUP(M32,'HOJA DE DATOS'!$G$4:$H$8,2,0))</f>
        <v>Mayor</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Alto</v>
      </c>
      <c r="P32" s="342" t="s">
        <v>70</v>
      </c>
      <c r="Q32" s="103">
        <v>1</v>
      </c>
      <c r="R32" s="75" t="s">
        <v>1768</v>
      </c>
      <c r="S32" s="75" t="s">
        <v>1769</v>
      </c>
      <c r="T32" s="75" t="s">
        <v>77</v>
      </c>
      <c r="U32" s="75" t="s">
        <v>1770</v>
      </c>
      <c r="V32" s="75" t="s">
        <v>1771</v>
      </c>
      <c r="W32" s="75" t="s">
        <v>1772</v>
      </c>
      <c r="X32" s="75" t="s">
        <v>1773</v>
      </c>
      <c r="Y32" s="102" t="s">
        <v>95</v>
      </c>
      <c r="Z32" s="102" t="s">
        <v>79</v>
      </c>
      <c r="AA32" s="102" t="s">
        <v>80</v>
      </c>
      <c r="AB32" s="102" t="s">
        <v>81</v>
      </c>
      <c r="AC32" s="102" t="s">
        <v>82</v>
      </c>
      <c r="AD32" s="102" t="s">
        <v>83</v>
      </c>
      <c r="AE32" s="102" t="s">
        <v>84</v>
      </c>
      <c r="AF32" s="102" t="s">
        <v>96</v>
      </c>
      <c r="AG32" s="102">
        <f t="shared" si="12"/>
        <v>100</v>
      </c>
      <c r="AH32" s="102" t="str">
        <f t="shared" si="13"/>
        <v>Fuerte</v>
      </c>
      <c r="AI32" s="102"/>
      <c r="AJ32" s="102" t="s">
        <v>89</v>
      </c>
      <c r="AK32" s="102" t="str">
        <f t="shared" si="14"/>
        <v>Siempre se ejecuta</v>
      </c>
      <c r="AL32" s="102"/>
      <c r="AM32" s="102" t="str">
        <f t="shared" si="15"/>
        <v>FUERTE</v>
      </c>
      <c r="AN32" s="102">
        <f t="shared" si="16"/>
        <v>100</v>
      </c>
      <c r="AO32" s="102" t="str">
        <f t="shared" si="17"/>
        <v>NO</v>
      </c>
      <c r="AP32" s="330" t="str">
        <f>IFERROR(IF(AVERAGE(AN32:AN41)=100,"FUERTE",IF(AND(AVERAGE(AN32:AN41)&lt;=99,AVERAGE(AN32:AN41)&gt;=50),"MODERADA",IF(AVERAGE(AN32:AN41)&lt;50,"DÉBIL",0))),"Casilla formulada")</f>
        <v>FUERTE</v>
      </c>
      <c r="AQ32" s="330" t="str">
        <f t="shared" ref="AQ32" si="24">IFERROR(IF(AVERAGEIF(Y32:Y41,"Preventivo",AN32:AN41)&gt;=50,"DIRECTAMENTE","NO DISMINUYE"),"NO DISMINUYE")</f>
        <v>DIRECTAMENTE</v>
      </c>
      <c r="AR32" s="332" t="str">
        <f t="shared" ref="AR32" si="25">IFERROR(IF(AVERAGEIF(Y32:Y41,"Detectivo",AN32:AN41)=100,"DIRECTAMENTE",IF(AND(AVERAGEIF(Y32:Y41,"Detectivo",AN32:AN41)&lt;99,(AVERAGEIF(Y32:Y41,"Detectivo",AN32:AN41)&gt;=50)),"INDIRECTAMENTE","NO DISMINUYE")),"NO DISMINUYE")</f>
        <v>NO DISMINUYE</v>
      </c>
      <c r="AS32" s="334">
        <f t="shared" ref="AS32" si="26">IF(J32=1,1,IF(AND(J32=2,AP32="FUERTE",AQ32="DIRECTAMENTE"),J32-1,IF(AND(J32&gt;2,AP32="FUERTE",AQ32="DIRECTAMENTE"),J32-2,IF(AND(J32&gt;=2,AP32="MODERADA",AQ32="DIRECTAMENTE"),J32-1,J32))))</f>
        <v>1</v>
      </c>
      <c r="AT32" s="335" t="str">
        <f t="shared" ref="AT32" si="27">IF(AS32=1,"Rara vez",IF(AS32=2,"Improbable",IF(AS32=3,"Posible",IF(AS32=4,"Probable",IF(AS32=5,"Casi Seguro",0)))))</f>
        <v>Rara vez</v>
      </c>
      <c r="AU32" s="337">
        <f t="shared" ref="AU32" si="28">IF(M32=1,1,IF(AND(M32=2,AP32="FUERTE",OR(AR32="DIRECTAMENTE",AR32="INDIRECTAMENTE")),M32-1,IF(AND(M32&gt;2,AP32="FUERTE",AR32="DIRECTAMENTE"),M32-2,IF(AND(M32&gt;2,AP32="FUERTE",AR32="INDIRECTAMENTE"),M32-1,IF(AND(M32&gt;1,AP32="MODERADA",AR32="DIRECTAMENTE"),M32-1,M32)))))</f>
        <v>4</v>
      </c>
      <c r="AV32" s="306" t="str">
        <f t="shared" ref="AV32" si="29">IF(AU32=1,"Insignificante",IF(AU32=2,"Menor",IF(AU32=3,"Moderado",IF(AU32=4,"Mayor",IF(AU32=5,"Catastrófico","Casilla formulada")))))</f>
        <v>Mayor</v>
      </c>
      <c r="AW32" s="324" t="str">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Alto</v>
      </c>
      <c r="AX32" s="327" t="s">
        <v>1744</v>
      </c>
    </row>
    <row r="33" spans="2:50" s="104" customFormat="1" ht="264" x14ac:dyDescent="0.25">
      <c r="B33" s="297"/>
      <c r="C33" s="300"/>
      <c r="D33" s="302"/>
      <c r="E33" s="304"/>
      <c r="F33" s="306"/>
      <c r="G33" s="105">
        <v>2</v>
      </c>
      <c r="H33" s="106" t="s">
        <v>1765</v>
      </c>
      <c r="I33" s="308"/>
      <c r="J33" s="310"/>
      <c r="K33" s="340"/>
      <c r="L33" s="304"/>
      <c r="M33" s="338"/>
      <c r="N33" s="340"/>
      <c r="O33" s="325"/>
      <c r="P33" s="308"/>
      <c r="Q33" s="107">
        <v>2</v>
      </c>
      <c r="R33" s="76" t="s">
        <v>1774</v>
      </c>
      <c r="S33" s="76" t="s">
        <v>1775</v>
      </c>
      <c r="T33" s="76" t="s">
        <v>77</v>
      </c>
      <c r="U33" s="76" t="s">
        <v>1776</v>
      </c>
      <c r="V33" s="76" t="s">
        <v>1777</v>
      </c>
      <c r="W33" s="76" t="s">
        <v>1778</v>
      </c>
      <c r="X33" s="76" t="s">
        <v>1773</v>
      </c>
      <c r="Y33" s="106" t="s">
        <v>95</v>
      </c>
      <c r="Z33" s="106" t="s">
        <v>79</v>
      </c>
      <c r="AA33" s="106" t="s">
        <v>80</v>
      </c>
      <c r="AB33" s="106" t="s">
        <v>81</v>
      </c>
      <c r="AC33" s="106" t="s">
        <v>82</v>
      </c>
      <c r="AD33" s="106" t="s">
        <v>83</v>
      </c>
      <c r="AE33" s="106" t="s">
        <v>84</v>
      </c>
      <c r="AF33" s="106" t="s">
        <v>96</v>
      </c>
      <c r="AG33" s="106">
        <f t="shared" si="12"/>
        <v>100</v>
      </c>
      <c r="AH33" s="106" t="str">
        <f t="shared" si="13"/>
        <v>Fuerte</v>
      </c>
      <c r="AI33" s="106"/>
      <c r="AJ33" s="106" t="s">
        <v>89</v>
      </c>
      <c r="AK33" s="106" t="str">
        <f t="shared" si="14"/>
        <v>Siempre se ejecuta</v>
      </c>
      <c r="AL33" s="106"/>
      <c r="AM33" s="106" t="str">
        <f t="shared" si="15"/>
        <v>FUERTE</v>
      </c>
      <c r="AN33" s="106">
        <f t="shared" si="16"/>
        <v>100</v>
      </c>
      <c r="AO33" s="106" t="str">
        <f t="shared" si="17"/>
        <v>NO</v>
      </c>
      <c r="AP33" s="330"/>
      <c r="AQ33" s="330"/>
      <c r="AR33" s="332"/>
      <c r="AS33" s="310"/>
      <c r="AT33" s="335"/>
      <c r="AU33" s="338"/>
      <c r="AV33" s="306"/>
      <c r="AW33" s="325"/>
      <c r="AX33" s="328"/>
    </row>
    <row r="34" spans="2:50" s="104" customFormat="1" ht="264" x14ac:dyDescent="0.25">
      <c r="B34" s="297"/>
      <c r="C34" s="300"/>
      <c r="D34" s="302"/>
      <c r="E34" s="304"/>
      <c r="F34" s="306"/>
      <c r="G34" s="108">
        <v>3</v>
      </c>
      <c r="H34" s="109" t="s">
        <v>1766</v>
      </c>
      <c r="I34" s="308"/>
      <c r="J34" s="310"/>
      <c r="K34" s="340"/>
      <c r="L34" s="304"/>
      <c r="M34" s="338"/>
      <c r="N34" s="340"/>
      <c r="O34" s="325"/>
      <c r="P34" s="308"/>
      <c r="Q34" s="110">
        <v>3</v>
      </c>
      <c r="R34" s="77" t="s">
        <v>1779</v>
      </c>
      <c r="S34" s="77" t="s">
        <v>1780</v>
      </c>
      <c r="T34" s="77" t="s">
        <v>77</v>
      </c>
      <c r="U34" s="77" t="s">
        <v>1781</v>
      </c>
      <c r="V34" s="77" t="s">
        <v>1782</v>
      </c>
      <c r="W34" s="77" t="s">
        <v>1772</v>
      </c>
      <c r="X34" s="77" t="s">
        <v>1773</v>
      </c>
      <c r="Y34" s="109" t="s">
        <v>95</v>
      </c>
      <c r="Z34" s="109" t="s">
        <v>79</v>
      </c>
      <c r="AA34" s="109" t="s">
        <v>80</v>
      </c>
      <c r="AB34" s="109" t="s">
        <v>81</v>
      </c>
      <c r="AC34" s="109" t="s">
        <v>82</v>
      </c>
      <c r="AD34" s="109" t="s">
        <v>83</v>
      </c>
      <c r="AE34" s="109" t="s">
        <v>84</v>
      </c>
      <c r="AF34" s="109" t="s">
        <v>96</v>
      </c>
      <c r="AG34" s="109">
        <f t="shared" si="12"/>
        <v>100</v>
      </c>
      <c r="AH34" s="109" t="str">
        <f t="shared" si="13"/>
        <v>Fuerte</v>
      </c>
      <c r="AI34" s="109"/>
      <c r="AJ34" s="109" t="s">
        <v>89</v>
      </c>
      <c r="AK34" s="109" t="str">
        <f t="shared" si="14"/>
        <v>Siempre se ejecuta</v>
      </c>
      <c r="AL34" s="109"/>
      <c r="AM34" s="109" t="str">
        <f t="shared" si="15"/>
        <v>FUERTE</v>
      </c>
      <c r="AN34" s="109">
        <f t="shared" si="16"/>
        <v>100</v>
      </c>
      <c r="AO34" s="109" t="str">
        <f t="shared" si="17"/>
        <v>NO</v>
      </c>
      <c r="AP34" s="330"/>
      <c r="AQ34" s="330"/>
      <c r="AR34" s="332"/>
      <c r="AS34" s="310"/>
      <c r="AT34" s="335"/>
      <c r="AU34" s="338"/>
      <c r="AV34" s="306"/>
      <c r="AW34" s="325"/>
      <c r="AX34" s="328"/>
    </row>
    <row r="35" spans="2:50" s="104" customFormat="1" ht="2.4"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c r="Z35" s="106"/>
      <c r="AA35" s="106"/>
      <c r="AB35" s="106"/>
      <c r="AC35" s="106"/>
      <c r="AD35" s="106"/>
      <c r="AE35" s="106"/>
      <c r="AF35" s="106"/>
      <c r="AG35" s="106">
        <f t="shared" si="12"/>
        <v>0</v>
      </c>
      <c r="AH35" s="106" t="str">
        <f t="shared" si="13"/>
        <v>Débil</v>
      </c>
      <c r="AI35" s="106"/>
      <c r="AJ35" s="106" t="s">
        <v>585</v>
      </c>
      <c r="AK35" s="106" t="str">
        <f t="shared" si="14"/>
        <v>Casilla formulada</v>
      </c>
      <c r="AL35" s="106"/>
      <c r="AM35" s="106" t="str">
        <f t="shared" si="15"/>
        <v>Casilla formulada</v>
      </c>
      <c r="AN35" s="106" t="str">
        <f t="shared" si="16"/>
        <v>Casilla formulada</v>
      </c>
      <c r="AO35" s="106" t="str">
        <f t="shared" si="17"/>
        <v>SI</v>
      </c>
      <c r="AP35" s="330"/>
      <c r="AQ35" s="330"/>
      <c r="AR35" s="332"/>
      <c r="AS35" s="310"/>
      <c r="AT35" s="335"/>
      <c r="AU35" s="338"/>
      <c r="AV35" s="306"/>
      <c r="AW35" s="325"/>
      <c r="AX35" s="328"/>
    </row>
    <row r="36" spans="2:50" s="104" customFormat="1" ht="2.4"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12"/>
        <v>0</v>
      </c>
      <c r="AH36" s="109" t="str">
        <f t="shared" si="13"/>
        <v>Débil</v>
      </c>
      <c r="AI36" s="109"/>
      <c r="AJ36" s="109" t="s">
        <v>585</v>
      </c>
      <c r="AK36" s="109" t="str">
        <f t="shared" si="14"/>
        <v>Casilla formulada</v>
      </c>
      <c r="AL36" s="109"/>
      <c r="AM36" s="109" t="str">
        <f t="shared" si="15"/>
        <v>Casilla formulada</v>
      </c>
      <c r="AN36" s="109" t="str">
        <f t="shared" si="16"/>
        <v>Casilla formulada</v>
      </c>
      <c r="AO36" s="109" t="str">
        <f t="shared" si="17"/>
        <v>SI</v>
      </c>
      <c r="AP36" s="330"/>
      <c r="AQ36" s="330"/>
      <c r="AR36" s="332"/>
      <c r="AS36" s="310"/>
      <c r="AT36" s="335"/>
      <c r="AU36" s="338"/>
      <c r="AV36" s="306"/>
      <c r="AW36" s="325"/>
      <c r="AX36" s="328"/>
    </row>
    <row r="37" spans="2:50" s="104" customFormat="1" ht="2.4"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12"/>
        <v>0</v>
      </c>
      <c r="AH37" s="106" t="str">
        <f t="shared" si="13"/>
        <v>Débil</v>
      </c>
      <c r="AI37" s="106"/>
      <c r="AJ37" s="106" t="s">
        <v>585</v>
      </c>
      <c r="AK37" s="106" t="str">
        <f t="shared" si="14"/>
        <v>Casilla formulada</v>
      </c>
      <c r="AL37" s="106"/>
      <c r="AM37" s="106" t="str">
        <f t="shared" si="15"/>
        <v>Casilla formulada</v>
      </c>
      <c r="AN37" s="106" t="str">
        <f t="shared" si="16"/>
        <v>Casilla formulada</v>
      </c>
      <c r="AO37" s="106" t="str">
        <f t="shared" si="17"/>
        <v>SI</v>
      </c>
      <c r="AP37" s="330"/>
      <c r="AQ37" s="330"/>
      <c r="AR37" s="332"/>
      <c r="AS37" s="310"/>
      <c r="AT37" s="335"/>
      <c r="AU37" s="338"/>
      <c r="AV37" s="306"/>
      <c r="AW37" s="325"/>
      <c r="AX37" s="328"/>
    </row>
    <row r="38" spans="2:50" s="104" customFormat="1" ht="2.4"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12"/>
        <v>0</v>
      </c>
      <c r="AH38" s="109" t="str">
        <f t="shared" si="13"/>
        <v>Débil</v>
      </c>
      <c r="AI38" s="109"/>
      <c r="AJ38" s="109" t="s">
        <v>585</v>
      </c>
      <c r="AK38" s="109" t="str">
        <f t="shared" si="14"/>
        <v>Casilla formulada</v>
      </c>
      <c r="AL38" s="109"/>
      <c r="AM38" s="109" t="str">
        <f t="shared" si="15"/>
        <v>Casilla formulada</v>
      </c>
      <c r="AN38" s="109" t="str">
        <f t="shared" si="16"/>
        <v>Casilla formulada</v>
      </c>
      <c r="AO38" s="109" t="str">
        <f t="shared" si="17"/>
        <v>SI</v>
      </c>
      <c r="AP38" s="330"/>
      <c r="AQ38" s="330"/>
      <c r="AR38" s="332"/>
      <c r="AS38" s="310"/>
      <c r="AT38" s="335"/>
      <c r="AU38" s="338"/>
      <c r="AV38" s="306"/>
      <c r="AW38" s="325"/>
      <c r="AX38" s="328"/>
    </row>
    <row r="39" spans="2:50" s="104" customFormat="1" ht="2.4"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12"/>
        <v>0</v>
      </c>
      <c r="AH39" s="106" t="str">
        <f t="shared" si="13"/>
        <v>Débil</v>
      </c>
      <c r="AI39" s="106"/>
      <c r="AJ39" s="106" t="s">
        <v>585</v>
      </c>
      <c r="AK39" s="106" t="str">
        <f t="shared" si="14"/>
        <v>Casilla formulada</v>
      </c>
      <c r="AL39" s="106"/>
      <c r="AM39" s="106" t="str">
        <f t="shared" si="15"/>
        <v>Casilla formulada</v>
      </c>
      <c r="AN39" s="106" t="str">
        <f t="shared" si="16"/>
        <v>Casilla formulada</v>
      </c>
      <c r="AO39" s="106" t="str">
        <f t="shared" si="17"/>
        <v>SI</v>
      </c>
      <c r="AP39" s="330"/>
      <c r="AQ39" s="330"/>
      <c r="AR39" s="332"/>
      <c r="AS39" s="310"/>
      <c r="AT39" s="335"/>
      <c r="AU39" s="338"/>
      <c r="AV39" s="306"/>
      <c r="AW39" s="325"/>
      <c r="AX39" s="328"/>
    </row>
    <row r="40" spans="2:50" s="104" customFormat="1" ht="2.4"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12"/>
        <v>0</v>
      </c>
      <c r="AH40" s="109" t="str">
        <f t="shared" si="13"/>
        <v>Débil</v>
      </c>
      <c r="AI40" s="109"/>
      <c r="AJ40" s="109" t="s">
        <v>585</v>
      </c>
      <c r="AK40" s="109" t="str">
        <f t="shared" si="14"/>
        <v>Casilla formulada</v>
      </c>
      <c r="AL40" s="109"/>
      <c r="AM40" s="109" t="str">
        <f t="shared" si="15"/>
        <v>Casilla formulada</v>
      </c>
      <c r="AN40" s="109" t="str">
        <f t="shared" si="16"/>
        <v>Casilla formulada</v>
      </c>
      <c r="AO40" s="109" t="str">
        <f t="shared" si="17"/>
        <v>SI</v>
      </c>
      <c r="AP40" s="330"/>
      <c r="AQ40" s="330"/>
      <c r="AR40" s="332"/>
      <c r="AS40" s="310"/>
      <c r="AT40" s="335"/>
      <c r="AU40" s="338"/>
      <c r="AV40" s="306"/>
      <c r="AW40" s="325"/>
      <c r="AX40" s="328"/>
    </row>
    <row r="41" spans="2:50" s="104" customFormat="1" ht="2.4"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12"/>
        <v>0</v>
      </c>
      <c r="AH41" s="112" t="str">
        <f t="shared" si="13"/>
        <v>Débil</v>
      </c>
      <c r="AI41" s="112"/>
      <c r="AJ41" s="112" t="s">
        <v>585</v>
      </c>
      <c r="AK41" s="112" t="str">
        <f t="shared" si="14"/>
        <v>Casilla formulada</v>
      </c>
      <c r="AL41" s="112"/>
      <c r="AM41" s="112" t="str">
        <f t="shared" si="15"/>
        <v>Casilla formulada</v>
      </c>
      <c r="AN41" s="112" t="str">
        <f t="shared" si="16"/>
        <v>Casilla formulada</v>
      </c>
      <c r="AO41" s="112" t="str">
        <f t="shared" si="17"/>
        <v>SI</v>
      </c>
      <c r="AP41" s="331"/>
      <c r="AQ41" s="331"/>
      <c r="AR41" s="333"/>
      <c r="AS41" s="311"/>
      <c r="AT41" s="336"/>
      <c r="AU41" s="339"/>
      <c r="AV41" s="307"/>
      <c r="AW41" s="326"/>
      <c r="AX41" s="329"/>
    </row>
  </sheetData>
  <sheetProtection algorithmName="SHA-512" hashValue="o4BjkoGUgaTos+nTaZXE9Yb1gt97PS+kBo2iH4GZRFHkJzUR1tPnoiNAwpQNWc4ej5valdKNMLRe+LFNC/YE9Q==" saltValue="eIxicW99ulBtwaWrf7kOFw==" spinCount="100000" sheet="1" objects="1" scenarios="1"/>
  <mergeCells count="112">
    <mergeCell ref="B2:C3"/>
    <mergeCell ref="D2:AX2"/>
    <mergeCell ref="D3:AX3"/>
    <mergeCell ref="B4:C4"/>
    <mergeCell ref="D4:H4"/>
    <mergeCell ref="I4:Q4"/>
    <mergeCell ref="R4:AG4"/>
    <mergeCell ref="AH4:AX4"/>
    <mergeCell ref="B6:C6"/>
    <mergeCell ref="D6:F6"/>
    <mergeCell ref="B8:I8"/>
    <mergeCell ref="J8:P8"/>
    <mergeCell ref="Q8:AR8"/>
    <mergeCell ref="AS8:AW9"/>
    <mergeCell ref="S9:S11"/>
    <mergeCell ref="T9:T11"/>
    <mergeCell ref="U9:U11"/>
    <mergeCell ref="V9:V11"/>
    <mergeCell ref="AX8:AX11"/>
    <mergeCell ref="B9:B11"/>
    <mergeCell ref="C9:C11"/>
    <mergeCell ref="D9:D11"/>
    <mergeCell ref="E9:F11"/>
    <mergeCell ref="G9:H11"/>
    <mergeCell ref="I9:I11"/>
    <mergeCell ref="J9:P9"/>
    <mergeCell ref="Q9:Q11"/>
    <mergeCell ref="R9:R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K12:K21"/>
    <mergeCell ref="L12:L21"/>
    <mergeCell ref="M12:M21"/>
    <mergeCell ref="N12:N21"/>
    <mergeCell ref="O12:O21"/>
    <mergeCell ref="P12:P21"/>
    <mergeCell ref="AS10:AT11"/>
    <mergeCell ref="AU10:AV11"/>
    <mergeCell ref="AW10:AW11"/>
    <mergeCell ref="AP9:AP11"/>
    <mergeCell ref="AQ9:AQ11"/>
    <mergeCell ref="AR9:AR11"/>
    <mergeCell ref="AV12:AV21"/>
    <mergeCell ref="AW12:AW21"/>
    <mergeCell ref="AX12:AX21"/>
    <mergeCell ref="AP12:AP21"/>
    <mergeCell ref="AQ12:AQ21"/>
    <mergeCell ref="AR12:AR21"/>
    <mergeCell ref="AS12:AS21"/>
    <mergeCell ref="AT12:AT21"/>
    <mergeCell ref="AU12:AU2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B22:B31"/>
    <mergeCell ref="C22:C31"/>
    <mergeCell ref="D22:D31"/>
    <mergeCell ref="E22:E31"/>
    <mergeCell ref="F22:F31"/>
    <mergeCell ref="I22:I31"/>
    <mergeCell ref="J22:J31"/>
    <mergeCell ref="AP32:AP41"/>
    <mergeCell ref="AQ32:AQ41"/>
    <mergeCell ref="K32:K41"/>
    <mergeCell ref="L32:L41"/>
    <mergeCell ref="M32:M41"/>
    <mergeCell ref="N32:N41"/>
    <mergeCell ref="O32:O41"/>
    <mergeCell ref="P32:P41"/>
    <mergeCell ref="AV22:AV31"/>
    <mergeCell ref="AW22:AW31"/>
    <mergeCell ref="N22:N31"/>
    <mergeCell ref="O22:O31"/>
    <mergeCell ref="P22:P31"/>
    <mergeCell ref="AV32:AV41"/>
    <mergeCell ref="AW32:AW41"/>
    <mergeCell ref="AX32:AX41"/>
    <mergeCell ref="AR32:AR41"/>
    <mergeCell ref="AS32:AS41"/>
    <mergeCell ref="AT32:AT41"/>
    <mergeCell ref="AU32:AU41"/>
  </mergeCells>
  <conditionalFormatting sqref="O12:P12 O13:O21">
    <cfRule type="containsText" dxfId="3176" priority="149" operator="containsText" text="Extremo">
      <formula>NOT(ISERROR(SEARCH("Extremo",O12)))</formula>
    </cfRule>
    <cfRule type="containsText" dxfId="3175" priority="150" operator="containsText" text="Alto">
      <formula>NOT(ISERROR(SEARCH("Alto",O12)))</formula>
    </cfRule>
    <cfRule type="containsText" dxfId="3174" priority="151" operator="containsText" text="Moderado">
      <formula>NOT(ISERROR(SEARCH("Moderado",O12)))</formula>
    </cfRule>
    <cfRule type="containsText" dxfId="3173" priority="152" operator="containsText" text="Bajo">
      <formula>NOT(ISERROR(SEARCH("Bajo",O12)))</formula>
    </cfRule>
  </conditionalFormatting>
  <conditionalFormatting sqref="AM12:AM21">
    <cfRule type="containsText" dxfId="3172" priority="146" operator="containsText" text="FUERTE">
      <formula>NOT(ISERROR(SEARCH("FUERTE",AM12)))</formula>
    </cfRule>
    <cfRule type="containsText" dxfId="3171" priority="147" operator="containsText" text="MODERADO">
      <formula>NOT(ISERROR(SEARCH("MODERADO",AM12)))</formula>
    </cfRule>
    <cfRule type="containsText" dxfId="3170" priority="148" operator="containsText" text="DÉBIL">
      <formula>NOT(ISERROR(SEARCH("DÉBIL",AM12)))</formula>
    </cfRule>
  </conditionalFormatting>
  <conditionalFormatting sqref="AW12:AW21">
    <cfRule type="containsText" dxfId="3169" priority="142" operator="containsText" text="Extremo">
      <formula>NOT(ISERROR(SEARCH("Extremo",AW12)))</formula>
    </cfRule>
    <cfRule type="containsText" dxfId="3168" priority="143" operator="containsText" text="Alto">
      <formula>NOT(ISERROR(SEARCH("Alto",AW12)))</formula>
    </cfRule>
    <cfRule type="containsText" dxfId="3167" priority="144" operator="containsText" text="Moderado">
      <formula>NOT(ISERROR(SEARCH("Moderado",AW12)))</formula>
    </cfRule>
    <cfRule type="containsText" dxfId="3166" priority="145" operator="containsText" text="Bajo">
      <formula>NOT(ISERROR(SEARCH("Bajo",AW12)))</formula>
    </cfRule>
  </conditionalFormatting>
  <conditionalFormatting sqref="B12:B21">
    <cfRule type="containsText" dxfId="3165" priority="141" operator="containsText" text="Escoger un proceso de la lista desplegable">
      <formula>NOT(ISERROR(SEARCH("Escoger un proceso de la lista desplegable",B12)))</formula>
    </cfRule>
  </conditionalFormatting>
  <conditionalFormatting sqref="B12:E21 Y12:AX21 G12:Q21">
    <cfRule type="containsText" dxfId="3164" priority="139" operator="containsText" text="Escoger un dato de la lista desplegable">
      <formula>NOT(ISERROR(SEARCH("Escoger un dato de la lista desplegable",B12)))</formula>
    </cfRule>
    <cfRule type="containsText" dxfId="3163" priority="140" operator="containsText" text="Casilla formulada">
      <formula>NOT(ISERROR(SEARCH("Casilla formulada",B12)))</formula>
    </cfRule>
  </conditionalFormatting>
  <conditionalFormatting sqref="D12:D21">
    <cfRule type="containsText" dxfId="3162" priority="138" operator="containsText" text="Definir el riesgo">
      <formula>NOT(ISERROR(SEARCH("Definir el riesgo",D12)))</formula>
    </cfRule>
  </conditionalFormatting>
  <conditionalFormatting sqref="H12:H21">
    <cfRule type="containsText" dxfId="3161" priority="137" operator="containsText" text="Espacio para describir la o las posibles causas">
      <formula>NOT(ISERROR(SEARCH("Espacio para describir la o las posibles causas",H12)))</formula>
    </cfRule>
  </conditionalFormatting>
  <conditionalFormatting sqref="I12:I21">
    <cfRule type="containsText" dxfId="3160" priority="13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159" priority="135" operator="containsText" text="←">
      <formula>NOT(ISERROR(SEARCH("←",J12)))</formula>
    </cfRule>
  </conditionalFormatting>
  <conditionalFormatting sqref="P12:P21">
    <cfRule type="containsText" dxfId="3158" priority="134" operator="containsText" text="Seleccione Tratamiento del Riesgo">
      <formula>NOT(ISERROR(SEARCH("Seleccione Tratamiento del Riesgo",P12)))</formula>
    </cfRule>
  </conditionalFormatting>
  <conditionalFormatting sqref="R12:S21 U12:X21">
    <cfRule type="containsText" dxfId="3157" priority="132" operator="containsText" text="Escoger un dato de la lista desplegable">
      <formula>NOT(ISERROR(SEARCH("Escoger un dato de la lista desplegable",R12)))</formula>
    </cfRule>
    <cfRule type="containsText" dxfId="3156" priority="133" operator="containsText" text="Casilla formulada">
      <formula>NOT(ISERROR(SEARCH("Casilla formulada",R12)))</formula>
    </cfRule>
  </conditionalFormatting>
  <conditionalFormatting sqref="R12:S21 U12:X21">
    <cfRule type="containsText" dxfId="3155" priority="131" operator="containsText" text="CONTROL#">
      <formula>NOT(ISERROR(SEARCH("CONTROL#",R12)))</formula>
    </cfRule>
  </conditionalFormatting>
  <conditionalFormatting sqref="T12:T21">
    <cfRule type="containsText" dxfId="3154" priority="129" operator="containsText" text="Escoger un dato de la lista desplegable">
      <formula>NOT(ISERROR(SEARCH("Escoger un dato de la lista desplegable",T12)))</formula>
    </cfRule>
    <cfRule type="containsText" dxfId="3153" priority="130" operator="containsText" text="Casilla formulada">
      <formula>NOT(ISERROR(SEARCH("Casilla formulada",T12)))</formula>
    </cfRule>
  </conditionalFormatting>
  <conditionalFormatting sqref="T12:T21">
    <cfRule type="containsText" dxfId="3152" priority="128" operator="containsText" text="CONTROL#">
      <formula>NOT(ISERROR(SEARCH("CONTROL#",T12)))</formula>
    </cfRule>
  </conditionalFormatting>
  <conditionalFormatting sqref="T12">
    <cfRule type="containsText" dxfId="3151" priority="126" operator="containsText" text="Escoger un dato de la lista desplegable">
      <formula>NOT(ISERROR(SEARCH("Escoger un dato de la lista desplegable",T12)))</formula>
    </cfRule>
    <cfRule type="containsText" dxfId="3150" priority="127" operator="containsText" text="Casilla formulada">
      <formula>NOT(ISERROR(SEARCH("Casilla formulada",T12)))</formula>
    </cfRule>
  </conditionalFormatting>
  <conditionalFormatting sqref="T13:T21">
    <cfRule type="containsText" dxfId="3149" priority="124" operator="containsText" text="Escoger un dato de la lista desplegable">
      <formula>NOT(ISERROR(SEARCH("Escoger un dato de la lista desplegable",T13)))</formula>
    </cfRule>
    <cfRule type="containsText" dxfId="3148" priority="125" operator="containsText" text="Casilla formulada">
      <formula>NOT(ISERROR(SEARCH("Casilla formulada",T13)))</formula>
    </cfRule>
  </conditionalFormatting>
  <conditionalFormatting sqref="I6">
    <cfRule type="containsText" dxfId="3147" priority="123" operator="containsText" text="Casilla formulada">
      <formula>NOT(ISERROR(SEARCH("Casilla formulada",I6)))</formula>
    </cfRule>
  </conditionalFormatting>
  <conditionalFormatting sqref="F12:F21">
    <cfRule type="containsText" dxfId="3146" priority="63" operator="containsText" text="Escoger un dato de la lista desplegable">
      <formula>NOT(ISERROR(SEARCH("Escoger un dato de la lista desplegable",F12)))</formula>
    </cfRule>
    <cfRule type="containsText" dxfId="3145" priority="64" operator="containsText" text="Casilla formulada">
      <formula>NOT(ISERROR(SEARCH("Casilla formulada",F12)))</formula>
    </cfRule>
  </conditionalFormatting>
  <conditionalFormatting sqref="O22:P22 O23:O31">
    <cfRule type="containsText" dxfId="3144" priority="59" operator="containsText" text="Extremo">
      <formula>NOT(ISERROR(SEARCH("Extremo",O22)))</formula>
    </cfRule>
    <cfRule type="containsText" dxfId="3143" priority="60" operator="containsText" text="Alto">
      <formula>NOT(ISERROR(SEARCH("Alto",O22)))</formula>
    </cfRule>
    <cfRule type="containsText" dxfId="3142" priority="61" operator="containsText" text="Moderado">
      <formula>NOT(ISERROR(SEARCH("Moderado",O22)))</formula>
    </cfRule>
    <cfRule type="containsText" dxfId="3141" priority="62" operator="containsText" text="Bajo">
      <formula>NOT(ISERROR(SEARCH("Bajo",O22)))</formula>
    </cfRule>
  </conditionalFormatting>
  <conditionalFormatting sqref="AM22:AM31">
    <cfRule type="containsText" dxfId="3140" priority="56" operator="containsText" text="FUERTE">
      <formula>NOT(ISERROR(SEARCH("FUERTE",AM22)))</formula>
    </cfRule>
    <cfRule type="containsText" dxfId="3139" priority="57" operator="containsText" text="MODERADO">
      <formula>NOT(ISERROR(SEARCH("MODERADO",AM22)))</formula>
    </cfRule>
    <cfRule type="containsText" dxfId="3138" priority="58" operator="containsText" text="DÉBIL">
      <formula>NOT(ISERROR(SEARCH("DÉBIL",AM22)))</formula>
    </cfRule>
  </conditionalFormatting>
  <conditionalFormatting sqref="AW22:AW31">
    <cfRule type="containsText" dxfId="3137" priority="52" operator="containsText" text="Extremo">
      <formula>NOT(ISERROR(SEARCH("Extremo",AW22)))</formula>
    </cfRule>
    <cfRule type="containsText" dxfId="3136" priority="53" operator="containsText" text="Alto">
      <formula>NOT(ISERROR(SEARCH("Alto",AW22)))</formula>
    </cfRule>
    <cfRule type="containsText" dxfId="3135" priority="54" operator="containsText" text="Moderado">
      <formula>NOT(ISERROR(SEARCH("Moderado",AW22)))</formula>
    </cfRule>
    <cfRule type="containsText" dxfId="3134" priority="55" operator="containsText" text="Bajo">
      <formula>NOT(ISERROR(SEARCH("Bajo",AW22)))</formula>
    </cfRule>
  </conditionalFormatting>
  <conditionalFormatting sqref="B22:B31">
    <cfRule type="containsText" dxfId="3133" priority="51" operator="containsText" text="Escoger un proceso de la lista desplegable">
      <formula>NOT(ISERROR(SEARCH("Escoger un proceso de la lista desplegable",B22)))</formula>
    </cfRule>
  </conditionalFormatting>
  <conditionalFormatting sqref="B22:E31 Y22:AX31 G22:Q31">
    <cfRule type="containsText" dxfId="3132" priority="49" operator="containsText" text="Escoger un dato de la lista desplegable">
      <formula>NOT(ISERROR(SEARCH("Escoger un dato de la lista desplegable",B22)))</formula>
    </cfRule>
    <cfRule type="containsText" dxfId="3131" priority="50" operator="containsText" text="Casilla formulada">
      <formula>NOT(ISERROR(SEARCH("Casilla formulada",B22)))</formula>
    </cfRule>
  </conditionalFormatting>
  <conditionalFormatting sqref="D22:D31">
    <cfRule type="containsText" dxfId="3130" priority="48" operator="containsText" text="Definir el riesgo">
      <formula>NOT(ISERROR(SEARCH("Definir el riesgo",D22)))</formula>
    </cfRule>
  </conditionalFormatting>
  <conditionalFormatting sqref="H22:H31">
    <cfRule type="containsText" dxfId="3129" priority="47" operator="containsText" text="Espacio para describir la o las posibles causas">
      <formula>NOT(ISERROR(SEARCH("Espacio para describir la o las posibles causas",H22)))</formula>
    </cfRule>
  </conditionalFormatting>
  <conditionalFormatting sqref="I22:I31">
    <cfRule type="containsText" dxfId="3128" priority="46"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127" priority="45" operator="containsText" text="←">
      <formula>NOT(ISERROR(SEARCH("←",J22)))</formula>
    </cfRule>
  </conditionalFormatting>
  <conditionalFormatting sqref="P22:P31">
    <cfRule type="containsText" dxfId="3126" priority="44" operator="containsText" text="Seleccione Tratamiento del Riesgo">
      <formula>NOT(ISERROR(SEARCH("Seleccione Tratamiento del Riesgo",P22)))</formula>
    </cfRule>
  </conditionalFormatting>
  <conditionalFormatting sqref="R22:S31 U22:X31">
    <cfRule type="containsText" dxfId="3125" priority="42" operator="containsText" text="Escoger un dato de la lista desplegable">
      <formula>NOT(ISERROR(SEARCH("Escoger un dato de la lista desplegable",R22)))</formula>
    </cfRule>
    <cfRule type="containsText" dxfId="3124" priority="43" operator="containsText" text="Casilla formulada">
      <formula>NOT(ISERROR(SEARCH("Casilla formulada",R22)))</formula>
    </cfRule>
  </conditionalFormatting>
  <conditionalFormatting sqref="R22:S31 U22:X31">
    <cfRule type="containsText" dxfId="3123" priority="41" operator="containsText" text="CONTROL#">
      <formula>NOT(ISERROR(SEARCH("CONTROL#",R22)))</formula>
    </cfRule>
  </conditionalFormatting>
  <conditionalFormatting sqref="T22:T31">
    <cfRule type="containsText" dxfId="3122" priority="39" operator="containsText" text="Escoger un dato de la lista desplegable">
      <formula>NOT(ISERROR(SEARCH("Escoger un dato de la lista desplegable",T22)))</formula>
    </cfRule>
    <cfRule type="containsText" dxfId="3121" priority="40" operator="containsText" text="Casilla formulada">
      <formula>NOT(ISERROR(SEARCH("Casilla formulada",T22)))</formula>
    </cfRule>
  </conditionalFormatting>
  <conditionalFormatting sqref="T22:T31">
    <cfRule type="containsText" dxfId="3120" priority="38" operator="containsText" text="CONTROL#">
      <formula>NOT(ISERROR(SEARCH("CONTROL#",T22)))</formula>
    </cfRule>
  </conditionalFormatting>
  <conditionalFormatting sqref="T22">
    <cfRule type="containsText" dxfId="3119" priority="36" operator="containsText" text="Escoger un dato de la lista desplegable">
      <formula>NOT(ISERROR(SEARCH("Escoger un dato de la lista desplegable",T22)))</formula>
    </cfRule>
    <cfRule type="containsText" dxfId="3118" priority="37" operator="containsText" text="Casilla formulada">
      <formula>NOT(ISERROR(SEARCH("Casilla formulada",T22)))</formula>
    </cfRule>
  </conditionalFormatting>
  <conditionalFormatting sqref="T23:T31">
    <cfRule type="containsText" dxfId="3117" priority="34" operator="containsText" text="Escoger un dato de la lista desplegable">
      <formula>NOT(ISERROR(SEARCH("Escoger un dato de la lista desplegable",T23)))</formula>
    </cfRule>
    <cfRule type="containsText" dxfId="3116" priority="35" operator="containsText" text="Casilla formulada">
      <formula>NOT(ISERROR(SEARCH("Casilla formulada",T23)))</formula>
    </cfRule>
  </conditionalFormatting>
  <conditionalFormatting sqref="F22:F31">
    <cfRule type="containsText" dxfId="3115" priority="32" operator="containsText" text="Escoger un dato de la lista desplegable">
      <formula>NOT(ISERROR(SEARCH("Escoger un dato de la lista desplegable",F22)))</formula>
    </cfRule>
    <cfRule type="containsText" dxfId="3114" priority="33" operator="containsText" text="Casilla formulada">
      <formula>NOT(ISERROR(SEARCH("Casilla formulada",F22)))</formula>
    </cfRule>
  </conditionalFormatting>
  <conditionalFormatting sqref="O32:P32 O33:O41">
    <cfRule type="containsText" dxfId="3113" priority="28" operator="containsText" text="Extremo">
      <formula>NOT(ISERROR(SEARCH("Extremo",O32)))</formula>
    </cfRule>
    <cfRule type="containsText" dxfId="3112" priority="29" operator="containsText" text="Alto">
      <formula>NOT(ISERROR(SEARCH("Alto",O32)))</formula>
    </cfRule>
    <cfRule type="containsText" dxfId="3111" priority="30" operator="containsText" text="Moderado">
      <formula>NOT(ISERROR(SEARCH("Moderado",O32)))</formula>
    </cfRule>
    <cfRule type="containsText" dxfId="3110" priority="31" operator="containsText" text="Bajo">
      <formula>NOT(ISERROR(SEARCH("Bajo",O32)))</formula>
    </cfRule>
  </conditionalFormatting>
  <conditionalFormatting sqref="AM32:AM41">
    <cfRule type="containsText" dxfId="3109" priority="25" operator="containsText" text="FUERTE">
      <formula>NOT(ISERROR(SEARCH("FUERTE",AM32)))</formula>
    </cfRule>
    <cfRule type="containsText" dxfId="3108" priority="26" operator="containsText" text="MODERADO">
      <formula>NOT(ISERROR(SEARCH("MODERADO",AM32)))</formula>
    </cfRule>
    <cfRule type="containsText" dxfId="3107" priority="27" operator="containsText" text="DÉBIL">
      <formula>NOT(ISERROR(SEARCH("DÉBIL",AM32)))</formula>
    </cfRule>
  </conditionalFormatting>
  <conditionalFormatting sqref="AW32:AW41">
    <cfRule type="containsText" dxfId="3106" priority="21" operator="containsText" text="Extremo">
      <formula>NOT(ISERROR(SEARCH("Extremo",AW32)))</formula>
    </cfRule>
    <cfRule type="containsText" dxfId="3105" priority="22" operator="containsText" text="Alto">
      <formula>NOT(ISERROR(SEARCH("Alto",AW32)))</formula>
    </cfRule>
    <cfRule type="containsText" dxfId="3104" priority="23" operator="containsText" text="Moderado">
      <formula>NOT(ISERROR(SEARCH("Moderado",AW32)))</formula>
    </cfRule>
    <cfRule type="containsText" dxfId="3103" priority="24" operator="containsText" text="Bajo">
      <formula>NOT(ISERROR(SEARCH("Bajo",AW32)))</formula>
    </cfRule>
  </conditionalFormatting>
  <conditionalFormatting sqref="B32:B41">
    <cfRule type="containsText" dxfId="3102" priority="20" operator="containsText" text="Escoger un proceso de la lista desplegable">
      <formula>NOT(ISERROR(SEARCH("Escoger un proceso de la lista desplegable",B32)))</formula>
    </cfRule>
  </conditionalFormatting>
  <conditionalFormatting sqref="B32:E41 Y32:AX41 G32:Q41">
    <cfRule type="containsText" dxfId="3101" priority="18" operator="containsText" text="Escoger un dato de la lista desplegable">
      <formula>NOT(ISERROR(SEARCH("Escoger un dato de la lista desplegable",B32)))</formula>
    </cfRule>
    <cfRule type="containsText" dxfId="3100" priority="19" operator="containsText" text="Casilla formulada">
      <formula>NOT(ISERROR(SEARCH("Casilla formulada",B32)))</formula>
    </cfRule>
  </conditionalFormatting>
  <conditionalFormatting sqref="D32:D41">
    <cfRule type="containsText" dxfId="3099" priority="17" operator="containsText" text="Definir el riesgo">
      <formula>NOT(ISERROR(SEARCH("Definir el riesgo",D32)))</formula>
    </cfRule>
  </conditionalFormatting>
  <conditionalFormatting sqref="H32:H41">
    <cfRule type="containsText" dxfId="3098" priority="16" operator="containsText" text="Espacio para describir la o las posibles causas">
      <formula>NOT(ISERROR(SEARCH("Espacio para describir la o las posibles causas",H32)))</formula>
    </cfRule>
  </conditionalFormatting>
  <conditionalFormatting sqref="I32:I41">
    <cfRule type="containsText" dxfId="3097"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096" priority="14" operator="containsText" text="←">
      <formula>NOT(ISERROR(SEARCH("←",J32)))</formula>
    </cfRule>
  </conditionalFormatting>
  <conditionalFormatting sqref="P32:P41">
    <cfRule type="containsText" dxfId="3095" priority="13" operator="containsText" text="Seleccione Tratamiento del Riesgo">
      <formula>NOT(ISERROR(SEARCH("Seleccione Tratamiento del Riesgo",P32)))</formula>
    </cfRule>
  </conditionalFormatting>
  <conditionalFormatting sqref="R32:S41 U32:X41">
    <cfRule type="containsText" dxfId="3094" priority="11" operator="containsText" text="Escoger un dato de la lista desplegable">
      <formula>NOT(ISERROR(SEARCH("Escoger un dato de la lista desplegable",R32)))</formula>
    </cfRule>
    <cfRule type="containsText" dxfId="3093" priority="12" operator="containsText" text="Casilla formulada">
      <formula>NOT(ISERROR(SEARCH("Casilla formulada",R32)))</formula>
    </cfRule>
  </conditionalFormatting>
  <conditionalFormatting sqref="R32:S41 U32:X41">
    <cfRule type="containsText" dxfId="3092" priority="10" operator="containsText" text="CONTROL#">
      <formula>NOT(ISERROR(SEARCH("CONTROL#",R32)))</formula>
    </cfRule>
  </conditionalFormatting>
  <conditionalFormatting sqref="T32:T41">
    <cfRule type="containsText" dxfId="3091" priority="8" operator="containsText" text="Escoger un dato de la lista desplegable">
      <formula>NOT(ISERROR(SEARCH("Escoger un dato de la lista desplegable",T32)))</formula>
    </cfRule>
    <cfRule type="containsText" dxfId="3090" priority="9" operator="containsText" text="Casilla formulada">
      <formula>NOT(ISERROR(SEARCH("Casilla formulada",T32)))</formula>
    </cfRule>
  </conditionalFormatting>
  <conditionalFormatting sqref="T32:T41">
    <cfRule type="containsText" dxfId="3089" priority="7" operator="containsText" text="CONTROL#">
      <formula>NOT(ISERROR(SEARCH("CONTROL#",T32)))</formula>
    </cfRule>
  </conditionalFormatting>
  <conditionalFormatting sqref="T32">
    <cfRule type="containsText" dxfId="3088" priority="5" operator="containsText" text="Escoger un dato de la lista desplegable">
      <formula>NOT(ISERROR(SEARCH("Escoger un dato de la lista desplegable",T32)))</formula>
    </cfRule>
    <cfRule type="containsText" dxfId="3087" priority="6" operator="containsText" text="Casilla formulada">
      <formula>NOT(ISERROR(SEARCH("Casilla formulada",T32)))</formula>
    </cfRule>
  </conditionalFormatting>
  <conditionalFormatting sqref="T33:T41">
    <cfRule type="containsText" dxfId="3086" priority="3" operator="containsText" text="Escoger un dato de la lista desplegable">
      <formula>NOT(ISERROR(SEARCH("Escoger un dato de la lista desplegable",T33)))</formula>
    </cfRule>
    <cfRule type="containsText" dxfId="3085" priority="4" operator="containsText" text="Casilla formulada">
      <formula>NOT(ISERROR(SEARCH("Casilla formulada",T33)))</formula>
    </cfRule>
  </conditionalFormatting>
  <conditionalFormatting sqref="F32:F41">
    <cfRule type="containsText" dxfId="3084" priority="1" operator="containsText" text="Escoger un dato de la lista desplegable">
      <formula>NOT(ISERROR(SEARCH("Escoger un dato de la lista desplegable",F32)))</formula>
    </cfRule>
    <cfRule type="containsText" dxfId="3083" priority="2" operator="containsText" text="Casilla formulada">
      <formula>NOT(ISERROR(SEARCH("Casilla formulada",F32)))</formula>
    </cfRule>
  </conditionalFormatting>
  <dataValidations count="11">
    <dataValidation type="list" allowBlank="1" showInputMessage="1" showErrorMessage="1" sqref="T12:T41" xr:uid="{00000000-0002-0000-1500-000000000000}">
      <formula1>"Escoger un dato de la lista desplegable,Por Tramite, Diario, Semanal, Quincenal, Mensual, Bimestral, Trimestral, Semestral,Anual"</formula1>
    </dataValidation>
    <dataValidation type="list" allowBlank="1" showInputMessage="1" showErrorMessage="1" sqref="AJ12:AJ41" xr:uid="{00000000-0002-0000-1500-000001000000}">
      <formula1>"Escoger un dato de la lista desplegable,Fuerte,Moderado,Débil"</formula1>
    </dataValidation>
    <dataValidation type="list" allowBlank="1" showInputMessage="1" showErrorMessage="1" sqref="AF12:AF41" xr:uid="{00000000-0002-0000-1500-000002000000}">
      <formula1>"Escoger un dato de la lista desplegable,Completa,Incompleta,No existe"</formula1>
    </dataValidation>
    <dataValidation type="list" allowBlank="1" showInputMessage="1" showErrorMessage="1" sqref="AE12:AE41" xr:uid="{00000000-0002-0000-1500-000003000000}">
      <formula1>"Escoger un dato de la lista desplegable,Se investigan y resuelven oportunamente,No se investigan y resuelven oportunamente."</formula1>
    </dataValidation>
    <dataValidation type="list" allowBlank="1" showInputMessage="1" showErrorMessage="1" sqref="AD12:AD41" xr:uid="{00000000-0002-0000-1500-000004000000}">
      <formula1>"Escoger un dato de la lista desplegable,Confiable,No confiable"</formula1>
    </dataValidation>
    <dataValidation type="list" allowBlank="1" showInputMessage="1" showErrorMessage="1" sqref="AC12:AC41" xr:uid="{00000000-0002-0000-1500-000005000000}">
      <formula1>"Escoger un dato de la lista desplegable,Prevenir,Detectar,No es un control"</formula1>
    </dataValidation>
    <dataValidation type="list" allowBlank="1" showInputMessage="1" showErrorMessage="1" sqref="AB12:AB41" xr:uid="{00000000-0002-0000-1500-000006000000}">
      <formula1>"Escoger un dato de la lista desplegable,Oportuna,Inoportuna"</formula1>
    </dataValidation>
    <dataValidation type="list" allowBlank="1" showInputMessage="1" showErrorMessage="1" sqref="AA12:AA41" xr:uid="{00000000-0002-0000-1500-000007000000}">
      <formula1>"Escoger un dato de la lista desplegable,Adecuado,Inadecuado"</formula1>
    </dataValidation>
    <dataValidation type="list" allowBlank="1" showInputMessage="1" showErrorMessage="1" sqref="Z12:Z41" xr:uid="{00000000-0002-0000-1500-000008000000}">
      <formula1>"Escoger un dato de la lista desplegable,Asignado,No Asignado"</formula1>
    </dataValidation>
    <dataValidation type="list" allowBlank="1" showInputMessage="1" showErrorMessage="1" sqref="Y12:Y41" xr:uid="{00000000-0002-0000-1500-000009000000}">
      <formula1>"Escoger un dato de la lista desplegable,Preventivo,Detectivo"</formula1>
    </dataValidation>
    <dataValidation type="list" allowBlank="1" showInputMessage="1" showErrorMessage="1" sqref="M12:M41 J12:J41" xr:uid="{00000000-0002-0000-15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500-00000B000000}">
          <x14:formula1>
            <xm:f>'HOJA DE DATOS'!$I$13:$I$46</xm:f>
          </x14:formula1>
          <xm:sqref>B12:B41</xm:sqref>
        </x14:dataValidation>
        <x14:dataValidation type="list" allowBlank="1" showInputMessage="1" showErrorMessage="1" xr:uid="{00000000-0002-0000-1500-00000C000000}">
          <x14:formula1>
            <xm:f>'HOJA DE DATOS'!$I$50:$I$57</xm:f>
          </x14:formula1>
          <xm:sqref>E12:E41</xm:sqref>
        </x14:dataValidation>
        <x14:dataValidation type="list" allowBlank="1" showInputMessage="1" showErrorMessage="1" xr:uid="{00000000-0002-0000-1500-00000D000000}">
          <x14:formula1>
            <xm:f>'HOJA DE DATOS'!$I$60:$I$64</xm:f>
          </x14:formula1>
          <xm:sqref>P12:P41</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36829-D0F3-40FF-A9CE-FC63D3D5ACCB}">
  <sheetPr>
    <tabColor rgb="FF53AD81"/>
    <pageSetUpPr fitToPage="1"/>
  </sheetPr>
  <dimension ref="A1:BR1048154"/>
  <sheetViews>
    <sheetView zoomScale="40" zoomScaleNormal="40"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37.2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34.1093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2326</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GIVC-1.0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86" t="s">
        <v>56</v>
      </c>
      <c r="AW11" s="186" t="s">
        <v>57</v>
      </c>
      <c r="AX11" s="186">
        <v>2</v>
      </c>
      <c r="AY11" s="186">
        <v>3</v>
      </c>
      <c r="AZ11" s="186">
        <v>4</v>
      </c>
      <c r="BA11" s="186">
        <v>5</v>
      </c>
      <c r="BB11" s="186">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60.39999999999998" customHeight="1" x14ac:dyDescent="0.3">
      <c r="A12" s="162"/>
      <c r="B12" s="394" t="s">
        <v>18</v>
      </c>
      <c r="C12" s="364" t="str">
        <f>VLOOKUP(B12,'[7]HOJA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12" s="376" t="s">
        <v>2258</v>
      </c>
      <c r="E12" s="364" t="s">
        <v>75</v>
      </c>
      <c r="F12" s="364" t="s">
        <v>75</v>
      </c>
      <c r="G12" s="364" t="s">
        <v>75</v>
      </c>
      <c r="H12" s="364" t="s">
        <v>75</v>
      </c>
      <c r="I12" s="372" t="str">
        <f>IF(AND((E12="SI"),(F12="SI"),(G12="SI"),(H12="SI")),"Si es Riesgo de Corrupción","No es Riesgo de Corrupción")</f>
        <v>Si es Riesgo de Corrupción</v>
      </c>
      <c r="J12" s="163">
        <v>1</v>
      </c>
      <c r="K12" s="164" t="s">
        <v>2259</v>
      </c>
      <c r="L12" s="342" t="s">
        <v>2261</v>
      </c>
      <c r="M12" s="310">
        <v>2</v>
      </c>
      <c r="N12" s="375" t="str">
        <f>IF(M12=1,"Rara vez",IF(M12=2,"Improbable",IF(M12=3,"Posible",IF(M12=4,"Probable",IF(M12=5,"Casi seguro","← 
Definir el nivel de probabilidad")))))</f>
        <v>Improbable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364" t="s">
        <v>75</v>
      </c>
      <c r="Q12" s="364" t="s">
        <v>75</v>
      </c>
      <c r="R12" s="364" t="s">
        <v>76</v>
      </c>
      <c r="S12" s="364" t="s">
        <v>75</v>
      </c>
      <c r="T12" s="364" t="s">
        <v>75</v>
      </c>
      <c r="U12" s="364" t="s">
        <v>75</v>
      </c>
      <c r="V12" s="364" t="s">
        <v>75</v>
      </c>
      <c r="W12" s="364" t="s">
        <v>76</v>
      </c>
      <c r="X12" s="364" t="s">
        <v>75</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15</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2262</v>
      </c>
      <c r="AO12" s="166" t="s">
        <v>524</v>
      </c>
      <c r="AP12" s="166" t="s">
        <v>77</v>
      </c>
      <c r="AQ12" s="166" t="s">
        <v>2263</v>
      </c>
      <c r="AR12" s="166" t="s">
        <v>2264</v>
      </c>
      <c r="AS12" s="166" t="s">
        <v>103</v>
      </c>
      <c r="AT12" s="166" t="s">
        <v>2265</v>
      </c>
      <c r="AU12" s="166" t="s">
        <v>95</v>
      </c>
      <c r="AV12" s="166" t="s">
        <v>79</v>
      </c>
      <c r="AW12" s="166" t="s">
        <v>80</v>
      </c>
      <c r="AX12" s="166" t="s">
        <v>81</v>
      </c>
      <c r="AY12" s="166" t="s">
        <v>82</v>
      </c>
      <c r="AZ12" s="166" t="s">
        <v>83</v>
      </c>
      <c r="BA12" s="166" t="s">
        <v>84</v>
      </c>
      <c r="BB12" s="166" t="s">
        <v>96</v>
      </c>
      <c r="BC12" s="166">
        <f t="shared" ref="BC12:BC22" si="2">IF(AV12="Asignado",15,0)+IF(AW12="Adecuado",15,0)+IF(AX12="Oportuna",15,0)+IF(AY12="Prevenir",15,IF(AY12="Detectar",10,0))+IF(AZ12="Confiable",15,0)+IF(BA12="Se investigan y resuelven oportunamente",15,0)+IF(BB12="Completa",10,IF(BB12="Incompleta",5,0))</f>
        <v>100</v>
      </c>
      <c r="BD12" s="166" t="str">
        <f t="shared" ref="BD12:BD31" si="3">IF(BC12&lt;=85,"Débil",IF(AND(BC12&gt;=86,BC12&lt;=94),"Moderado","Fuerte"))</f>
        <v>Fuerte</v>
      </c>
      <c r="BE12" s="166"/>
      <c r="BF12" s="166" t="s">
        <v>89</v>
      </c>
      <c r="BG12" s="166" t="str">
        <f t="shared" ref="BG12:BG31" si="4">IF(BF12="Débil","No se ejecuta",IF(BF12="Moderado","Algunas veces se ejecuta",IF(BF12="FUERTE","Siempre se ejecuta","Casilla formulada")))</f>
        <v>Siempre se ejecuta</v>
      </c>
      <c r="BH12" s="166"/>
      <c r="BI12" s="167" t="str">
        <f t="shared" ref="BI12:BI3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31" si="6">IF(BI12="DÉBIL",0,IF(BI12="MODERADO",50,IF(BI12="FUERTE",100,"")))</f>
        <v>100</v>
      </c>
      <c r="BK12" s="166" t="str">
        <f t="shared" ref="BK12:BK31" si="7">IF(AND(BF12="Fuerte",BD12="Fuerte"),"NO","SI")</f>
        <v>NO</v>
      </c>
      <c r="BL12" s="351" t="str">
        <f t="shared" ref="BL12" si="8">IF(AVERAGE(BJ12:BJ21)=100,"FUERTE",IF(AND(AVERAGE(BJ12:BJ21)&lt;=99,AVERAGE(BJ12:BJ21)&gt;=50),"MODERADA",IF(AVERAGE(BJ12:BJ21)&lt;50,"DÉBIL",0)))</f>
        <v>MODERADA</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2270</v>
      </c>
    </row>
    <row r="13" spans="1:70" s="146" customFormat="1" ht="260.39999999999998" customHeight="1" x14ac:dyDescent="0.3">
      <c r="A13" s="162"/>
      <c r="B13" s="395"/>
      <c r="C13" s="365"/>
      <c r="D13" s="376"/>
      <c r="E13" s="365"/>
      <c r="F13" s="365"/>
      <c r="G13" s="365"/>
      <c r="H13" s="365"/>
      <c r="I13" s="373"/>
      <c r="J13" s="168">
        <v>2</v>
      </c>
      <c r="K13" s="169" t="s">
        <v>2260</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2266</v>
      </c>
      <c r="AO13" s="171" t="s">
        <v>524</v>
      </c>
      <c r="AP13" s="171" t="s">
        <v>92</v>
      </c>
      <c r="AQ13" s="171" t="s">
        <v>2267</v>
      </c>
      <c r="AR13" s="171" t="s">
        <v>2268</v>
      </c>
      <c r="AS13" s="171" t="s">
        <v>103</v>
      </c>
      <c r="AT13" s="171" t="s">
        <v>2269</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88</v>
      </c>
      <c r="BG13" s="171" t="str">
        <f t="shared" si="4"/>
        <v>No se ejecuta</v>
      </c>
      <c r="BH13" s="171"/>
      <c r="BI13" s="172" t="str">
        <f t="shared" si="5"/>
        <v>DÉBIL</v>
      </c>
      <c r="BJ13" s="171">
        <f t="shared" si="6"/>
        <v>0</v>
      </c>
      <c r="BK13" s="171" t="str">
        <f t="shared" si="7"/>
        <v>SI</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s="146" customFormat="1" ht="224.4" x14ac:dyDescent="0.3">
      <c r="A22" s="162"/>
      <c r="B22" s="394" t="s">
        <v>18</v>
      </c>
      <c r="C22" s="364" t="str">
        <f>VLOOKUP(B22,'[7]HOJA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22" s="376" t="s">
        <v>2271</v>
      </c>
      <c r="E22" s="364" t="s">
        <v>75</v>
      </c>
      <c r="F22" s="364" t="s">
        <v>75</v>
      </c>
      <c r="G22" s="364" t="s">
        <v>75</v>
      </c>
      <c r="H22" s="364" t="s">
        <v>75</v>
      </c>
      <c r="I22" s="372" t="str">
        <f>IF(AND((E22="SI"),(F22="SI"),(G22="SI"),(H22="SI")),"Si es Riesgo de Corrupción","No es Riesgo de Corrupción")</f>
        <v>Si es Riesgo de Corrupción</v>
      </c>
      <c r="J22" s="163">
        <v>1</v>
      </c>
      <c r="K22" s="164" t="s">
        <v>2274</v>
      </c>
      <c r="L22" s="308" t="s">
        <v>2276</v>
      </c>
      <c r="M22" s="310">
        <v>1</v>
      </c>
      <c r="N22" s="375" t="str">
        <f>IF(M22=1,"Rara vez",IF(M22=2,"Improbable",IF(M22=3,"Posible",IF(M22=4,"Probable",IF(M22=5,"Casi seguro","← 
Definir el nivel de probabilidad")))))</f>
        <v>Rara vez</v>
      </c>
      <c r="O22" s="369"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22" s="364" t="s">
        <v>75</v>
      </c>
      <c r="Q22" s="364" t="s">
        <v>75</v>
      </c>
      <c r="R22" s="364" t="s">
        <v>76</v>
      </c>
      <c r="S22" s="364" t="s">
        <v>75</v>
      </c>
      <c r="T22" s="364" t="s">
        <v>75</v>
      </c>
      <c r="U22" s="364" t="s">
        <v>75</v>
      </c>
      <c r="V22" s="364" t="s">
        <v>75</v>
      </c>
      <c r="W22" s="364" t="s">
        <v>76</v>
      </c>
      <c r="X22" s="364" t="s">
        <v>75</v>
      </c>
      <c r="Y22" s="364" t="s">
        <v>75</v>
      </c>
      <c r="Z22" s="364" t="s">
        <v>75</v>
      </c>
      <c r="AA22" s="364" t="s">
        <v>75</v>
      </c>
      <c r="AB22" s="364" t="s">
        <v>75</v>
      </c>
      <c r="AC22" s="364" t="s">
        <v>75</v>
      </c>
      <c r="AD22" s="364" t="s">
        <v>75</v>
      </c>
      <c r="AE22" s="364" t="s">
        <v>76</v>
      </c>
      <c r="AF22" s="364" t="s">
        <v>75</v>
      </c>
      <c r="AG22" s="364" t="s">
        <v>75</v>
      </c>
      <c r="AH22" s="364" t="s">
        <v>76</v>
      </c>
      <c r="AI22" s="367">
        <f>IF(AE22="SI","Impacto Catastrófico por lesoines o perdida de vidas humanas",(COUNTIF(P22:AD31,"SI")+COUNTIF(AF22:AH31,"SI")))</f>
        <v>15</v>
      </c>
      <c r="AJ22" s="356" t="str">
        <f t="shared" ref="AJ22" si="15">IF(AI22=0,"",IF(AND(AI22&gt;0,AI22&lt;=5),"Moderado",IF(AND(AI22&gt;5,AI22&lt;=11),"Mayor","Catastrófico")))</f>
        <v>Catastrófico</v>
      </c>
      <c r="AK22" s="358" t="str">
        <f>IF(AND(N22="Rara Vez",AJ22="Moderado"),"Moderado",IF(AND(N22="Rara Vez",AJ22="Mayor"),"Alto",IF(AND(N22="Improbable",AJ22="Moderado"),"Moderado",IF(AND(N22="Improbable",AJ22="Mayor"),"Alto",IF(AND(N22="Posible",AJ22="Moderado"),"Alto",IF(AND(N22="Probable",AJ22="Moderado"),"Alto","Extremo"))))))</f>
        <v>Extremo</v>
      </c>
      <c r="AL22" s="361" t="s">
        <v>70</v>
      </c>
      <c r="AM22" s="165">
        <v>1</v>
      </c>
      <c r="AN22" s="164" t="s">
        <v>2277</v>
      </c>
      <c r="AO22" s="166" t="s">
        <v>2278</v>
      </c>
      <c r="AP22" s="166" t="s">
        <v>77</v>
      </c>
      <c r="AQ22" s="166" t="s">
        <v>2279</v>
      </c>
      <c r="AR22" s="166" t="s">
        <v>2280</v>
      </c>
      <c r="AS22" s="166" t="s">
        <v>103</v>
      </c>
      <c r="AT22" s="166" t="s">
        <v>2281</v>
      </c>
      <c r="AU22" s="166" t="s">
        <v>95</v>
      </c>
      <c r="AV22" s="166" t="s">
        <v>79</v>
      </c>
      <c r="AW22" s="166" t="s">
        <v>80</v>
      </c>
      <c r="AX22" s="166" t="s">
        <v>81</v>
      </c>
      <c r="AY22" s="166" t="s">
        <v>82</v>
      </c>
      <c r="AZ22" s="166" t="s">
        <v>83</v>
      </c>
      <c r="BA22" s="166" t="s">
        <v>84</v>
      </c>
      <c r="BB22" s="166" t="s">
        <v>96</v>
      </c>
      <c r="BC22" s="166">
        <f t="shared" si="2"/>
        <v>100</v>
      </c>
      <c r="BD22" s="166" t="str">
        <f t="shared" si="3"/>
        <v>Fuerte</v>
      </c>
      <c r="BE22" s="166"/>
      <c r="BF22" s="166" t="s">
        <v>89</v>
      </c>
      <c r="BG22" s="166" t="str">
        <f t="shared" si="4"/>
        <v>Siempre se ejecuta</v>
      </c>
      <c r="BH22" s="166"/>
      <c r="BI22" s="167" t="str">
        <f t="shared" si="5"/>
        <v>FUERTE</v>
      </c>
      <c r="BJ22" s="166">
        <f t="shared" si="6"/>
        <v>100</v>
      </c>
      <c r="BK22" s="166" t="str">
        <f t="shared" si="7"/>
        <v>NO</v>
      </c>
      <c r="BL22" s="351" t="str">
        <f t="shared" ref="BL22" si="16">IF(AVERAGE(BJ22:BJ31)=100,"FUERTE",IF(AND(AVERAGE(BJ22:BJ31)&lt;=99,AVERAGE(BJ22:BJ31)&gt;=50),"MODERADA",IF(AVERAGE(BJ22:BJ31)&lt;50,"DÉBIL",0)))</f>
        <v>FUERTE</v>
      </c>
      <c r="BM22" s="351" t="str">
        <f t="shared" ref="BM22" si="17">IFERROR(IF(BL22="DÉBIL","NO DISMINUYE",IF(AVERAGEIF(AU22:AU31,"Preventivo",BJ22:BJ31)&gt;=50,"DIRECTAMENTE","NO DISMINUYE")),"NO DISMINUYE")</f>
        <v>DIRECTAMENTE</v>
      </c>
      <c r="BN22" s="353">
        <f t="shared" ref="BN22" si="18">IF(M22=1,1,IF(AND(M22=2,BL22="FUERTE",BM22="DIRECTAMENTE"),M22-1,IF(AND(M22&gt;2,BL22="FUERTE",BM22="DIRECTAMENTE"),M22-2,IF(AND(M22&gt;=2,BL22="MODERADA",BM22="DIRECTAMENTE"),M22-1,M22))))</f>
        <v>1</v>
      </c>
      <c r="BO22" s="356" t="str">
        <f t="shared" ref="BO22" si="19">IF(BN22=1,"Rara vez",IF(BN22=2,"Improbable",IF(BN22=3,"Posible",IF(BN22=4,"Probable",IF(BN22=5,"Casi Seguro",0)))))</f>
        <v>Rara vez</v>
      </c>
      <c r="BP22" s="356" t="str">
        <f t="shared" ref="BP22" si="20">AJ22</f>
        <v>Catastrófico</v>
      </c>
      <c r="BQ22" s="358" t="str">
        <f t="shared" ref="BQ22" si="21">IF(AND(BO22="Rara Vez",BP22="Moderado"),"Moderado",IF(AND(BO22="Rara Vez",BP22="Mayor"),"Alto",IF(AND(BO22="Improbable",BP22="Moderado"),"Moderado",IF(AND(BO22="Improbable",BP22="Mayor"),"Alto",IF(AND(BO22="Posible",BP22="Moderado"),"Alto",IF(AND(BO22="Probable",BP22="Moderado"),"Alto","Extremo"))))))</f>
        <v>Extremo</v>
      </c>
      <c r="BR22" s="348" t="s">
        <v>2307</v>
      </c>
    </row>
    <row r="23" spans="1:70" s="146" customFormat="1" ht="250.8" x14ac:dyDescent="0.3">
      <c r="A23" s="162"/>
      <c r="B23" s="395"/>
      <c r="C23" s="365"/>
      <c r="D23" s="376"/>
      <c r="E23" s="365"/>
      <c r="F23" s="365"/>
      <c r="G23" s="365"/>
      <c r="H23" s="365"/>
      <c r="I23" s="373"/>
      <c r="J23" s="168">
        <v>2</v>
      </c>
      <c r="K23" s="169" t="s">
        <v>2272</v>
      </c>
      <c r="L23" s="308"/>
      <c r="M23" s="310"/>
      <c r="N23" s="376"/>
      <c r="O23" s="370"/>
      <c r="P23" s="365"/>
      <c r="Q23" s="365"/>
      <c r="R23" s="365"/>
      <c r="S23" s="365"/>
      <c r="T23" s="365"/>
      <c r="U23" s="365"/>
      <c r="V23" s="365"/>
      <c r="W23" s="365"/>
      <c r="X23" s="365"/>
      <c r="Y23" s="365"/>
      <c r="Z23" s="365"/>
      <c r="AA23" s="365"/>
      <c r="AB23" s="365"/>
      <c r="AC23" s="365"/>
      <c r="AD23" s="365"/>
      <c r="AE23" s="365"/>
      <c r="AF23" s="365"/>
      <c r="AG23" s="365"/>
      <c r="AH23" s="365"/>
      <c r="AI23" s="367"/>
      <c r="AJ23" s="356"/>
      <c r="AK23" s="359"/>
      <c r="AL23" s="362"/>
      <c r="AM23" s="170">
        <v>2</v>
      </c>
      <c r="AN23" s="169" t="s">
        <v>2282</v>
      </c>
      <c r="AO23" s="171" t="s">
        <v>131</v>
      </c>
      <c r="AP23" s="171" t="s">
        <v>77</v>
      </c>
      <c r="AQ23" s="171" t="s">
        <v>2283</v>
      </c>
      <c r="AR23" s="171" t="s">
        <v>2284</v>
      </c>
      <c r="AS23" s="171" t="s">
        <v>103</v>
      </c>
      <c r="AT23" s="171" t="s">
        <v>2285</v>
      </c>
      <c r="AU23" s="171" t="s">
        <v>95</v>
      </c>
      <c r="AV23" s="171" t="s">
        <v>79</v>
      </c>
      <c r="AW23" s="171" t="s">
        <v>80</v>
      </c>
      <c r="AX23" s="171" t="s">
        <v>81</v>
      </c>
      <c r="AY23" s="171" t="s">
        <v>82</v>
      </c>
      <c r="AZ23" s="171" t="s">
        <v>83</v>
      </c>
      <c r="BA23" s="171" t="s">
        <v>84</v>
      </c>
      <c r="BB23" s="171" t="s">
        <v>96</v>
      </c>
      <c r="BC23" s="171">
        <f>IF(AV23="Asignado",15,0)+IF(AW23="Adecuado",15,0)+IF(AX23="Oportuna",15,0)+IF(AY23="Prevenir",15,IF(AY23="Detectar",10,0))+IF(AZ23="Confiable",15,0)+IF(BA23="Se investigan y resuelven oportunamente",15,0)+IF(BB23="Completa",10,IF(BB23="Incompleta",5,0))</f>
        <v>100</v>
      </c>
      <c r="BD23" s="171" t="str">
        <f t="shared" si="3"/>
        <v>Fuerte</v>
      </c>
      <c r="BE23" s="171"/>
      <c r="BF23" s="171" t="s">
        <v>89</v>
      </c>
      <c r="BG23" s="171" t="str">
        <f t="shared" si="4"/>
        <v>Siempre se ejecuta</v>
      </c>
      <c r="BH23" s="171"/>
      <c r="BI23" s="172" t="str">
        <f t="shared" si="5"/>
        <v>FUERTE</v>
      </c>
      <c r="BJ23" s="171">
        <f t="shared" si="6"/>
        <v>100</v>
      </c>
      <c r="BK23" s="171" t="str">
        <f t="shared" si="7"/>
        <v>NO</v>
      </c>
      <c r="BL23" s="351"/>
      <c r="BM23" s="351"/>
      <c r="BN23" s="354"/>
      <c r="BO23" s="356"/>
      <c r="BP23" s="356"/>
      <c r="BQ23" s="359"/>
      <c r="BR23" s="349"/>
    </row>
    <row r="24" spans="1:70" s="146" customFormat="1" ht="211.2" x14ac:dyDescent="0.3">
      <c r="A24" s="162"/>
      <c r="B24" s="395"/>
      <c r="C24" s="365"/>
      <c r="D24" s="376"/>
      <c r="E24" s="365"/>
      <c r="F24" s="365"/>
      <c r="G24" s="365"/>
      <c r="H24" s="365"/>
      <c r="I24" s="373"/>
      <c r="J24" s="173">
        <v>3</v>
      </c>
      <c r="K24" s="174" t="s">
        <v>2272</v>
      </c>
      <c r="L24" s="308"/>
      <c r="M24" s="310"/>
      <c r="N24" s="376"/>
      <c r="O24" s="370"/>
      <c r="P24" s="365"/>
      <c r="Q24" s="365"/>
      <c r="R24" s="365"/>
      <c r="S24" s="365"/>
      <c r="T24" s="365"/>
      <c r="U24" s="365"/>
      <c r="V24" s="365"/>
      <c r="W24" s="365"/>
      <c r="X24" s="365"/>
      <c r="Y24" s="365"/>
      <c r="Z24" s="365"/>
      <c r="AA24" s="365"/>
      <c r="AB24" s="365"/>
      <c r="AC24" s="365"/>
      <c r="AD24" s="365"/>
      <c r="AE24" s="365"/>
      <c r="AF24" s="365"/>
      <c r="AG24" s="365"/>
      <c r="AH24" s="365"/>
      <c r="AI24" s="367"/>
      <c r="AJ24" s="356"/>
      <c r="AK24" s="359"/>
      <c r="AL24" s="362"/>
      <c r="AM24" s="175">
        <v>3</v>
      </c>
      <c r="AN24" s="174" t="s">
        <v>2286</v>
      </c>
      <c r="AO24" s="176" t="s">
        <v>2287</v>
      </c>
      <c r="AP24" s="176" t="s">
        <v>77</v>
      </c>
      <c r="AQ24" s="176" t="s">
        <v>2288</v>
      </c>
      <c r="AR24" s="176" t="s">
        <v>2289</v>
      </c>
      <c r="AS24" s="176" t="s">
        <v>103</v>
      </c>
      <c r="AT24" s="176" t="s">
        <v>2290</v>
      </c>
      <c r="AU24" s="176" t="s">
        <v>95</v>
      </c>
      <c r="AV24" s="166" t="s">
        <v>79</v>
      </c>
      <c r="AW24" s="166" t="s">
        <v>80</v>
      </c>
      <c r="AX24" s="166" t="s">
        <v>81</v>
      </c>
      <c r="AY24" s="166" t="s">
        <v>82</v>
      </c>
      <c r="AZ24" s="166" t="s">
        <v>83</v>
      </c>
      <c r="BA24" s="166" t="s">
        <v>84</v>
      </c>
      <c r="BB24" s="166" t="s">
        <v>96</v>
      </c>
      <c r="BC24" s="176">
        <f t="shared" ref="BC24:BC32" si="22">IF(AV24="Asignado",15,0)+IF(AW24="Adecuado",15,0)+IF(AX24="Oportuna",15,0)+IF(AY24="Prevenir",15,IF(AY24="Detectar",10,0))+IF(AZ24="Confiable",15,0)+IF(BA24="Se investigan y resuelven oportunamente",15,0)+IF(BB24="Completa",10,IF(BB24="Incompleta",5,0))</f>
        <v>100</v>
      </c>
      <c r="BD24" s="176" t="str">
        <f t="shared" si="3"/>
        <v>Fuerte</v>
      </c>
      <c r="BE24" s="176"/>
      <c r="BF24" s="176" t="s">
        <v>89</v>
      </c>
      <c r="BG24" s="176" t="str">
        <f t="shared" si="4"/>
        <v>Siempre se ejecuta</v>
      </c>
      <c r="BH24" s="176"/>
      <c r="BI24" s="177" t="str">
        <f t="shared" si="5"/>
        <v>FUERTE</v>
      </c>
      <c r="BJ24" s="176">
        <f t="shared" si="6"/>
        <v>100</v>
      </c>
      <c r="BK24" s="176" t="str">
        <f t="shared" si="7"/>
        <v>NO</v>
      </c>
      <c r="BL24" s="351"/>
      <c r="BM24" s="351"/>
      <c r="BN24" s="354"/>
      <c r="BO24" s="356"/>
      <c r="BP24" s="356"/>
      <c r="BQ24" s="359"/>
      <c r="BR24" s="349"/>
    </row>
    <row r="25" spans="1:70" s="146" customFormat="1" ht="211.2" x14ac:dyDescent="0.3">
      <c r="A25" s="162"/>
      <c r="B25" s="395"/>
      <c r="C25" s="365"/>
      <c r="D25" s="376"/>
      <c r="E25" s="365"/>
      <c r="F25" s="365"/>
      <c r="G25" s="365"/>
      <c r="H25" s="365"/>
      <c r="I25" s="373"/>
      <c r="J25" s="168">
        <v>4</v>
      </c>
      <c r="K25" s="169" t="s">
        <v>2272</v>
      </c>
      <c r="L25" s="308"/>
      <c r="M25" s="310"/>
      <c r="N25" s="376"/>
      <c r="O25" s="370"/>
      <c r="P25" s="365"/>
      <c r="Q25" s="365"/>
      <c r="R25" s="365"/>
      <c r="S25" s="365"/>
      <c r="T25" s="365"/>
      <c r="U25" s="365"/>
      <c r="V25" s="365"/>
      <c r="W25" s="365"/>
      <c r="X25" s="365"/>
      <c r="Y25" s="365"/>
      <c r="Z25" s="365"/>
      <c r="AA25" s="365"/>
      <c r="AB25" s="365"/>
      <c r="AC25" s="365"/>
      <c r="AD25" s="365"/>
      <c r="AE25" s="365"/>
      <c r="AF25" s="365"/>
      <c r="AG25" s="365"/>
      <c r="AH25" s="365"/>
      <c r="AI25" s="367"/>
      <c r="AJ25" s="356"/>
      <c r="AK25" s="359"/>
      <c r="AL25" s="362"/>
      <c r="AM25" s="170">
        <v>4</v>
      </c>
      <c r="AN25" s="169" t="s">
        <v>2291</v>
      </c>
      <c r="AO25" s="171" t="s">
        <v>2292</v>
      </c>
      <c r="AP25" s="171" t="s">
        <v>77</v>
      </c>
      <c r="AQ25" s="171" t="s">
        <v>2293</v>
      </c>
      <c r="AR25" s="171" t="s">
        <v>2294</v>
      </c>
      <c r="AS25" s="171" t="s">
        <v>103</v>
      </c>
      <c r="AT25" s="171" t="s">
        <v>2295</v>
      </c>
      <c r="AU25" s="171" t="s">
        <v>95</v>
      </c>
      <c r="AV25" s="171" t="s">
        <v>79</v>
      </c>
      <c r="AW25" s="171" t="s">
        <v>80</v>
      </c>
      <c r="AX25" s="171" t="s">
        <v>81</v>
      </c>
      <c r="AY25" s="171" t="s">
        <v>82</v>
      </c>
      <c r="AZ25" s="171" t="s">
        <v>83</v>
      </c>
      <c r="BA25" s="171" t="s">
        <v>84</v>
      </c>
      <c r="BB25" s="171" t="s">
        <v>96</v>
      </c>
      <c r="BC25" s="171">
        <f t="shared" si="22"/>
        <v>100</v>
      </c>
      <c r="BD25" s="171" t="str">
        <f t="shared" si="3"/>
        <v>Fuerte</v>
      </c>
      <c r="BE25" s="171"/>
      <c r="BF25" s="171" t="s">
        <v>89</v>
      </c>
      <c r="BG25" s="171" t="str">
        <f t="shared" si="4"/>
        <v>Siempre se ejecuta</v>
      </c>
      <c r="BH25" s="171"/>
      <c r="BI25" s="172" t="str">
        <f t="shared" si="5"/>
        <v>FUERTE</v>
      </c>
      <c r="BJ25" s="171">
        <f t="shared" si="6"/>
        <v>100</v>
      </c>
      <c r="BK25" s="171" t="str">
        <f t="shared" si="7"/>
        <v>NO</v>
      </c>
      <c r="BL25" s="351"/>
      <c r="BM25" s="351"/>
      <c r="BN25" s="354"/>
      <c r="BO25" s="356"/>
      <c r="BP25" s="356"/>
      <c r="BQ25" s="359"/>
      <c r="BR25" s="349"/>
    </row>
    <row r="26" spans="1:70" s="146" customFormat="1" ht="198" x14ac:dyDescent="0.3">
      <c r="A26" s="162"/>
      <c r="B26" s="395"/>
      <c r="C26" s="365"/>
      <c r="D26" s="376"/>
      <c r="E26" s="365"/>
      <c r="F26" s="365"/>
      <c r="G26" s="365"/>
      <c r="H26" s="365"/>
      <c r="I26" s="373"/>
      <c r="J26" s="173">
        <v>5</v>
      </c>
      <c r="K26" s="174" t="s">
        <v>2273</v>
      </c>
      <c r="L26" s="308"/>
      <c r="M26" s="310"/>
      <c r="N26" s="376"/>
      <c r="O26" s="370"/>
      <c r="P26" s="365"/>
      <c r="Q26" s="365"/>
      <c r="R26" s="365"/>
      <c r="S26" s="365"/>
      <c r="T26" s="365"/>
      <c r="U26" s="365"/>
      <c r="V26" s="365"/>
      <c r="W26" s="365"/>
      <c r="X26" s="365"/>
      <c r="Y26" s="365"/>
      <c r="Z26" s="365"/>
      <c r="AA26" s="365"/>
      <c r="AB26" s="365"/>
      <c r="AC26" s="365"/>
      <c r="AD26" s="365"/>
      <c r="AE26" s="365"/>
      <c r="AF26" s="365"/>
      <c r="AG26" s="365"/>
      <c r="AH26" s="365"/>
      <c r="AI26" s="367"/>
      <c r="AJ26" s="356"/>
      <c r="AK26" s="359"/>
      <c r="AL26" s="362"/>
      <c r="AM26" s="175">
        <v>5</v>
      </c>
      <c r="AN26" s="174" t="s">
        <v>2296</v>
      </c>
      <c r="AO26" s="176" t="s">
        <v>2297</v>
      </c>
      <c r="AP26" s="176" t="s">
        <v>77</v>
      </c>
      <c r="AQ26" s="176" t="s">
        <v>2298</v>
      </c>
      <c r="AR26" s="176" t="s">
        <v>2299</v>
      </c>
      <c r="AS26" s="176" t="s">
        <v>103</v>
      </c>
      <c r="AT26" s="176" t="s">
        <v>2300</v>
      </c>
      <c r="AU26" s="176" t="s">
        <v>95</v>
      </c>
      <c r="AV26" s="166" t="s">
        <v>79</v>
      </c>
      <c r="AW26" s="166" t="s">
        <v>80</v>
      </c>
      <c r="AX26" s="166" t="s">
        <v>81</v>
      </c>
      <c r="AY26" s="166" t="s">
        <v>82</v>
      </c>
      <c r="AZ26" s="166" t="s">
        <v>83</v>
      </c>
      <c r="BA26" s="166" t="s">
        <v>84</v>
      </c>
      <c r="BB26" s="166" t="s">
        <v>96</v>
      </c>
      <c r="BC26" s="176">
        <f t="shared" si="22"/>
        <v>100</v>
      </c>
      <c r="BD26" s="176" t="str">
        <f t="shared" si="3"/>
        <v>Fuerte</v>
      </c>
      <c r="BE26" s="176"/>
      <c r="BF26" s="176" t="s">
        <v>89</v>
      </c>
      <c r="BG26" s="176" t="str">
        <f t="shared" si="4"/>
        <v>Siempre se ejecuta</v>
      </c>
      <c r="BH26" s="176"/>
      <c r="BI26" s="177" t="str">
        <f t="shared" si="5"/>
        <v>FUERTE</v>
      </c>
      <c r="BJ26" s="176">
        <f t="shared" si="6"/>
        <v>100</v>
      </c>
      <c r="BK26" s="176" t="str">
        <f t="shared" si="7"/>
        <v>NO</v>
      </c>
      <c r="BL26" s="351"/>
      <c r="BM26" s="351"/>
      <c r="BN26" s="354"/>
      <c r="BO26" s="356"/>
      <c r="BP26" s="356"/>
      <c r="BQ26" s="359"/>
      <c r="BR26" s="349"/>
    </row>
    <row r="27" spans="1:70" s="146" customFormat="1" ht="145.19999999999999" x14ac:dyDescent="0.3">
      <c r="A27" s="162"/>
      <c r="B27" s="395"/>
      <c r="C27" s="365"/>
      <c r="D27" s="376"/>
      <c r="E27" s="365"/>
      <c r="F27" s="365"/>
      <c r="G27" s="365"/>
      <c r="H27" s="365"/>
      <c r="I27" s="373"/>
      <c r="J27" s="168">
        <v>6</v>
      </c>
      <c r="K27" s="169" t="s">
        <v>2275</v>
      </c>
      <c r="L27" s="308"/>
      <c r="M27" s="310"/>
      <c r="N27" s="376"/>
      <c r="O27" s="370"/>
      <c r="P27" s="365"/>
      <c r="Q27" s="365"/>
      <c r="R27" s="365"/>
      <c r="S27" s="365"/>
      <c r="T27" s="365"/>
      <c r="U27" s="365"/>
      <c r="V27" s="365"/>
      <c r="W27" s="365"/>
      <c r="X27" s="365"/>
      <c r="Y27" s="365"/>
      <c r="Z27" s="365"/>
      <c r="AA27" s="365"/>
      <c r="AB27" s="365"/>
      <c r="AC27" s="365"/>
      <c r="AD27" s="365"/>
      <c r="AE27" s="365"/>
      <c r="AF27" s="365"/>
      <c r="AG27" s="365"/>
      <c r="AH27" s="365"/>
      <c r="AI27" s="367"/>
      <c r="AJ27" s="356"/>
      <c r="AK27" s="359"/>
      <c r="AL27" s="362"/>
      <c r="AM27" s="170">
        <v>6</v>
      </c>
      <c r="AN27" s="169" t="s">
        <v>2301</v>
      </c>
      <c r="AO27" s="171" t="s">
        <v>2302</v>
      </c>
      <c r="AP27" s="171" t="s">
        <v>77</v>
      </c>
      <c r="AQ27" s="171" t="s">
        <v>2303</v>
      </c>
      <c r="AR27" s="171" t="s">
        <v>2304</v>
      </c>
      <c r="AS27" s="171" t="s">
        <v>2305</v>
      </c>
      <c r="AT27" s="171" t="s">
        <v>2306</v>
      </c>
      <c r="AU27" s="171" t="s">
        <v>78</v>
      </c>
      <c r="AV27" s="171" t="s">
        <v>79</v>
      </c>
      <c r="AW27" s="171" t="s">
        <v>80</v>
      </c>
      <c r="AX27" s="171" t="s">
        <v>81</v>
      </c>
      <c r="AY27" s="171" t="s">
        <v>86</v>
      </c>
      <c r="AZ27" s="171" t="s">
        <v>83</v>
      </c>
      <c r="BA27" s="171" t="s">
        <v>84</v>
      </c>
      <c r="BB27" s="171" t="s">
        <v>96</v>
      </c>
      <c r="BC27" s="171">
        <f t="shared" si="22"/>
        <v>95</v>
      </c>
      <c r="BD27" s="171" t="str">
        <f t="shared" si="3"/>
        <v>Fuerte</v>
      </c>
      <c r="BE27" s="171"/>
      <c r="BF27" s="171" t="s">
        <v>89</v>
      </c>
      <c r="BG27" s="171" t="str">
        <f t="shared" si="4"/>
        <v>Siempre se ejecuta</v>
      </c>
      <c r="BH27" s="171"/>
      <c r="BI27" s="172" t="str">
        <f t="shared" si="5"/>
        <v>FUERTE</v>
      </c>
      <c r="BJ27" s="171">
        <f t="shared" si="6"/>
        <v>100</v>
      </c>
      <c r="BK27" s="171" t="str">
        <f t="shared" si="7"/>
        <v>NO</v>
      </c>
      <c r="BL27" s="351"/>
      <c r="BM27" s="351"/>
      <c r="BN27" s="354"/>
      <c r="BO27" s="356"/>
      <c r="BP27" s="356"/>
      <c r="BQ27" s="359"/>
      <c r="BR27" s="349"/>
    </row>
    <row r="28" spans="1:70" s="146" customFormat="1" ht="3" customHeight="1" x14ac:dyDescent="0.3">
      <c r="A28" s="162"/>
      <c r="B28" s="395"/>
      <c r="C28" s="365"/>
      <c r="D28" s="376"/>
      <c r="E28" s="365"/>
      <c r="F28" s="365"/>
      <c r="G28" s="365"/>
      <c r="H28" s="365"/>
      <c r="I28" s="373"/>
      <c r="J28" s="173">
        <v>7</v>
      </c>
      <c r="K28" s="174" t="s">
        <v>586</v>
      </c>
      <c r="L28" s="308"/>
      <c r="M28" s="310"/>
      <c r="N28" s="376"/>
      <c r="O28" s="370"/>
      <c r="P28" s="365"/>
      <c r="Q28" s="365"/>
      <c r="R28" s="365"/>
      <c r="S28" s="365"/>
      <c r="T28" s="365"/>
      <c r="U28" s="365"/>
      <c r="V28" s="365"/>
      <c r="W28" s="365"/>
      <c r="X28" s="365"/>
      <c r="Y28" s="365"/>
      <c r="Z28" s="365"/>
      <c r="AA28" s="365"/>
      <c r="AB28" s="365"/>
      <c r="AC28" s="365"/>
      <c r="AD28" s="365"/>
      <c r="AE28" s="365"/>
      <c r="AF28" s="365"/>
      <c r="AG28" s="365"/>
      <c r="AH28" s="365"/>
      <c r="AI28" s="367"/>
      <c r="AJ28" s="356"/>
      <c r="AK28" s="359"/>
      <c r="AL28" s="362"/>
      <c r="AM28" s="175">
        <v>7</v>
      </c>
      <c r="AN28" s="174" t="s">
        <v>1926</v>
      </c>
      <c r="AO28" s="176"/>
      <c r="AP28" s="176" t="s">
        <v>585</v>
      </c>
      <c r="AQ28" s="176"/>
      <c r="AR28" s="176"/>
      <c r="AS28" s="176"/>
      <c r="AT28" s="176"/>
      <c r="AU28" s="176" t="s">
        <v>585</v>
      </c>
      <c r="AV28" s="166" t="s">
        <v>585</v>
      </c>
      <c r="AW28" s="166" t="s">
        <v>585</v>
      </c>
      <c r="AX28" s="166" t="s">
        <v>585</v>
      </c>
      <c r="AY28" s="166" t="s">
        <v>585</v>
      </c>
      <c r="AZ28" s="166" t="s">
        <v>585</v>
      </c>
      <c r="BA28" s="166" t="s">
        <v>585</v>
      </c>
      <c r="BB28" s="166" t="s">
        <v>585</v>
      </c>
      <c r="BC28" s="176">
        <f t="shared" si="22"/>
        <v>0</v>
      </c>
      <c r="BD28" s="176" t="str">
        <f t="shared" si="3"/>
        <v>Débil</v>
      </c>
      <c r="BE28" s="176"/>
      <c r="BF28" s="176" t="s">
        <v>585</v>
      </c>
      <c r="BG28" s="176" t="str">
        <f t="shared" si="4"/>
        <v>Casilla formulada</v>
      </c>
      <c r="BH28" s="176"/>
      <c r="BI28" s="177" t="str">
        <f t="shared" si="5"/>
        <v/>
      </c>
      <c r="BJ28" s="176" t="str">
        <f t="shared" si="6"/>
        <v/>
      </c>
      <c r="BK28" s="176" t="str">
        <f t="shared" si="7"/>
        <v>SI</v>
      </c>
      <c r="BL28" s="351"/>
      <c r="BM28" s="351"/>
      <c r="BN28" s="354"/>
      <c r="BO28" s="356"/>
      <c r="BP28" s="356"/>
      <c r="BQ28" s="359"/>
      <c r="BR28" s="349"/>
    </row>
    <row r="29" spans="1:70" s="146" customFormat="1" ht="3" customHeight="1" x14ac:dyDescent="0.3">
      <c r="A29" s="162"/>
      <c r="B29" s="395"/>
      <c r="C29" s="365"/>
      <c r="D29" s="376"/>
      <c r="E29" s="365"/>
      <c r="F29" s="365"/>
      <c r="G29" s="365"/>
      <c r="H29" s="365"/>
      <c r="I29" s="373"/>
      <c r="J29" s="168">
        <v>8</v>
      </c>
      <c r="K29" s="169" t="s">
        <v>586</v>
      </c>
      <c r="L29" s="308"/>
      <c r="M29" s="310"/>
      <c r="N29" s="376"/>
      <c r="O29" s="370"/>
      <c r="P29" s="365"/>
      <c r="Q29" s="365"/>
      <c r="R29" s="365"/>
      <c r="S29" s="365"/>
      <c r="T29" s="365"/>
      <c r="U29" s="365"/>
      <c r="V29" s="365"/>
      <c r="W29" s="365"/>
      <c r="X29" s="365"/>
      <c r="Y29" s="365"/>
      <c r="Z29" s="365"/>
      <c r="AA29" s="365"/>
      <c r="AB29" s="365"/>
      <c r="AC29" s="365"/>
      <c r="AD29" s="365"/>
      <c r="AE29" s="365"/>
      <c r="AF29" s="365"/>
      <c r="AG29" s="365"/>
      <c r="AH29" s="365"/>
      <c r="AI29" s="367"/>
      <c r="AJ29" s="356"/>
      <c r="AK29" s="359"/>
      <c r="AL29" s="362"/>
      <c r="AM29" s="170">
        <v>8</v>
      </c>
      <c r="AN29" s="169" t="s">
        <v>1926</v>
      </c>
      <c r="AO29" s="171"/>
      <c r="AP29" s="171" t="s">
        <v>585</v>
      </c>
      <c r="AQ29" s="171"/>
      <c r="AR29" s="171"/>
      <c r="AS29" s="171"/>
      <c r="AT29" s="171"/>
      <c r="AU29" s="171" t="s">
        <v>585</v>
      </c>
      <c r="AV29" s="171" t="s">
        <v>585</v>
      </c>
      <c r="AW29" s="171" t="s">
        <v>585</v>
      </c>
      <c r="AX29" s="171" t="s">
        <v>585</v>
      </c>
      <c r="AY29" s="171" t="s">
        <v>585</v>
      </c>
      <c r="AZ29" s="171" t="s">
        <v>585</v>
      </c>
      <c r="BA29" s="171" t="s">
        <v>585</v>
      </c>
      <c r="BB29" s="171" t="s">
        <v>585</v>
      </c>
      <c r="BC29" s="171">
        <f t="shared" si="22"/>
        <v>0</v>
      </c>
      <c r="BD29" s="171" t="str">
        <f t="shared" si="3"/>
        <v>Débil</v>
      </c>
      <c r="BE29" s="171"/>
      <c r="BF29" s="171" t="s">
        <v>585</v>
      </c>
      <c r="BG29" s="171" t="str">
        <f t="shared" si="4"/>
        <v>Casilla formulada</v>
      </c>
      <c r="BH29" s="171"/>
      <c r="BI29" s="172" t="str">
        <f t="shared" si="5"/>
        <v/>
      </c>
      <c r="BJ29" s="171" t="str">
        <f t="shared" si="6"/>
        <v/>
      </c>
      <c r="BK29" s="171" t="str">
        <f t="shared" si="7"/>
        <v>SI</v>
      </c>
      <c r="BL29" s="351"/>
      <c r="BM29" s="351"/>
      <c r="BN29" s="354"/>
      <c r="BO29" s="356"/>
      <c r="BP29" s="356"/>
      <c r="BQ29" s="359"/>
      <c r="BR29" s="349"/>
    </row>
    <row r="30" spans="1:70" s="146" customFormat="1" ht="3" customHeight="1" x14ac:dyDescent="0.3">
      <c r="A30" s="162"/>
      <c r="B30" s="395"/>
      <c r="C30" s="365"/>
      <c r="D30" s="376"/>
      <c r="E30" s="365"/>
      <c r="F30" s="365"/>
      <c r="G30" s="365"/>
      <c r="H30" s="365"/>
      <c r="I30" s="373"/>
      <c r="J30" s="173">
        <v>9</v>
      </c>
      <c r="K30" s="174" t="s">
        <v>586</v>
      </c>
      <c r="L30" s="308"/>
      <c r="M30" s="310"/>
      <c r="N30" s="376"/>
      <c r="O30" s="370"/>
      <c r="P30" s="365"/>
      <c r="Q30" s="365"/>
      <c r="R30" s="365"/>
      <c r="S30" s="365"/>
      <c r="T30" s="365"/>
      <c r="U30" s="365"/>
      <c r="V30" s="365"/>
      <c r="W30" s="365"/>
      <c r="X30" s="365"/>
      <c r="Y30" s="365"/>
      <c r="Z30" s="365"/>
      <c r="AA30" s="365"/>
      <c r="AB30" s="365"/>
      <c r="AC30" s="365"/>
      <c r="AD30" s="365"/>
      <c r="AE30" s="365"/>
      <c r="AF30" s="365"/>
      <c r="AG30" s="365"/>
      <c r="AH30" s="365"/>
      <c r="AI30" s="367"/>
      <c r="AJ30" s="356"/>
      <c r="AK30" s="359"/>
      <c r="AL30" s="362"/>
      <c r="AM30" s="175">
        <v>9</v>
      </c>
      <c r="AN30" s="174" t="s">
        <v>1926</v>
      </c>
      <c r="AO30" s="176"/>
      <c r="AP30" s="176" t="s">
        <v>585</v>
      </c>
      <c r="AQ30" s="176"/>
      <c r="AR30" s="176"/>
      <c r="AS30" s="176"/>
      <c r="AT30" s="176"/>
      <c r="AU30" s="176" t="s">
        <v>585</v>
      </c>
      <c r="AV30" s="166" t="s">
        <v>585</v>
      </c>
      <c r="AW30" s="166" t="s">
        <v>585</v>
      </c>
      <c r="AX30" s="166" t="s">
        <v>585</v>
      </c>
      <c r="AY30" s="166" t="s">
        <v>585</v>
      </c>
      <c r="AZ30" s="166" t="s">
        <v>585</v>
      </c>
      <c r="BA30" s="166" t="s">
        <v>585</v>
      </c>
      <c r="BB30" s="166" t="s">
        <v>585</v>
      </c>
      <c r="BC30" s="176">
        <f t="shared" si="22"/>
        <v>0</v>
      </c>
      <c r="BD30" s="176" t="str">
        <f t="shared" si="3"/>
        <v>Débil</v>
      </c>
      <c r="BE30" s="176"/>
      <c r="BF30" s="176" t="s">
        <v>585</v>
      </c>
      <c r="BG30" s="176" t="str">
        <f t="shared" si="4"/>
        <v>Casilla formulada</v>
      </c>
      <c r="BH30" s="176"/>
      <c r="BI30" s="177" t="str">
        <f t="shared" si="5"/>
        <v/>
      </c>
      <c r="BJ30" s="176" t="str">
        <f t="shared" si="6"/>
        <v/>
      </c>
      <c r="BK30" s="176" t="str">
        <f t="shared" si="7"/>
        <v>SI</v>
      </c>
      <c r="BL30" s="351"/>
      <c r="BM30" s="351"/>
      <c r="BN30" s="354"/>
      <c r="BO30" s="356"/>
      <c r="BP30" s="356"/>
      <c r="BQ30" s="359"/>
      <c r="BR30" s="349"/>
    </row>
    <row r="31" spans="1:70" s="146" customFormat="1" ht="3" customHeight="1" thickBot="1" x14ac:dyDescent="0.35">
      <c r="A31" s="162"/>
      <c r="B31" s="396"/>
      <c r="C31" s="366"/>
      <c r="D31" s="377"/>
      <c r="E31" s="366"/>
      <c r="F31" s="366"/>
      <c r="G31" s="366"/>
      <c r="H31" s="366"/>
      <c r="I31" s="374"/>
      <c r="J31" s="178">
        <v>10</v>
      </c>
      <c r="K31" s="179" t="s">
        <v>586</v>
      </c>
      <c r="L31" s="309"/>
      <c r="M31" s="311"/>
      <c r="N31" s="377"/>
      <c r="O31" s="371"/>
      <c r="P31" s="366"/>
      <c r="Q31" s="366"/>
      <c r="R31" s="366"/>
      <c r="S31" s="366"/>
      <c r="T31" s="366"/>
      <c r="U31" s="366"/>
      <c r="V31" s="366"/>
      <c r="W31" s="366"/>
      <c r="X31" s="366"/>
      <c r="Y31" s="366"/>
      <c r="Z31" s="366"/>
      <c r="AA31" s="366"/>
      <c r="AB31" s="366"/>
      <c r="AC31" s="366"/>
      <c r="AD31" s="366"/>
      <c r="AE31" s="366"/>
      <c r="AF31" s="366"/>
      <c r="AG31" s="366"/>
      <c r="AH31" s="366"/>
      <c r="AI31" s="368"/>
      <c r="AJ31" s="357"/>
      <c r="AK31" s="360"/>
      <c r="AL31" s="363"/>
      <c r="AM31" s="180">
        <v>10</v>
      </c>
      <c r="AN31" s="179" t="s">
        <v>1926</v>
      </c>
      <c r="AO31" s="181"/>
      <c r="AP31" s="181" t="s">
        <v>585</v>
      </c>
      <c r="AQ31" s="181"/>
      <c r="AR31" s="181"/>
      <c r="AS31" s="181"/>
      <c r="AT31" s="181"/>
      <c r="AU31" s="181" t="s">
        <v>585</v>
      </c>
      <c r="AV31" s="181" t="s">
        <v>585</v>
      </c>
      <c r="AW31" s="181" t="s">
        <v>585</v>
      </c>
      <c r="AX31" s="181" t="s">
        <v>585</v>
      </c>
      <c r="AY31" s="181" t="s">
        <v>585</v>
      </c>
      <c r="AZ31" s="181" t="s">
        <v>585</v>
      </c>
      <c r="BA31" s="181" t="s">
        <v>585</v>
      </c>
      <c r="BB31" s="181" t="s">
        <v>585</v>
      </c>
      <c r="BC31" s="181">
        <f t="shared" si="22"/>
        <v>0</v>
      </c>
      <c r="BD31" s="181" t="str">
        <f t="shared" si="3"/>
        <v>Débil</v>
      </c>
      <c r="BE31" s="181"/>
      <c r="BF31" s="181" t="s">
        <v>585</v>
      </c>
      <c r="BG31" s="181" t="str">
        <f t="shared" si="4"/>
        <v>Casilla formulada</v>
      </c>
      <c r="BH31" s="181"/>
      <c r="BI31" s="182" t="str">
        <f t="shared" si="5"/>
        <v/>
      </c>
      <c r="BJ31" s="181" t="str">
        <f t="shared" si="6"/>
        <v/>
      </c>
      <c r="BK31" s="181" t="str">
        <f t="shared" si="7"/>
        <v>SI</v>
      </c>
      <c r="BL31" s="352"/>
      <c r="BM31" s="352"/>
      <c r="BN31" s="355"/>
      <c r="BO31" s="357"/>
      <c r="BP31" s="357"/>
      <c r="BQ31" s="360"/>
      <c r="BR31" s="350"/>
    </row>
    <row r="32" spans="1:70" s="146" customFormat="1" ht="367.8" customHeight="1" x14ac:dyDescent="0.3">
      <c r="A32" s="162"/>
      <c r="B32" s="394" t="s">
        <v>18</v>
      </c>
      <c r="C32" s="364" t="str">
        <f>VLOOKUP(B32,'[7]HOJA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32" s="376" t="s">
        <v>2359</v>
      </c>
      <c r="E32" s="364" t="s">
        <v>75</v>
      </c>
      <c r="F32" s="364" t="s">
        <v>75</v>
      </c>
      <c r="G32" s="364" t="s">
        <v>75</v>
      </c>
      <c r="H32" s="364" t="s">
        <v>75</v>
      </c>
      <c r="I32" s="372" t="str">
        <f>IF(AND((E32="SI"),(F32="SI"),(G32="SI"),(H32="SI")),"Si es Riesgo de Corrupción","No es Riesgo de Corrupción")</f>
        <v>Si es Riesgo de Corrupción</v>
      </c>
      <c r="J32" s="163">
        <v>1</v>
      </c>
      <c r="K32" s="164" t="s">
        <v>2317</v>
      </c>
      <c r="L32" s="342" t="s">
        <v>2318</v>
      </c>
      <c r="M32" s="310">
        <v>1</v>
      </c>
      <c r="N32" s="375" t="str">
        <f>IF(M32=1,"Rara vez",IF(M32=2,"Improbable",IF(M32=3,"Posible",IF(M32=4,"Probable",IF(M32=5,"Casi seguro","← 
Definir el nivel de probabilidad")))))</f>
        <v>Rara vez</v>
      </c>
      <c r="O32" s="369" t="str">
        <f t="shared" ref="O32" si="23">IF(M32=5,"Descripción:
Se espera que el evento ocurra en la mayoría de las circunstancias
Frecuencia:
Más de 1 vez al año",IF(M32=4,"Descripción:
Es viable que el evento ocurra en la mayoría de las circunstancias
Frecuencia:
Al menos 1 vez en el último año",IF(M32=3,"Descripción:
El evento podrá ocurrir en algún momento
Frecuencia:
Al menos 1 vez en los últimos 2 años",IF(M32=2,"Descripción:
El evento puede ocurrir en algún momento
Frecuencia:
Al menos 1 vez en los últimos 5 años",IF(M32=1,"Descripción: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32" s="364" t="s">
        <v>75</v>
      </c>
      <c r="Q32" s="364" t="s">
        <v>75</v>
      </c>
      <c r="R32" s="364" t="s">
        <v>76</v>
      </c>
      <c r="S32" s="364" t="s">
        <v>75</v>
      </c>
      <c r="T32" s="364" t="s">
        <v>75</v>
      </c>
      <c r="U32" s="364" t="s">
        <v>75</v>
      </c>
      <c r="V32" s="364" t="s">
        <v>75</v>
      </c>
      <c r="W32" s="364" t="s">
        <v>76</v>
      </c>
      <c r="X32" s="364" t="s">
        <v>75</v>
      </c>
      <c r="Y32" s="364" t="s">
        <v>75</v>
      </c>
      <c r="Z32" s="364" t="s">
        <v>75</v>
      </c>
      <c r="AA32" s="364" t="s">
        <v>75</v>
      </c>
      <c r="AB32" s="364" t="s">
        <v>75</v>
      </c>
      <c r="AC32" s="364" t="s">
        <v>75</v>
      </c>
      <c r="AD32" s="364" t="s">
        <v>75</v>
      </c>
      <c r="AE32" s="364" t="s">
        <v>76</v>
      </c>
      <c r="AF32" s="364" t="s">
        <v>75</v>
      </c>
      <c r="AG32" s="364" t="s">
        <v>75</v>
      </c>
      <c r="AH32" s="364" t="s">
        <v>76</v>
      </c>
      <c r="AI32" s="367">
        <f>IF(AE32="SI","Impacto Catastrófico por lesoines o perdida de vidas humanas",(COUNTIF(P32:AD41,"SI")+COUNTIF(AF32:AH41,"SI")))</f>
        <v>15</v>
      </c>
      <c r="AJ32" s="356" t="str">
        <f t="shared" ref="AJ32" si="24">IF(AI32=0,"",IF(AND(AI32&gt;0,AI32&lt;=5),"Moderado",IF(AND(AI32&gt;5,AI32&lt;=11),"Mayor","Catastrófico")))</f>
        <v>Catastrófico</v>
      </c>
      <c r="AK32" s="358" t="str">
        <f>IF(AND(N32="Rara Vez",AJ32="Moderado"),"Moderado",IF(AND(N32="Rara Vez",AJ32="Mayor"),"Alto",IF(AND(N32="Improbable",AJ32="Moderado"),"Moderado",IF(AND(N32="Improbable",AJ32="Mayor"),"Alto",IF(AND(N32="Posible",AJ32="Moderado"),"Alto",IF(AND(N32="Probable",AJ32="Moderado"),"Alto","Extremo"))))))</f>
        <v>Extremo</v>
      </c>
      <c r="AL32" s="361" t="s">
        <v>70</v>
      </c>
      <c r="AM32" s="165">
        <v>1</v>
      </c>
      <c r="AN32" s="164" t="s">
        <v>2319</v>
      </c>
      <c r="AO32" s="166" t="s">
        <v>2320</v>
      </c>
      <c r="AP32" s="166" t="s">
        <v>77</v>
      </c>
      <c r="AQ32" s="166" t="s">
        <v>2321</v>
      </c>
      <c r="AR32" s="166" t="s">
        <v>2322</v>
      </c>
      <c r="AS32" s="166" t="s">
        <v>103</v>
      </c>
      <c r="AT32" s="166" t="s">
        <v>2323</v>
      </c>
      <c r="AU32" s="166" t="s">
        <v>95</v>
      </c>
      <c r="AV32" s="166" t="s">
        <v>79</v>
      </c>
      <c r="AW32" s="166" t="s">
        <v>80</v>
      </c>
      <c r="AX32" s="166" t="s">
        <v>81</v>
      </c>
      <c r="AY32" s="166" t="s">
        <v>82</v>
      </c>
      <c r="AZ32" s="166" t="s">
        <v>83</v>
      </c>
      <c r="BA32" s="166" t="s">
        <v>84</v>
      </c>
      <c r="BB32" s="166" t="s">
        <v>87</v>
      </c>
      <c r="BC32" s="166">
        <f t="shared" si="22"/>
        <v>95</v>
      </c>
      <c r="BD32" s="166" t="str">
        <f t="shared" ref="BD32:BD41" si="25">IF(BC32&lt;=85,"Débil",IF(AND(BC32&gt;=86,BC32&lt;=94),"Moderado","Fuerte"))</f>
        <v>Fuerte</v>
      </c>
      <c r="BE32" s="166"/>
      <c r="BF32" s="166" t="s">
        <v>89</v>
      </c>
      <c r="BG32" s="166" t="str">
        <f t="shared" ref="BG32:BG41" si="26">IF(BF32="Débil","No se ejecuta",IF(BF32="Moderado","Algunas veces se ejecuta",IF(BF32="FUERTE","Siempre se ejecuta","Casilla formulada")))</f>
        <v>Siempre se ejecuta</v>
      </c>
      <c r="BH32" s="166"/>
      <c r="BI32" s="167" t="str">
        <f t="shared" ref="BI32:BI41" si="27">IF(AND(BF32="Fuerte",BD32="Fuerte"),"FUERTE",IF(AND(BF32="Fuerte",BD32="Moderado"),"MODERADO",IF(AND(BF32="Fuerte",BD32="Débil"),"DÉBIL",IF(AND(BF32="Moderado",BD32="Fuerte"),"MODERADO",IF(AND(BF32="Moderado",BD32="Moderado"),"MODERADO",IF(AND(BF32="Moderado",BD32="Débil"),"DÉBIL",IF(AND(BF32="Débil",BD32="Fuerte"),"DÉBIL",IF(AND(BF32="Débil",BD32="Moderado"),"DÉBIL",IF(AND(BF32="Débil",BD32="Débil"),"DÉBIL","")))))))))</f>
        <v>FUERTE</v>
      </c>
      <c r="BJ32" s="166">
        <f t="shared" ref="BJ32:BJ41" si="28">IF(BI32="DÉBIL",0,IF(BI32="MODERADO",50,IF(BI32="FUERTE",100,"")))</f>
        <v>100</v>
      </c>
      <c r="BK32" s="166" t="str">
        <f t="shared" ref="BK32:BK41" si="29">IF(AND(BF32="Fuerte",BD32="Fuerte"),"NO","SI")</f>
        <v>NO</v>
      </c>
      <c r="BL32" s="351" t="str">
        <f t="shared" ref="BL32" si="30">IF(AVERAGE(BJ32:BJ41)=100,"FUERTE",IF(AND(AVERAGE(BJ32:BJ41)&lt;=99,AVERAGE(BJ32:BJ41)&gt;=50),"MODERADA",IF(AVERAGE(BJ32:BJ41)&lt;50,"DÉBIL",0)))</f>
        <v>FUERTE</v>
      </c>
      <c r="BM32" s="351" t="str">
        <f t="shared" ref="BM32" si="31">IFERROR(IF(BL32="DÉBIL","NO DISMINUYE",IF(AVERAGEIF(AU32:AU41,"Preventivo",BJ32:BJ41)&gt;=50,"DIRECTAMENTE","NO DISMINUYE")),"NO DISMINUYE")</f>
        <v>DIRECTAMENTE</v>
      </c>
      <c r="BN32" s="353">
        <f t="shared" ref="BN32" si="32">IF(M32=1,1,IF(AND(M32=2,BL32="FUERTE",BM32="DIRECTAMENTE"),M32-1,IF(AND(M32&gt;2,BL32="FUERTE",BM32="DIRECTAMENTE"),M32-2,IF(AND(M32&gt;=2,BL32="MODERADA",BM32="DIRECTAMENTE"),M32-1,M32))))</f>
        <v>1</v>
      </c>
      <c r="BO32" s="356" t="str">
        <f t="shared" ref="BO32" si="33">IF(BN32=1,"Rara vez",IF(BN32=2,"Improbable",IF(BN32=3,"Posible",IF(BN32=4,"Probable",IF(BN32=5,"Casi Seguro",0)))))</f>
        <v>Rara vez</v>
      </c>
      <c r="BP32" s="356" t="str">
        <f t="shared" ref="BP32" si="34">AJ32</f>
        <v>Catastrófico</v>
      </c>
      <c r="BQ32" s="358" t="str">
        <f t="shared" ref="BQ32" si="35">IF(AND(BO32="Rara Vez",BP32="Moderado"),"Moderado",IF(AND(BO32="Rara Vez",BP32="Mayor"),"Alto",IF(AND(BO32="Improbable",BP32="Moderado"),"Moderado",IF(AND(BO32="Improbable",BP32="Mayor"),"Alto",IF(AND(BO32="Posible",BP32="Moderado"),"Alto",IF(AND(BO32="Probable",BP32="Moderado"),"Alto","Extremo"))))))</f>
        <v>Extremo</v>
      </c>
      <c r="BR32" s="348" t="s">
        <v>2324</v>
      </c>
    </row>
    <row r="33" spans="1:70" s="146" customFormat="1" ht="3.6" customHeight="1" x14ac:dyDescent="0.3">
      <c r="A33" s="162"/>
      <c r="B33" s="395"/>
      <c r="C33" s="365"/>
      <c r="D33" s="376"/>
      <c r="E33" s="365"/>
      <c r="F33" s="365"/>
      <c r="G33" s="365"/>
      <c r="H33" s="365"/>
      <c r="I33" s="373"/>
      <c r="J33" s="168">
        <v>2</v>
      </c>
      <c r="K33" s="169"/>
      <c r="L33" s="308"/>
      <c r="M33" s="310"/>
      <c r="N33" s="376"/>
      <c r="O33" s="370"/>
      <c r="P33" s="365"/>
      <c r="Q33" s="365"/>
      <c r="R33" s="365"/>
      <c r="S33" s="365"/>
      <c r="T33" s="365"/>
      <c r="U33" s="365"/>
      <c r="V33" s="365"/>
      <c r="W33" s="365"/>
      <c r="X33" s="365"/>
      <c r="Y33" s="365"/>
      <c r="Z33" s="365"/>
      <c r="AA33" s="365"/>
      <c r="AB33" s="365"/>
      <c r="AC33" s="365"/>
      <c r="AD33" s="365"/>
      <c r="AE33" s="365"/>
      <c r="AF33" s="365"/>
      <c r="AG33" s="365"/>
      <c r="AH33" s="365"/>
      <c r="AI33" s="367"/>
      <c r="AJ33" s="356"/>
      <c r="AK33" s="359"/>
      <c r="AL33" s="362"/>
      <c r="AM33" s="170">
        <v>2</v>
      </c>
      <c r="AN33" s="169"/>
      <c r="AO33" s="171"/>
      <c r="AP33" s="171"/>
      <c r="AQ33" s="171"/>
      <c r="AR33" s="171"/>
      <c r="AS33" s="171"/>
      <c r="AT33" s="171"/>
      <c r="AU33" s="171"/>
      <c r="AV33" s="171"/>
      <c r="AW33" s="171"/>
      <c r="AX33" s="171"/>
      <c r="AY33" s="171"/>
      <c r="AZ33" s="171"/>
      <c r="BA33" s="171"/>
      <c r="BB33" s="171"/>
      <c r="BC33" s="171">
        <f>IF(AV33="Asignado",15,0)+IF(AW33="Adecuado",15,0)+IF(AX33="Oportuna",15,0)+IF(AY33="Prevenir",15,IF(AY33="Detectar",10,0))+IF(AZ33="Confiable",15,0)+IF(BA33="Se investigan y resuelven oportunamente",15,0)+IF(BB33="Completa",10,IF(BB33="Incompleta",5,0))</f>
        <v>0</v>
      </c>
      <c r="BD33" s="171" t="str">
        <f t="shared" si="25"/>
        <v>Débil</v>
      </c>
      <c r="BE33" s="171"/>
      <c r="BF33" s="171"/>
      <c r="BG33" s="171" t="str">
        <f t="shared" si="26"/>
        <v>Casilla formulada</v>
      </c>
      <c r="BH33" s="171"/>
      <c r="BI33" s="172" t="str">
        <f t="shared" si="27"/>
        <v/>
      </c>
      <c r="BJ33" s="171" t="str">
        <f t="shared" si="28"/>
        <v/>
      </c>
      <c r="BK33" s="171" t="str">
        <f t="shared" si="29"/>
        <v>SI</v>
      </c>
      <c r="BL33" s="351"/>
      <c r="BM33" s="351"/>
      <c r="BN33" s="354"/>
      <c r="BO33" s="356"/>
      <c r="BP33" s="356"/>
      <c r="BQ33" s="359"/>
      <c r="BR33" s="349"/>
    </row>
    <row r="34" spans="1:70" s="146" customFormat="1" ht="3" customHeight="1" x14ac:dyDescent="0.3">
      <c r="A34" s="162"/>
      <c r="B34" s="395"/>
      <c r="C34" s="365"/>
      <c r="D34" s="376"/>
      <c r="E34" s="365"/>
      <c r="F34" s="365"/>
      <c r="G34" s="365"/>
      <c r="H34" s="365"/>
      <c r="I34" s="373"/>
      <c r="J34" s="173">
        <v>3</v>
      </c>
      <c r="K34" s="174"/>
      <c r="L34" s="308"/>
      <c r="M34" s="310"/>
      <c r="N34" s="376"/>
      <c r="O34" s="370"/>
      <c r="P34" s="365"/>
      <c r="Q34" s="365"/>
      <c r="R34" s="365"/>
      <c r="S34" s="365"/>
      <c r="T34" s="365"/>
      <c r="U34" s="365"/>
      <c r="V34" s="365"/>
      <c r="W34" s="365"/>
      <c r="X34" s="365"/>
      <c r="Y34" s="365"/>
      <c r="Z34" s="365"/>
      <c r="AA34" s="365"/>
      <c r="AB34" s="365"/>
      <c r="AC34" s="365"/>
      <c r="AD34" s="365"/>
      <c r="AE34" s="365"/>
      <c r="AF34" s="365"/>
      <c r="AG34" s="365"/>
      <c r="AH34" s="365"/>
      <c r="AI34" s="367"/>
      <c r="AJ34" s="356"/>
      <c r="AK34" s="359"/>
      <c r="AL34" s="362"/>
      <c r="AM34" s="175">
        <v>3</v>
      </c>
      <c r="AN34" s="174"/>
      <c r="AO34" s="176"/>
      <c r="AP34" s="176"/>
      <c r="AQ34" s="176"/>
      <c r="AR34" s="176"/>
      <c r="AS34" s="176"/>
      <c r="AT34" s="176"/>
      <c r="AU34" s="176"/>
      <c r="AV34" s="166"/>
      <c r="AW34" s="166"/>
      <c r="AX34" s="166"/>
      <c r="AY34" s="166"/>
      <c r="AZ34" s="166"/>
      <c r="BA34" s="166"/>
      <c r="BB34" s="166"/>
      <c r="BC34" s="176">
        <f t="shared" ref="BC34:BC42" si="36">IF(AV34="Asignado",15,0)+IF(AW34="Adecuado",15,0)+IF(AX34="Oportuna",15,0)+IF(AY34="Prevenir",15,IF(AY34="Detectar",10,0))+IF(AZ34="Confiable",15,0)+IF(BA34="Se investigan y resuelven oportunamente",15,0)+IF(BB34="Completa",10,IF(BB34="Incompleta",5,0))</f>
        <v>0</v>
      </c>
      <c r="BD34" s="176" t="str">
        <f t="shared" si="25"/>
        <v>Débil</v>
      </c>
      <c r="BE34" s="176"/>
      <c r="BF34" s="176"/>
      <c r="BG34" s="176" t="str">
        <f t="shared" si="26"/>
        <v>Casilla formulada</v>
      </c>
      <c r="BH34" s="176"/>
      <c r="BI34" s="177" t="str">
        <f t="shared" si="27"/>
        <v/>
      </c>
      <c r="BJ34" s="176" t="str">
        <f t="shared" si="28"/>
        <v/>
      </c>
      <c r="BK34" s="176" t="str">
        <f t="shared" si="29"/>
        <v>SI</v>
      </c>
      <c r="BL34" s="351"/>
      <c r="BM34" s="351"/>
      <c r="BN34" s="354"/>
      <c r="BO34" s="356"/>
      <c r="BP34" s="356"/>
      <c r="BQ34" s="359"/>
      <c r="BR34" s="349"/>
    </row>
    <row r="35" spans="1:70" s="146" customFormat="1" ht="3" customHeight="1" x14ac:dyDescent="0.3">
      <c r="A35" s="162"/>
      <c r="B35" s="395"/>
      <c r="C35" s="365"/>
      <c r="D35" s="376"/>
      <c r="E35" s="365"/>
      <c r="F35" s="365"/>
      <c r="G35" s="365"/>
      <c r="H35" s="365"/>
      <c r="I35" s="373"/>
      <c r="J35" s="168">
        <v>4</v>
      </c>
      <c r="K35" s="169" t="s">
        <v>586</v>
      </c>
      <c r="L35" s="308"/>
      <c r="M35" s="310"/>
      <c r="N35" s="376"/>
      <c r="O35" s="370"/>
      <c r="P35" s="365"/>
      <c r="Q35" s="365"/>
      <c r="R35" s="365"/>
      <c r="S35" s="365"/>
      <c r="T35" s="365"/>
      <c r="U35" s="365"/>
      <c r="V35" s="365"/>
      <c r="W35" s="365"/>
      <c r="X35" s="365"/>
      <c r="Y35" s="365"/>
      <c r="Z35" s="365"/>
      <c r="AA35" s="365"/>
      <c r="AB35" s="365"/>
      <c r="AC35" s="365"/>
      <c r="AD35" s="365"/>
      <c r="AE35" s="365"/>
      <c r="AF35" s="365"/>
      <c r="AG35" s="365"/>
      <c r="AH35" s="365"/>
      <c r="AI35" s="367"/>
      <c r="AJ35" s="356"/>
      <c r="AK35" s="359"/>
      <c r="AL35" s="362"/>
      <c r="AM35" s="170">
        <v>4</v>
      </c>
      <c r="AN35" s="169" t="s">
        <v>1926</v>
      </c>
      <c r="AO35" s="171"/>
      <c r="AP35" s="171" t="s">
        <v>585</v>
      </c>
      <c r="AQ35" s="171"/>
      <c r="AR35" s="171"/>
      <c r="AS35" s="171"/>
      <c r="AT35" s="171"/>
      <c r="AU35" s="171" t="s">
        <v>585</v>
      </c>
      <c r="AV35" s="171" t="s">
        <v>585</v>
      </c>
      <c r="AW35" s="171" t="s">
        <v>585</v>
      </c>
      <c r="AX35" s="171" t="s">
        <v>585</v>
      </c>
      <c r="AY35" s="171" t="s">
        <v>585</v>
      </c>
      <c r="AZ35" s="171" t="s">
        <v>585</v>
      </c>
      <c r="BA35" s="171" t="s">
        <v>585</v>
      </c>
      <c r="BB35" s="171" t="s">
        <v>585</v>
      </c>
      <c r="BC35" s="171">
        <f t="shared" si="36"/>
        <v>0</v>
      </c>
      <c r="BD35" s="171" t="str">
        <f t="shared" si="25"/>
        <v>Débil</v>
      </c>
      <c r="BE35" s="171"/>
      <c r="BF35" s="171" t="s">
        <v>585</v>
      </c>
      <c r="BG35" s="171" t="str">
        <f t="shared" si="26"/>
        <v>Casilla formulada</v>
      </c>
      <c r="BH35" s="171"/>
      <c r="BI35" s="172" t="str">
        <f t="shared" si="27"/>
        <v/>
      </c>
      <c r="BJ35" s="171" t="str">
        <f t="shared" si="28"/>
        <v/>
      </c>
      <c r="BK35" s="171" t="str">
        <f t="shared" si="29"/>
        <v>SI</v>
      </c>
      <c r="BL35" s="351"/>
      <c r="BM35" s="351"/>
      <c r="BN35" s="354"/>
      <c r="BO35" s="356"/>
      <c r="BP35" s="356"/>
      <c r="BQ35" s="359"/>
      <c r="BR35" s="349"/>
    </row>
    <row r="36" spans="1:70" s="146" customFormat="1" ht="3" customHeight="1" x14ac:dyDescent="0.3">
      <c r="A36" s="162"/>
      <c r="B36" s="395"/>
      <c r="C36" s="365"/>
      <c r="D36" s="376"/>
      <c r="E36" s="365"/>
      <c r="F36" s="365"/>
      <c r="G36" s="365"/>
      <c r="H36" s="365"/>
      <c r="I36" s="373"/>
      <c r="J36" s="173">
        <v>5</v>
      </c>
      <c r="K36" s="174" t="s">
        <v>586</v>
      </c>
      <c r="L36" s="308"/>
      <c r="M36" s="310"/>
      <c r="N36" s="376"/>
      <c r="O36" s="370"/>
      <c r="P36" s="365"/>
      <c r="Q36" s="365"/>
      <c r="R36" s="365"/>
      <c r="S36" s="365"/>
      <c r="T36" s="365"/>
      <c r="U36" s="365"/>
      <c r="V36" s="365"/>
      <c r="W36" s="365"/>
      <c r="X36" s="365"/>
      <c r="Y36" s="365"/>
      <c r="Z36" s="365"/>
      <c r="AA36" s="365"/>
      <c r="AB36" s="365"/>
      <c r="AC36" s="365"/>
      <c r="AD36" s="365"/>
      <c r="AE36" s="365"/>
      <c r="AF36" s="365"/>
      <c r="AG36" s="365"/>
      <c r="AH36" s="365"/>
      <c r="AI36" s="367"/>
      <c r="AJ36" s="356"/>
      <c r="AK36" s="359"/>
      <c r="AL36" s="362"/>
      <c r="AM36" s="175">
        <v>5</v>
      </c>
      <c r="AN36" s="174" t="s">
        <v>1926</v>
      </c>
      <c r="AO36" s="176"/>
      <c r="AP36" s="176" t="s">
        <v>585</v>
      </c>
      <c r="AQ36" s="176"/>
      <c r="AR36" s="176"/>
      <c r="AS36" s="176"/>
      <c r="AT36" s="176"/>
      <c r="AU36" s="176" t="s">
        <v>585</v>
      </c>
      <c r="AV36" s="166" t="s">
        <v>585</v>
      </c>
      <c r="AW36" s="166" t="s">
        <v>585</v>
      </c>
      <c r="AX36" s="166" t="s">
        <v>585</v>
      </c>
      <c r="AY36" s="166" t="s">
        <v>585</v>
      </c>
      <c r="AZ36" s="166" t="s">
        <v>585</v>
      </c>
      <c r="BA36" s="166" t="s">
        <v>585</v>
      </c>
      <c r="BB36" s="166" t="s">
        <v>585</v>
      </c>
      <c r="BC36" s="176">
        <f t="shared" si="36"/>
        <v>0</v>
      </c>
      <c r="BD36" s="176" t="str">
        <f t="shared" si="25"/>
        <v>Débil</v>
      </c>
      <c r="BE36" s="176"/>
      <c r="BF36" s="176" t="s">
        <v>585</v>
      </c>
      <c r="BG36" s="176" t="str">
        <f t="shared" si="26"/>
        <v>Casilla formulada</v>
      </c>
      <c r="BH36" s="176"/>
      <c r="BI36" s="177" t="str">
        <f t="shared" si="27"/>
        <v/>
      </c>
      <c r="BJ36" s="176" t="str">
        <f t="shared" si="28"/>
        <v/>
      </c>
      <c r="BK36" s="176" t="str">
        <f t="shared" si="29"/>
        <v>SI</v>
      </c>
      <c r="BL36" s="351"/>
      <c r="BM36" s="351"/>
      <c r="BN36" s="354"/>
      <c r="BO36" s="356"/>
      <c r="BP36" s="356"/>
      <c r="BQ36" s="359"/>
      <c r="BR36" s="349"/>
    </row>
    <row r="37" spans="1:70" s="146" customFormat="1" ht="3" customHeight="1" x14ac:dyDescent="0.3">
      <c r="A37" s="162"/>
      <c r="B37" s="395"/>
      <c r="C37" s="365"/>
      <c r="D37" s="376"/>
      <c r="E37" s="365"/>
      <c r="F37" s="365"/>
      <c r="G37" s="365"/>
      <c r="H37" s="365"/>
      <c r="I37" s="373"/>
      <c r="J37" s="168">
        <v>6</v>
      </c>
      <c r="K37" s="169" t="s">
        <v>586</v>
      </c>
      <c r="L37" s="308"/>
      <c r="M37" s="310"/>
      <c r="N37" s="376"/>
      <c r="O37" s="370"/>
      <c r="P37" s="365"/>
      <c r="Q37" s="365"/>
      <c r="R37" s="365"/>
      <c r="S37" s="365"/>
      <c r="T37" s="365"/>
      <c r="U37" s="365"/>
      <c r="V37" s="365"/>
      <c r="W37" s="365"/>
      <c r="X37" s="365"/>
      <c r="Y37" s="365"/>
      <c r="Z37" s="365"/>
      <c r="AA37" s="365"/>
      <c r="AB37" s="365"/>
      <c r="AC37" s="365"/>
      <c r="AD37" s="365"/>
      <c r="AE37" s="365"/>
      <c r="AF37" s="365"/>
      <c r="AG37" s="365"/>
      <c r="AH37" s="365"/>
      <c r="AI37" s="367"/>
      <c r="AJ37" s="356"/>
      <c r="AK37" s="359"/>
      <c r="AL37" s="362"/>
      <c r="AM37" s="170">
        <v>6</v>
      </c>
      <c r="AN37" s="169" t="s">
        <v>1926</v>
      </c>
      <c r="AO37" s="171"/>
      <c r="AP37" s="171" t="s">
        <v>585</v>
      </c>
      <c r="AQ37" s="171"/>
      <c r="AR37" s="171"/>
      <c r="AS37" s="171"/>
      <c r="AT37" s="171"/>
      <c r="AU37" s="171" t="s">
        <v>585</v>
      </c>
      <c r="AV37" s="171" t="s">
        <v>585</v>
      </c>
      <c r="AW37" s="171" t="s">
        <v>585</v>
      </c>
      <c r="AX37" s="171" t="s">
        <v>585</v>
      </c>
      <c r="AY37" s="171" t="s">
        <v>585</v>
      </c>
      <c r="AZ37" s="171" t="s">
        <v>585</v>
      </c>
      <c r="BA37" s="171" t="s">
        <v>585</v>
      </c>
      <c r="BB37" s="171" t="s">
        <v>585</v>
      </c>
      <c r="BC37" s="171">
        <f t="shared" si="36"/>
        <v>0</v>
      </c>
      <c r="BD37" s="171" t="str">
        <f t="shared" si="25"/>
        <v>Débil</v>
      </c>
      <c r="BE37" s="171"/>
      <c r="BF37" s="171" t="s">
        <v>585</v>
      </c>
      <c r="BG37" s="171" t="str">
        <f t="shared" si="26"/>
        <v>Casilla formulada</v>
      </c>
      <c r="BH37" s="171"/>
      <c r="BI37" s="172" t="str">
        <f t="shared" si="27"/>
        <v/>
      </c>
      <c r="BJ37" s="171" t="str">
        <f t="shared" si="28"/>
        <v/>
      </c>
      <c r="BK37" s="171" t="str">
        <f t="shared" si="29"/>
        <v>SI</v>
      </c>
      <c r="BL37" s="351"/>
      <c r="BM37" s="351"/>
      <c r="BN37" s="354"/>
      <c r="BO37" s="356"/>
      <c r="BP37" s="356"/>
      <c r="BQ37" s="359"/>
      <c r="BR37" s="349"/>
    </row>
    <row r="38" spans="1:70" s="146" customFormat="1" ht="3" customHeight="1" x14ac:dyDescent="0.3">
      <c r="A38" s="162"/>
      <c r="B38" s="395"/>
      <c r="C38" s="365"/>
      <c r="D38" s="376"/>
      <c r="E38" s="365"/>
      <c r="F38" s="365"/>
      <c r="G38" s="365"/>
      <c r="H38" s="365"/>
      <c r="I38" s="373"/>
      <c r="J38" s="173">
        <v>7</v>
      </c>
      <c r="K38" s="174" t="s">
        <v>586</v>
      </c>
      <c r="L38" s="308"/>
      <c r="M38" s="310"/>
      <c r="N38" s="376"/>
      <c r="O38" s="370"/>
      <c r="P38" s="365"/>
      <c r="Q38" s="365"/>
      <c r="R38" s="365"/>
      <c r="S38" s="365"/>
      <c r="T38" s="365"/>
      <c r="U38" s="365"/>
      <c r="V38" s="365"/>
      <c r="W38" s="365"/>
      <c r="X38" s="365"/>
      <c r="Y38" s="365"/>
      <c r="Z38" s="365"/>
      <c r="AA38" s="365"/>
      <c r="AB38" s="365"/>
      <c r="AC38" s="365"/>
      <c r="AD38" s="365"/>
      <c r="AE38" s="365"/>
      <c r="AF38" s="365"/>
      <c r="AG38" s="365"/>
      <c r="AH38" s="365"/>
      <c r="AI38" s="367"/>
      <c r="AJ38" s="356"/>
      <c r="AK38" s="359"/>
      <c r="AL38" s="362"/>
      <c r="AM38" s="175">
        <v>7</v>
      </c>
      <c r="AN38" s="174" t="s">
        <v>1926</v>
      </c>
      <c r="AO38" s="176"/>
      <c r="AP38" s="176" t="s">
        <v>585</v>
      </c>
      <c r="AQ38" s="176"/>
      <c r="AR38" s="176"/>
      <c r="AS38" s="176"/>
      <c r="AT38" s="176"/>
      <c r="AU38" s="176" t="s">
        <v>585</v>
      </c>
      <c r="AV38" s="166" t="s">
        <v>585</v>
      </c>
      <c r="AW38" s="166" t="s">
        <v>585</v>
      </c>
      <c r="AX38" s="166" t="s">
        <v>585</v>
      </c>
      <c r="AY38" s="166" t="s">
        <v>585</v>
      </c>
      <c r="AZ38" s="166" t="s">
        <v>585</v>
      </c>
      <c r="BA38" s="166" t="s">
        <v>585</v>
      </c>
      <c r="BB38" s="166" t="s">
        <v>585</v>
      </c>
      <c r="BC38" s="176">
        <f t="shared" si="36"/>
        <v>0</v>
      </c>
      <c r="BD38" s="176" t="str">
        <f t="shared" si="25"/>
        <v>Débil</v>
      </c>
      <c r="BE38" s="176"/>
      <c r="BF38" s="176" t="s">
        <v>585</v>
      </c>
      <c r="BG38" s="176" t="str">
        <f t="shared" si="26"/>
        <v>Casilla formulada</v>
      </c>
      <c r="BH38" s="176"/>
      <c r="BI38" s="177" t="str">
        <f t="shared" si="27"/>
        <v/>
      </c>
      <c r="BJ38" s="176" t="str">
        <f t="shared" si="28"/>
        <v/>
      </c>
      <c r="BK38" s="176" t="str">
        <f t="shared" si="29"/>
        <v>SI</v>
      </c>
      <c r="BL38" s="351"/>
      <c r="BM38" s="351"/>
      <c r="BN38" s="354"/>
      <c r="BO38" s="356"/>
      <c r="BP38" s="356"/>
      <c r="BQ38" s="359"/>
      <c r="BR38" s="349"/>
    </row>
    <row r="39" spans="1:70" s="146" customFormat="1" ht="3" customHeight="1" x14ac:dyDescent="0.3">
      <c r="A39" s="162"/>
      <c r="B39" s="395"/>
      <c r="C39" s="365"/>
      <c r="D39" s="376"/>
      <c r="E39" s="365"/>
      <c r="F39" s="365"/>
      <c r="G39" s="365"/>
      <c r="H39" s="365"/>
      <c r="I39" s="373"/>
      <c r="J39" s="168">
        <v>8</v>
      </c>
      <c r="K39" s="169" t="s">
        <v>586</v>
      </c>
      <c r="L39" s="308"/>
      <c r="M39" s="310"/>
      <c r="N39" s="376"/>
      <c r="O39" s="370"/>
      <c r="P39" s="365"/>
      <c r="Q39" s="365"/>
      <c r="R39" s="365"/>
      <c r="S39" s="365"/>
      <c r="T39" s="365"/>
      <c r="U39" s="365"/>
      <c r="V39" s="365"/>
      <c r="W39" s="365"/>
      <c r="X39" s="365"/>
      <c r="Y39" s="365"/>
      <c r="Z39" s="365"/>
      <c r="AA39" s="365"/>
      <c r="AB39" s="365"/>
      <c r="AC39" s="365"/>
      <c r="AD39" s="365"/>
      <c r="AE39" s="365"/>
      <c r="AF39" s="365"/>
      <c r="AG39" s="365"/>
      <c r="AH39" s="365"/>
      <c r="AI39" s="367"/>
      <c r="AJ39" s="356"/>
      <c r="AK39" s="359"/>
      <c r="AL39" s="362"/>
      <c r="AM39" s="170">
        <v>8</v>
      </c>
      <c r="AN39" s="169" t="s">
        <v>1926</v>
      </c>
      <c r="AO39" s="171"/>
      <c r="AP39" s="171" t="s">
        <v>585</v>
      </c>
      <c r="AQ39" s="171"/>
      <c r="AR39" s="171"/>
      <c r="AS39" s="171"/>
      <c r="AT39" s="171"/>
      <c r="AU39" s="171" t="s">
        <v>585</v>
      </c>
      <c r="AV39" s="171" t="s">
        <v>585</v>
      </c>
      <c r="AW39" s="171" t="s">
        <v>585</v>
      </c>
      <c r="AX39" s="171" t="s">
        <v>585</v>
      </c>
      <c r="AY39" s="171" t="s">
        <v>585</v>
      </c>
      <c r="AZ39" s="171" t="s">
        <v>585</v>
      </c>
      <c r="BA39" s="171" t="s">
        <v>585</v>
      </c>
      <c r="BB39" s="171" t="s">
        <v>585</v>
      </c>
      <c r="BC39" s="171">
        <f t="shared" si="36"/>
        <v>0</v>
      </c>
      <c r="BD39" s="171" t="str">
        <f t="shared" si="25"/>
        <v>Débil</v>
      </c>
      <c r="BE39" s="171"/>
      <c r="BF39" s="171" t="s">
        <v>585</v>
      </c>
      <c r="BG39" s="171" t="str">
        <f t="shared" si="26"/>
        <v>Casilla formulada</v>
      </c>
      <c r="BH39" s="171"/>
      <c r="BI39" s="172" t="str">
        <f t="shared" si="27"/>
        <v/>
      </c>
      <c r="BJ39" s="171" t="str">
        <f t="shared" si="28"/>
        <v/>
      </c>
      <c r="BK39" s="171" t="str">
        <f t="shared" si="29"/>
        <v>SI</v>
      </c>
      <c r="BL39" s="351"/>
      <c r="BM39" s="351"/>
      <c r="BN39" s="354"/>
      <c r="BO39" s="356"/>
      <c r="BP39" s="356"/>
      <c r="BQ39" s="359"/>
      <c r="BR39" s="349"/>
    </row>
    <row r="40" spans="1:70" s="146" customFormat="1" ht="3" customHeight="1" x14ac:dyDescent="0.3">
      <c r="A40" s="162"/>
      <c r="B40" s="395"/>
      <c r="C40" s="365"/>
      <c r="D40" s="376"/>
      <c r="E40" s="365"/>
      <c r="F40" s="365"/>
      <c r="G40" s="365"/>
      <c r="H40" s="365"/>
      <c r="I40" s="373"/>
      <c r="J40" s="173">
        <v>9</v>
      </c>
      <c r="K40" s="174" t="s">
        <v>586</v>
      </c>
      <c r="L40" s="308"/>
      <c r="M40" s="310"/>
      <c r="N40" s="376"/>
      <c r="O40" s="370"/>
      <c r="P40" s="365"/>
      <c r="Q40" s="365"/>
      <c r="R40" s="365"/>
      <c r="S40" s="365"/>
      <c r="T40" s="365"/>
      <c r="U40" s="365"/>
      <c r="V40" s="365"/>
      <c r="W40" s="365"/>
      <c r="X40" s="365"/>
      <c r="Y40" s="365"/>
      <c r="Z40" s="365"/>
      <c r="AA40" s="365"/>
      <c r="AB40" s="365"/>
      <c r="AC40" s="365"/>
      <c r="AD40" s="365"/>
      <c r="AE40" s="365"/>
      <c r="AF40" s="365"/>
      <c r="AG40" s="365"/>
      <c r="AH40" s="365"/>
      <c r="AI40" s="367"/>
      <c r="AJ40" s="356"/>
      <c r="AK40" s="359"/>
      <c r="AL40" s="362"/>
      <c r="AM40" s="175">
        <v>9</v>
      </c>
      <c r="AN40" s="174" t="s">
        <v>1926</v>
      </c>
      <c r="AO40" s="176"/>
      <c r="AP40" s="176" t="s">
        <v>585</v>
      </c>
      <c r="AQ40" s="176"/>
      <c r="AR40" s="176"/>
      <c r="AS40" s="176"/>
      <c r="AT40" s="176"/>
      <c r="AU40" s="176" t="s">
        <v>585</v>
      </c>
      <c r="AV40" s="166" t="s">
        <v>585</v>
      </c>
      <c r="AW40" s="166" t="s">
        <v>585</v>
      </c>
      <c r="AX40" s="166" t="s">
        <v>585</v>
      </c>
      <c r="AY40" s="166" t="s">
        <v>585</v>
      </c>
      <c r="AZ40" s="166" t="s">
        <v>585</v>
      </c>
      <c r="BA40" s="166" t="s">
        <v>585</v>
      </c>
      <c r="BB40" s="166" t="s">
        <v>585</v>
      </c>
      <c r="BC40" s="176">
        <f t="shared" si="36"/>
        <v>0</v>
      </c>
      <c r="BD40" s="176" t="str">
        <f t="shared" si="25"/>
        <v>Débil</v>
      </c>
      <c r="BE40" s="176"/>
      <c r="BF40" s="176" t="s">
        <v>585</v>
      </c>
      <c r="BG40" s="176" t="str">
        <f t="shared" si="26"/>
        <v>Casilla formulada</v>
      </c>
      <c r="BH40" s="176"/>
      <c r="BI40" s="177" t="str">
        <f t="shared" si="27"/>
        <v/>
      </c>
      <c r="BJ40" s="176" t="str">
        <f t="shared" si="28"/>
        <v/>
      </c>
      <c r="BK40" s="176" t="str">
        <f t="shared" si="29"/>
        <v>SI</v>
      </c>
      <c r="BL40" s="351"/>
      <c r="BM40" s="351"/>
      <c r="BN40" s="354"/>
      <c r="BO40" s="356"/>
      <c r="BP40" s="356"/>
      <c r="BQ40" s="359"/>
      <c r="BR40" s="349"/>
    </row>
    <row r="41" spans="1:70" s="146" customFormat="1" ht="3" customHeight="1" thickBot="1" x14ac:dyDescent="0.35">
      <c r="A41" s="162"/>
      <c r="B41" s="396"/>
      <c r="C41" s="366"/>
      <c r="D41" s="377"/>
      <c r="E41" s="366"/>
      <c r="F41" s="366"/>
      <c r="G41" s="366"/>
      <c r="H41" s="366"/>
      <c r="I41" s="374"/>
      <c r="J41" s="178">
        <v>10</v>
      </c>
      <c r="K41" s="179" t="s">
        <v>586</v>
      </c>
      <c r="L41" s="309"/>
      <c r="M41" s="311"/>
      <c r="N41" s="377"/>
      <c r="O41" s="371"/>
      <c r="P41" s="366"/>
      <c r="Q41" s="366"/>
      <c r="R41" s="366"/>
      <c r="S41" s="366"/>
      <c r="T41" s="366"/>
      <c r="U41" s="366"/>
      <c r="V41" s="366"/>
      <c r="W41" s="366"/>
      <c r="X41" s="366"/>
      <c r="Y41" s="366"/>
      <c r="Z41" s="366"/>
      <c r="AA41" s="366"/>
      <c r="AB41" s="366"/>
      <c r="AC41" s="366"/>
      <c r="AD41" s="366"/>
      <c r="AE41" s="366"/>
      <c r="AF41" s="366"/>
      <c r="AG41" s="366"/>
      <c r="AH41" s="366"/>
      <c r="AI41" s="368"/>
      <c r="AJ41" s="357"/>
      <c r="AK41" s="360"/>
      <c r="AL41" s="363"/>
      <c r="AM41" s="180">
        <v>10</v>
      </c>
      <c r="AN41" s="179" t="s">
        <v>1926</v>
      </c>
      <c r="AO41" s="181"/>
      <c r="AP41" s="181" t="s">
        <v>585</v>
      </c>
      <c r="AQ41" s="181"/>
      <c r="AR41" s="181"/>
      <c r="AS41" s="181"/>
      <c r="AT41" s="181"/>
      <c r="AU41" s="181" t="s">
        <v>585</v>
      </c>
      <c r="AV41" s="181" t="s">
        <v>585</v>
      </c>
      <c r="AW41" s="181" t="s">
        <v>585</v>
      </c>
      <c r="AX41" s="181" t="s">
        <v>585</v>
      </c>
      <c r="AY41" s="181" t="s">
        <v>585</v>
      </c>
      <c r="AZ41" s="181" t="s">
        <v>585</v>
      </c>
      <c r="BA41" s="181" t="s">
        <v>585</v>
      </c>
      <c r="BB41" s="181" t="s">
        <v>585</v>
      </c>
      <c r="BC41" s="181">
        <f t="shared" si="36"/>
        <v>0</v>
      </c>
      <c r="BD41" s="181" t="str">
        <f t="shared" si="25"/>
        <v>Débil</v>
      </c>
      <c r="BE41" s="181"/>
      <c r="BF41" s="181" t="s">
        <v>585</v>
      </c>
      <c r="BG41" s="181" t="str">
        <f t="shared" si="26"/>
        <v>Casilla formulada</v>
      </c>
      <c r="BH41" s="181"/>
      <c r="BI41" s="182" t="str">
        <f t="shared" si="27"/>
        <v/>
      </c>
      <c r="BJ41" s="181" t="str">
        <f t="shared" si="28"/>
        <v/>
      </c>
      <c r="BK41" s="181" t="str">
        <f t="shared" si="29"/>
        <v>SI</v>
      </c>
      <c r="BL41" s="352"/>
      <c r="BM41" s="352"/>
      <c r="BN41" s="355"/>
      <c r="BO41" s="357"/>
      <c r="BP41" s="357"/>
      <c r="BQ41" s="360"/>
      <c r="BR41" s="350"/>
    </row>
    <row r="42" spans="1:70" s="146" customFormat="1" ht="367.8" customHeight="1" x14ac:dyDescent="0.3">
      <c r="A42" s="162"/>
      <c r="B42" s="394" t="s">
        <v>18</v>
      </c>
      <c r="C42" s="364" t="str">
        <f>VLOOKUP(B42,'[7]HOJA DE DATOS'!$I$13:$J$46,2,FALSE)</f>
        <v>Ejercer como autoridad aeronáutica la inspección, seguimiento, vigilancia y control a los proveedores de servicios, productos aeronáuticos, personal aeronáutico, personales naturales y/o jurídicas, aeródromos, aeropuertos, helipuertos y servicios aeroportuarios con el fin de verificar su capacidad técnica, administrativa, financiera y de infraestructura en cumplimiento de los Reglamentos Aeronáuticos de Colombia y los estándares de seguridad operacional y de la aviación civil-AVSEC y de facilitación.</v>
      </c>
      <c r="D42" s="376" t="s">
        <v>2325</v>
      </c>
      <c r="E42" s="364" t="s">
        <v>75</v>
      </c>
      <c r="F42" s="364" t="s">
        <v>75</v>
      </c>
      <c r="G42" s="364" t="s">
        <v>75</v>
      </c>
      <c r="H42" s="364" t="s">
        <v>75</v>
      </c>
      <c r="I42" s="372" t="str">
        <f>IF(AND((E42="SI"),(F42="SI"),(G42="SI"),(H42="SI")),"Si es Riesgo de Corrupción","No es Riesgo de Corrupción")</f>
        <v>Si es Riesgo de Corrupción</v>
      </c>
      <c r="J42" s="163">
        <v>1</v>
      </c>
      <c r="K42" s="164" t="s">
        <v>2308</v>
      </c>
      <c r="L42" s="342" t="s">
        <v>2309</v>
      </c>
      <c r="M42" s="310">
        <v>1</v>
      </c>
      <c r="N42" s="375" t="str">
        <f>IF(M42=1,"Rara vez",IF(M42=2,"Improbable",IF(M42=3,"Posible",IF(M42=4,"Probable",IF(M42=5,"Casi seguro","← 
Definir el nivel de probabilidad")))))</f>
        <v>Rara vez</v>
      </c>
      <c r="O42" s="369" t="str">
        <f t="shared" ref="O42" si="37">IF(M42=5,"Descripción:
Se espera que el evento ocurra en la mayoría de las circunstancias
Frecuencia:
Más de 1 vez al año",IF(M42=4,"Descripción:
Es viable que el evento ocurra en la mayoría de las circunstancias
Frecuencia:
Al menos 1 vez en el último año",IF(M42=3,"Descripción:
El evento podrá ocurrir en algún momento
Frecuencia:
Al menos 1 vez en los últimos 2 años",IF(M42=2,"Descripción:
El evento puede ocurrir en algún momento
Frecuencia:
Al menos 1 vez en los últimos 5 años",IF(M42=1,"Descripción: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42" s="364" t="s">
        <v>75</v>
      </c>
      <c r="Q42" s="364" t="s">
        <v>75</v>
      </c>
      <c r="R42" s="364" t="s">
        <v>76</v>
      </c>
      <c r="S42" s="364" t="s">
        <v>75</v>
      </c>
      <c r="T42" s="364" t="s">
        <v>75</v>
      </c>
      <c r="U42" s="364" t="s">
        <v>75</v>
      </c>
      <c r="V42" s="364" t="s">
        <v>75</v>
      </c>
      <c r="W42" s="364" t="s">
        <v>76</v>
      </c>
      <c r="X42" s="364" t="s">
        <v>75</v>
      </c>
      <c r="Y42" s="364" t="s">
        <v>75</v>
      </c>
      <c r="Z42" s="364" t="s">
        <v>75</v>
      </c>
      <c r="AA42" s="364" t="s">
        <v>75</v>
      </c>
      <c r="AB42" s="364" t="s">
        <v>75</v>
      </c>
      <c r="AC42" s="364" t="s">
        <v>75</v>
      </c>
      <c r="AD42" s="364" t="s">
        <v>75</v>
      </c>
      <c r="AE42" s="364" t="s">
        <v>76</v>
      </c>
      <c r="AF42" s="364" t="s">
        <v>75</v>
      </c>
      <c r="AG42" s="364" t="s">
        <v>75</v>
      </c>
      <c r="AH42" s="364" t="s">
        <v>76</v>
      </c>
      <c r="AI42" s="367">
        <f>IF(AE42="SI","Impacto Catastrófico por lesoines o perdida de vidas humanas",(COUNTIF(P42:AD51,"SI")+COUNTIF(AF42:AH51,"SI")))</f>
        <v>15</v>
      </c>
      <c r="AJ42" s="356" t="str">
        <f t="shared" ref="AJ42" si="38">IF(AI42=0,"",IF(AND(AI42&gt;0,AI42&lt;=5),"Moderado",IF(AND(AI42&gt;5,AI42&lt;=11),"Mayor","Catastrófico")))</f>
        <v>Catastrófico</v>
      </c>
      <c r="AK42" s="358" t="str">
        <f>IF(AND(N42="Rara Vez",AJ42="Moderado"),"Moderado",IF(AND(N42="Rara Vez",AJ42="Mayor"),"Alto",IF(AND(N42="Improbable",AJ42="Moderado"),"Moderado",IF(AND(N42="Improbable",AJ42="Mayor"),"Alto",IF(AND(N42="Posible",AJ42="Moderado"),"Alto",IF(AND(N42="Probable",AJ42="Moderado"),"Alto","Extremo"))))))</f>
        <v>Extremo</v>
      </c>
      <c r="AL42" s="361" t="s">
        <v>70</v>
      </c>
      <c r="AM42" s="165">
        <v>1</v>
      </c>
      <c r="AN42" s="164" t="s">
        <v>2310</v>
      </c>
      <c r="AO42" s="166" t="s">
        <v>2311</v>
      </c>
      <c r="AP42" s="166" t="s">
        <v>110</v>
      </c>
      <c r="AQ42" s="166" t="s">
        <v>2312</v>
      </c>
      <c r="AR42" s="166" t="s">
        <v>2313</v>
      </c>
      <c r="AS42" s="166" t="s">
        <v>2314</v>
      </c>
      <c r="AT42" s="166" t="s">
        <v>2315</v>
      </c>
      <c r="AU42" s="166" t="s">
        <v>95</v>
      </c>
      <c r="AV42" s="166" t="s">
        <v>79</v>
      </c>
      <c r="AW42" s="166" t="s">
        <v>80</v>
      </c>
      <c r="AX42" s="166" t="s">
        <v>81</v>
      </c>
      <c r="AY42" s="166" t="s">
        <v>82</v>
      </c>
      <c r="AZ42" s="166" t="s">
        <v>83</v>
      </c>
      <c r="BA42" s="166" t="s">
        <v>84</v>
      </c>
      <c r="BB42" s="166" t="s">
        <v>96</v>
      </c>
      <c r="BC42" s="166">
        <f t="shared" si="36"/>
        <v>100</v>
      </c>
      <c r="BD42" s="166" t="str">
        <f t="shared" ref="BD42:BD51" si="39">IF(BC42&lt;=85,"Débil",IF(AND(BC42&gt;=86,BC42&lt;=94),"Moderado","Fuerte"))</f>
        <v>Fuerte</v>
      </c>
      <c r="BE42" s="166"/>
      <c r="BF42" s="166" t="s">
        <v>89</v>
      </c>
      <c r="BG42" s="166" t="str">
        <f t="shared" ref="BG42:BG51" si="40">IF(BF42="Débil","No se ejecuta",IF(BF42="Moderado","Algunas veces se ejecuta",IF(BF42="FUERTE","Siempre se ejecuta","Casilla formulada")))</f>
        <v>Siempre se ejecuta</v>
      </c>
      <c r="BH42" s="166"/>
      <c r="BI42" s="167" t="str">
        <f t="shared" ref="BI42:BI51" si="41">IF(AND(BF42="Fuerte",BD42="Fuerte"),"FUERTE",IF(AND(BF42="Fuerte",BD42="Moderado"),"MODERADO",IF(AND(BF42="Fuerte",BD42="Débil"),"DÉBIL",IF(AND(BF42="Moderado",BD42="Fuerte"),"MODERADO",IF(AND(BF42="Moderado",BD42="Moderado"),"MODERADO",IF(AND(BF42="Moderado",BD42="Débil"),"DÉBIL",IF(AND(BF42="Débil",BD42="Fuerte"),"DÉBIL",IF(AND(BF42="Débil",BD42="Moderado"),"DÉBIL",IF(AND(BF42="Débil",BD42="Débil"),"DÉBIL","")))))))))</f>
        <v>FUERTE</v>
      </c>
      <c r="BJ42" s="166">
        <f t="shared" ref="BJ42:BJ51" si="42">IF(BI42="DÉBIL",0,IF(BI42="MODERADO",50,IF(BI42="FUERTE",100,"")))</f>
        <v>100</v>
      </c>
      <c r="BK42" s="166" t="str">
        <f t="shared" ref="BK42:BK51" si="43">IF(AND(BF42="Fuerte",BD42="Fuerte"),"NO","SI")</f>
        <v>NO</v>
      </c>
      <c r="BL42" s="351" t="str">
        <f t="shared" ref="BL42" si="44">IF(AVERAGE(BJ42:BJ51)=100,"FUERTE",IF(AND(AVERAGE(BJ42:BJ51)&lt;=99,AVERAGE(BJ42:BJ51)&gt;=50),"MODERADA",IF(AVERAGE(BJ42:BJ51)&lt;50,"DÉBIL",0)))</f>
        <v>FUERTE</v>
      </c>
      <c r="BM42" s="351" t="str">
        <f t="shared" ref="BM42" si="45">IFERROR(IF(BL42="DÉBIL","NO DISMINUYE",IF(AVERAGEIF(AU42:AU51,"Preventivo",BJ42:BJ51)&gt;=50,"DIRECTAMENTE","NO DISMINUYE")),"NO DISMINUYE")</f>
        <v>DIRECTAMENTE</v>
      </c>
      <c r="BN42" s="353">
        <f t="shared" ref="BN42" si="46">IF(M42=1,1,IF(AND(M42=2,BL42="FUERTE",BM42="DIRECTAMENTE"),M42-1,IF(AND(M42&gt;2,BL42="FUERTE",BM42="DIRECTAMENTE"),M42-2,IF(AND(M42&gt;=2,BL42="MODERADA",BM42="DIRECTAMENTE"),M42-1,M42))))</f>
        <v>1</v>
      </c>
      <c r="BO42" s="356" t="str">
        <f t="shared" ref="BO42" si="47">IF(BN42=1,"Rara vez",IF(BN42=2,"Improbable",IF(BN42=3,"Posible",IF(BN42=4,"Probable",IF(BN42=5,"Casi Seguro",0)))))</f>
        <v>Rara vez</v>
      </c>
      <c r="BP42" s="356" t="str">
        <f t="shared" ref="BP42" si="48">AJ42</f>
        <v>Catastrófico</v>
      </c>
      <c r="BQ42" s="358" t="str">
        <f t="shared" ref="BQ42" si="49">IF(AND(BO42="Rara Vez",BP42="Moderado"),"Moderado",IF(AND(BO42="Rara Vez",BP42="Mayor"),"Alto",IF(AND(BO42="Improbable",BP42="Moderado"),"Moderado",IF(AND(BO42="Improbable",BP42="Mayor"),"Alto",IF(AND(BO42="Posible",BP42="Moderado"),"Alto",IF(AND(BO42="Probable",BP42="Moderado"),"Alto","Extremo"))))))</f>
        <v>Extremo</v>
      </c>
      <c r="BR42" s="348" t="s">
        <v>2316</v>
      </c>
    </row>
    <row r="43" spans="1:70" s="146" customFormat="1" ht="3.6" customHeight="1" x14ac:dyDescent="0.3">
      <c r="A43" s="162"/>
      <c r="B43" s="395"/>
      <c r="C43" s="365"/>
      <c r="D43" s="376"/>
      <c r="E43" s="365"/>
      <c r="F43" s="365"/>
      <c r="G43" s="365"/>
      <c r="H43" s="365"/>
      <c r="I43" s="373"/>
      <c r="J43" s="168">
        <v>2</v>
      </c>
      <c r="K43" s="169"/>
      <c r="L43" s="308"/>
      <c r="M43" s="310"/>
      <c r="N43" s="376"/>
      <c r="O43" s="370"/>
      <c r="P43" s="365"/>
      <c r="Q43" s="365"/>
      <c r="R43" s="365"/>
      <c r="S43" s="365"/>
      <c r="T43" s="365"/>
      <c r="U43" s="365"/>
      <c r="V43" s="365"/>
      <c r="W43" s="365"/>
      <c r="X43" s="365"/>
      <c r="Y43" s="365"/>
      <c r="Z43" s="365"/>
      <c r="AA43" s="365"/>
      <c r="AB43" s="365"/>
      <c r="AC43" s="365"/>
      <c r="AD43" s="365"/>
      <c r="AE43" s="365"/>
      <c r="AF43" s="365"/>
      <c r="AG43" s="365"/>
      <c r="AH43" s="365"/>
      <c r="AI43" s="367"/>
      <c r="AJ43" s="356"/>
      <c r="AK43" s="359"/>
      <c r="AL43" s="362"/>
      <c r="AM43" s="170">
        <v>2</v>
      </c>
      <c r="AN43" s="169"/>
      <c r="AO43" s="171"/>
      <c r="AP43" s="171"/>
      <c r="AQ43" s="171"/>
      <c r="AR43" s="171"/>
      <c r="AS43" s="171"/>
      <c r="AT43" s="171"/>
      <c r="AU43" s="171"/>
      <c r="AV43" s="171"/>
      <c r="AW43" s="171"/>
      <c r="AX43" s="171"/>
      <c r="AY43" s="171"/>
      <c r="AZ43" s="171"/>
      <c r="BA43" s="171"/>
      <c r="BB43" s="171"/>
      <c r="BC43" s="171">
        <f>IF(AV43="Asignado",15,0)+IF(AW43="Adecuado",15,0)+IF(AX43="Oportuna",15,0)+IF(AY43="Prevenir",15,IF(AY43="Detectar",10,0))+IF(AZ43="Confiable",15,0)+IF(BA43="Se investigan y resuelven oportunamente",15,0)+IF(BB43="Completa",10,IF(BB43="Incompleta",5,0))</f>
        <v>0</v>
      </c>
      <c r="BD43" s="171" t="str">
        <f t="shared" si="39"/>
        <v>Débil</v>
      </c>
      <c r="BE43" s="171"/>
      <c r="BF43" s="171"/>
      <c r="BG43" s="171" t="str">
        <f t="shared" si="40"/>
        <v>Casilla formulada</v>
      </c>
      <c r="BH43" s="171"/>
      <c r="BI43" s="172" t="str">
        <f t="shared" si="41"/>
        <v/>
      </c>
      <c r="BJ43" s="171" t="str">
        <f t="shared" si="42"/>
        <v/>
      </c>
      <c r="BK43" s="171" t="str">
        <f t="shared" si="43"/>
        <v>SI</v>
      </c>
      <c r="BL43" s="351"/>
      <c r="BM43" s="351"/>
      <c r="BN43" s="354"/>
      <c r="BO43" s="356"/>
      <c r="BP43" s="356"/>
      <c r="BQ43" s="359"/>
      <c r="BR43" s="349"/>
    </row>
    <row r="44" spans="1:70" s="146" customFormat="1" ht="3" customHeight="1" x14ac:dyDescent="0.3">
      <c r="A44" s="162"/>
      <c r="B44" s="395"/>
      <c r="C44" s="365"/>
      <c r="D44" s="376"/>
      <c r="E44" s="365"/>
      <c r="F44" s="365"/>
      <c r="G44" s="365"/>
      <c r="H44" s="365"/>
      <c r="I44" s="373"/>
      <c r="J44" s="173">
        <v>3</v>
      </c>
      <c r="K44" s="174"/>
      <c r="L44" s="308"/>
      <c r="M44" s="310"/>
      <c r="N44" s="376"/>
      <c r="O44" s="370"/>
      <c r="P44" s="365"/>
      <c r="Q44" s="365"/>
      <c r="R44" s="365"/>
      <c r="S44" s="365"/>
      <c r="T44" s="365"/>
      <c r="U44" s="365"/>
      <c r="V44" s="365"/>
      <c r="W44" s="365"/>
      <c r="X44" s="365"/>
      <c r="Y44" s="365"/>
      <c r="Z44" s="365"/>
      <c r="AA44" s="365"/>
      <c r="AB44" s="365"/>
      <c r="AC44" s="365"/>
      <c r="AD44" s="365"/>
      <c r="AE44" s="365"/>
      <c r="AF44" s="365"/>
      <c r="AG44" s="365"/>
      <c r="AH44" s="365"/>
      <c r="AI44" s="367"/>
      <c r="AJ44" s="356"/>
      <c r="AK44" s="359"/>
      <c r="AL44" s="362"/>
      <c r="AM44" s="175">
        <v>3</v>
      </c>
      <c r="AN44" s="174"/>
      <c r="AO44" s="176"/>
      <c r="AP44" s="176"/>
      <c r="AQ44" s="176"/>
      <c r="AR44" s="176"/>
      <c r="AS44" s="176"/>
      <c r="AT44" s="176"/>
      <c r="AU44" s="176"/>
      <c r="AV44" s="166"/>
      <c r="AW44" s="166"/>
      <c r="AX44" s="166"/>
      <c r="AY44" s="166"/>
      <c r="AZ44" s="166"/>
      <c r="BA44" s="166"/>
      <c r="BB44" s="166"/>
      <c r="BC44" s="176">
        <f t="shared" ref="BC44:BC51" si="50">IF(AV44="Asignado",15,0)+IF(AW44="Adecuado",15,0)+IF(AX44="Oportuna",15,0)+IF(AY44="Prevenir",15,IF(AY44="Detectar",10,0))+IF(AZ44="Confiable",15,0)+IF(BA44="Se investigan y resuelven oportunamente",15,0)+IF(BB44="Completa",10,IF(BB44="Incompleta",5,0))</f>
        <v>0</v>
      </c>
      <c r="BD44" s="176" t="str">
        <f t="shared" si="39"/>
        <v>Débil</v>
      </c>
      <c r="BE44" s="176"/>
      <c r="BF44" s="176"/>
      <c r="BG44" s="176" t="str">
        <f t="shared" si="40"/>
        <v>Casilla formulada</v>
      </c>
      <c r="BH44" s="176"/>
      <c r="BI44" s="177" t="str">
        <f t="shared" si="41"/>
        <v/>
      </c>
      <c r="BJ44" s="176" t="str">
        <f t="shared" si="42"/>
        <v/>
      </c>
      <c r="BK44" s="176" t="str">
        <f t="shared" si="43"/>
        <v>SI</v>
      </c>
      <c r="BL44" s="351"/>
      <c r="BM44" s="351"/>
      <c r="BN44" s="354"/>
      <c r="BO44" s="356"/>
      <c r="BP44" s="356"/>
      <c r="BQ44" s="359"/>
      <c r="BR44" s="349"/>
    </row>
    <row r="45" spans="1:70" s="146" customFormat="1" ht="3" customHeight="1" x14ac:dyDescent="0.3">
      <c r="A45" s="162"/>
      <c r="B45" s="395"/>
      <c r="C45" s="365"/>
      <c r="D45" s="376"/>
      <c r="E45" s="365"/>
      <c r="F45" s="365"/>
      <c r="G45" s="365"/>
      <c r="H45" s="365"/>
      <c r="I45" s="373"/>
      <c r="J45" s="168">
        <v>4</v>
      </c>
      <c r="K45" s="169" t="s">
        <v>586</v>
      </c>
      <c r="L45" s="308"/>
      <c r="M45" s="310"/>
      <c r="N45" s="376"/>
      <c r="O45" s="370"/>
      <c r="P45" s="365"/>
      <c r="Q45" s="365"/>
      <c r="R45" s="365"/>
      <c r="S45" s="365"/>
      <c r="T45" s="365"/>
      <c r="U45" s="365"/>
      <c r="V45" s="365"/>
      <c r="W45" s="365"/>
      <c r="X45" s="365"/>
      <c r="Y45" s="365"/>
      <c r="Z45" s="365"/>
      <c r="AA45" s="365"/>
      <c r="AB45" s="365"/>
      <c r="AC45" s="365"/>
      <c r="AD45" s="365"/>
      <c r="AE45" s="365"/>
      <c r="AF45" s="365"/>
      <c r="AG45" s="365"/>
      <c r="AH45" s="365"/>
      <c r="AI45" s="367"/>
      <c r="AJ45" s="356"/>
      <c r="AK45" s="359"/>
      <c r="AL45" s="362"/>
      <c r="AM45" s="170">
        <v>4</v>
      </c>
      <c r="AN45" s="169" t="s">
        <v>1926</v>
      </c>
      <c r="AO45" s="171"/>
      <c r="AP45" s="171" t="s">
        <v>585</v>
      </c>
      <c r="AQ45" s="171"/>
      <c r="AR45" s="171"/>
      <c r="AS45" s="171"/>
      <c r="AT45" s="171"/>
      <c r="AU45" s="171" t="s">
        <v>585</v>
      </c>
      <c r="AV45" s="171" t="s">
        <v>585</v>
      </c>
      <c r="AW45" s="171" t="s">
        <v>585</v>
      </c>
      <c r="AX45" s="171" t="s">
        <v>585</v>
      </c>
      <c r="AY45" s="171" t="s">
        <v>585</v>
      </c>
      <c r="AZ45" s="171" t="s">
        <v>585</v>
      </c>
      <c r="BA45" s="171" t="s">
        <v>585</v>
      </c>
      <c r="BB45" s="171" t="s">
        <v>585</v>
      </c>
      <c r="BC45" s="171">
        <f t="shared" si="50"/>
        <v>0</v>
      </c>
      <c r="BD45" s="171" t="str">
        <f t="shared" si="39"/>
        <v>Débil</v>
      </c>
      <c r="BE45" s="171"/>
      <c r="BF45" s="171" t="s">
        <v>585</v>
      </c>
      <c r="BG45" s="171" t="str">
        <f t="shared" si="40"/>
        <v>Casilla formulada</v>
      </c>
      <c r="BH45" s="171"/>
      <c r="BI45" s="172" t="str">
        <f t="shared" si="41"/>
        <v/>
      </c>
      <c r="BJ45" s="171" t="str">
        <f t="shared" si="42"/>
        <v/>
      </c>
      <c r="BK45" s="171" t="str">
        <f t="shared" si="43"/>
        <v>SI</v>
      </c>
      <c r="BL45" s="351"/>
      <c r="BM45" s="351"/>
      <c r="BN45" s="354"/>
      <c r="BO45" s="356"/>
      <c r="BP45" s="356"/>
      <c r="BQ45" s="359"/>
      <c r="BR45" s="349"/>
    </row>
    <row r="46" spans="1:70" s="146" customFormat="1" ht="3" customHeight="1" x14ac:dyDescent="0.3">
      <c r="A46" s="162"/>
      <c r="B46" s="395"/>
      <c r="C46" s="365"/>
      <c r="D46" s="376"/>
      <c r="E46" s="365"/>
      <c r="F46" s="365"/>
      <c r="G46" s="365"/>
      <c r="H46" s="365"/>
      <c r="I46" s="373"/>
      <c r="J46" s="173">
        <v>5</v>
      </c>
      <c r="K46" s="174" t="s">
        <v>586</v>
      </c>
      <c r="L46" s="308"/>
      <c r="M46" s="310"/>
      <c r="N46" s="376"/>
      <c r="O46" s="370"/>
      <c r="P46" s="365"/>
      <c r="Q46" s="365"/>
      <c r="R46" s="365"/>
      <c r="S46" s="365"/>
      <c r="T46" s="365"/>
      <c r="U46" s="365"/>
      <c r="V46" s="365"/>
      <c r="W46" s="365"/>
      <c r="X46" s="365"/>
      <c r="Y46" s="365"/>
      <c r="Z46" s="365"/>
      <c r="AA46" s="365"/>
      <c r="AB46" s="365"/>
      <c r="AC46" s="365"/>
      <c r="AD46" s="365"/>
      <c r="AE46" s="365"/>
      <c r="AF46" s="365"/>
      <c r="AG46" s="365"/>
      <c r="AH46" s="365"/>
      <c r="AI46" s="367"/>
      <c r="AJ46" s="356"/>
      <c r="AK46" s="359"/>
      <c r="AL46" s="362"/>
      <c r="AM46" s="175">
        <v>5</v>
      </c>
      <c r="AN46" s="174" t="s">
        <v>1926</v>
      </c>
      <c r="AO46" s="176"/>
      <c r="AP46" s="176" t="s">
        <v>585</v>
      </c>
      <c r="AQ46" s="176"/>
      <c r="AR46" s="176"/>
      <c r="AS46" s="176"/>
      <c r="AT46" s="176"/>
      <c r="AU46" s="176" t="s">
        <v>585</v>
      </c>
      <c r="AV46" s="166" t="s">
        <v>585</v>
      </c>
      <c r="AW46" s="166" t="s">
        <v>585</v>
      </c>
      <c r="AX46" s="166" t="s">
        <v>585</v>
      </c>
      <c r="AY46" s="166" t="s">
        <v>585</v>
      </c>
      <c r="AZ46" s="166" t="s">
        <v>585</v>
      </c>
      <c r="BA46" s="166" t="s">
        <v>585</v>
      </c>
      <c r="BB46" s="166" t="s">
        <v>585</v>
      </c>
      <c r="BC46" s="176">
        <f t="shared" si="50"/>
        <v>0</v>
      </c>
      <c r="BD46" s="176" t="str">
        <f t="shared" si="39"/>
        <v>Débil</v>
      </c>
      <c r="BE46" s="176"/>
      <c r="BF46" s="176" t="s">
        <v>585</v>
      </c>
      <c r="BG46" s="176" t="str">
        <f t="shared" si="40"/>
        <v>Casilla formulada</v>
      </c>
      <c r="BH46" s="176"/>
      <c r="BI46" s="177" t="str">
        <f t="shared" si="41"/>
        <v/>
      </c>
      <c r="BJ46" s="176" t="str">
        <f t="shared" si="42"/>
        <v/>
      </c>
      <c r="BK46" s="176" t="str">
        <f t="shared" si="43"/>
        <v>SI</v>
      </c>
      <c r="BL46" s="351"/>
      <c r="BM46" s="351"/>
      <c r="BN46" s="354"/>
      <c r="BO46" s="356"/>
      <c r="BP46" s="356"/>
      <c r="BQ46" s="359"/>
      <c r="BR46" s="349"/>
    </row>
    <row r="47" spans="1:70" s="146" customFormat="1" ht="3" customHeight="1" x14ac:dyDescent="0.3">
      <c r="A47" s="162"/>
      <c r="B47" s="395"/>
      <c r="C47" s="365"/>
      <c r="D47" s="376"/>
      <c r="E47" s="365"/>
      <c r="F47" s="365"/>
      <c r="G47" s="365"/>
      <c r="H47" s="365"/>
      <c r="I47" s="373"/>
      <c r="J47" s="168">
        <v>6</v>
      </c>
      <c r="K47" s="169" t="s">
        <v>586</v>
      </c>
      <c r="L47" s="308"/>
      <c r="M47" s="310"/>
      <c r="N47" s="376"/>
      <c r="O47" s="370"/>
      <c r="P47" s="365"/>
      <c r="Q47" s="365"/>
      <c r="R47" s="365"/>
      <c r="S47" s="365"/>
      <c r="T47" s="365"/>
      <c r="U47" s="365"/>
      <c r="V47" s="365"/>
      <c r="W47" s="365"/>
      <c r="X47" s="365"/>
      <c r="Y47" s="365"/>
      <c r="Z47" s="365"/>
      <c r="AA47" s="365"/>
      <c r="AB47" s="365"/>
      <c r="AC47" s="365"/>
      <c r="AD47" s="365"/>
      <c r="AE47" s="365"/>
      <c r="AF47" s="365"/>
      <c r="AG47" s="365"/>
      <c r="AH47" s="365"/>
      <c r="AI47" s="367"/>
      <c r="AJ47" s="356"/>
      <c r="AK47" s="359"/>
      <c r="AL47" s="362"/>
      <c r="AM47" s="170">
        <v>6</v>
      </c>
      <c r="AN47" s="169" t="s">
        <v>1926</v>
      </c>
      <c r="AO47" s="171"/>
      <c r="AP47" s="171" t="s">
        <v>585</v>
      </c>
      <c r="AQ47" s="171"/>
      <c r="AR47" s="171"/>
      <c r="AS47" s="171"/>
      <c r="AT47" s="171"/>
      <c r="AU47" s="171" t="s">
        <v>585</v>
      </c>
      <c r="AV47" s="171" t="s">
        <v>585</v>
      </c>
      <c r="AW47" s="171" t="s">
        <v>585</v>
      </c>
      <c r="AX47" s="171" t="s">
        <v>585</v>
      </c>
      <c r="AY47" s="171" t="s">
        <v>585</v>
      </c>
      <c r="AZ47" s="171" t="s">
        <v>585</v>
      </c>
      <c r="BA47" s="171" t="s">
        <v>585</v>
      </c>
      <c r="BB47" s="171" t="s">
        <v>585</v>
      </c>
      <c r="BC47" s="171">
        <f t="shared" si="50"/>
        <v>0</v>
      </c>
      <c r="BD47" s="171" t="str">
        <f t="shared" si="39"/>
        <v>Débil</v>
      </c>
      <c r="BE47" s="171"/>
      <c r="BF47" s="171" t="s">
        <v>585</v>
      </c>
      <c r="BG47" s="171" t="str">
        <f t="shared" si="40"/>
        <v>Casilla formulada</v>
      </c>
      <c r="BH47" s="171"/>
      <c r="BI47" s="172" t="str">
        <f t="shared" si="41"/>
        <v/>
      </c>
      <c r="BJ47" s="171" t="str">
        <f t="shared" si="42"/>
        <v/>
      </c>
      <c r="BK47" s="171" t="str">
        <f t="shared" si="43"/>
        <v>SI</v>
      </c>
      <c r="BL47" s="351"/>
      <c r="BM47" s="351"/>
      <c r="BN47" s="354"/>
      <c r="BO47" s="356"/>
      <c r="BP47" s="356"/>
      <c r="BQ47" s="359"/>
      <c r="BR47" s="349"/>
    </row>
    <row r="48" spans="1:70" s="146" customFormat="1" ht="3" customHeight="1" x14ac:dyDescent="0.3">
      <c r="A48" s="162"/>
      <c r="B48" s="395"/>
      <c r="C48" s="365"/>
      <c r="D48" s="376"/>
      <c r="E48" s="365"/>
      <c r="F48" s="365"/>
      <c r="G48" s="365"/>
      <c r="H48" s="365"/>
      <c r="I48" s="373"/>
      <c r="J48" s="173">
        <v>7</v>
      </c>
      <c r="K48" s="174" t="s">
        <v>586</v>
      </c>
      <c r="L48" s="308"/>
      <c r="M48" s="310"/>
      <c r="N48" s="376"/>
      <c r="O48" s="370"/>
      <c r="P48" s="365"/>
      <c r="Q48" s="365"/>
      <c r="R48" s="365"/>
      <c r="S48" s="365"/>
      <c r="T48" s="365"/>
      <c r="U48" s="365"/>
      <c r="V48" s="365"/>
      <c r="W48" s="365"/>
      <c r="X48" s="365"/>
      <c r="Y48" s="365"/>
      <c r="Z48" s="365"/>
      <c r="AA48" s="365"/>
      <c r="AB48" s="365"/>
      <c r="AC48" s="365"/>
      <c r="AD48" s="365"/>
      <c r="AE48" s="365"/>
      <c r="AF48" s="365"/>
      <c r="AG48" s="365"/>
      <c r="AH48" s="365"/>
      <c r="AI48" s="367"/>
      <c r="AJ48" s="356"/>
      <c r="AK48" s="359"/>
      <c r="AL48" s="362"/>
      <c r="AM48" s="175">
        <v>7</v>
      </c>
      <c r="AN48" s="174" t="s">
        <v>1926</v>
      </c>
      <c r="AO48" s="176"/>
      <c r="AP48" s="176" t="s">
        <v>585</v>
      </c>
      <c r="AQ48" s="176"/>
      <c r="AR48" s="176"/>
      <c r="AS48" s="176"/>
      <c r="AT48" s="176"/>
      <c r="AU48" s="176" t="s">
        <v>585</v>
      </c>
      <c r="AV48" s="166" t="s">
        <v>585</v>
      </c>
      <c r="AW48" s="166" t="s">
        <v>585</v>
      </c>
      <c r="AX48" s="166" t="s">
        <v>585</v>
      </c>
      <c r="AY48" s="166" t="s">
        <v>585</v>
      </c>
      <c r="AZ48" s="166" t="s">
        <v>585</v>
      </c>
      <c r="BA48" s="166" t="s">
        <v>585</v>
      </c>
      <c r="BB48" s="166" t="s">
        <v>585</v>
      </c>
      <c r="BC48" s="176">
        <f t="shared" si="50"/>
        <v>0</v>
      </c>
      <c r="BD48" s="176" t="str">
        <f t="shared" si="39"/>
        <v>Débil</v>
      </c>
      <c r="BE48" s="176"/>
      <c r="BF48" s="176" t="s">
        <v>585</v>
      </c>
      <c r="BG48" s="176" t="str">
        <f t="shared" si="40"/>
        <v>Casilla formulada</v>
      </c>
      <c r="BH48" s="176"/>
      <c r="BI48" s="177" t="str">
        <f t="shared" si="41"/>
        <v/>
      </c>
      <c r="BJ48" s="176" t="str">
        <f t="shared" si="42"/>
        <v/>
      </c>
      <c r="BK48" s="176" t="str">
        <f t="shared" si="43"/>
        <v>SI</v>
      </c>
      <c r="BL48" s="351"/>
      <c r="BM48" s="351"/>
      <c r="BN48" s="354"/>
      <c r="BO48" s="356"/>
      <c r="BP48" s="356"/>
      <c r="BQ48" s="359"/>
      <c r="BR48" s="349"/>
    </row>
    <row r="49" spans="1:70" s="146" customFormat="1" ht="3" customHeight="1" x14ac:dyDescent="0.3">
      <c r="A49" s="162"/>
      <c r="B49" s="395"/>
      <c r="C49" s="365"/>
      <c r="D49" s="376"/>
      <c r="E49" s="365"/>
      <c r="F49" s="365"/>
      <c r="G49" s="365"/>
      <c r="H49" s="365"/>
      <c r="I49" s="373"/>
      <c r="J49" s="168">
        <v>8</v>
      </c>
      <c r="K49" s="169" t="s">
        <v>586</v>
      </c>
      <c r="L49" s="308"/>
      <c r="M49" s="310"/>
      <c r="N49" s="376"/>
      <c r="O49" s="370"/>
      <c r="P49" s="365"/>
      <c r="Q49" s="365"/>
      <c r="R49" s="365"/>
      <c r="S49" s="365"/>
      <c r="T49" s="365"/>
      <c r="U49" s="365"/>
      <c r="V49" s="365"/>
      <c r="W49" s="365"/>
      <c r="X49" s="365"/>
      <c r="Y49" s="365"/>
      <c r="Z49" s="365"/>
      <c r="AA49" s="365"/>
      <c r="AB49" s="365"/>
      <c r="AC49" s="365"/>
      <c r="AD49" s="365"/>
      <c r="AE49" s="365"/>
      <c r="AF49" s="365"/>
      <c r="AG49" s="365"/>
      <c r="AH49" s="365"/>
      <c r="AI49" s="367"/>
      <c r="AJ49" s="356"/>
      <c r="AK49" s="359"/>
      <c r="AL49" s="362"/>
      <c r="AM49" s="170">
        <v>8</v>
      </c>
      <c r="AN49" s="169" t="s">
        <v>1926</v>
      </c>
      <c r="AO49" s="171"/>
      <c r="AP49" s="171" t="s">
        <v>585</v>
      </c>
      <c r="AQ49" s="171"/>
      <c r="AR49" s="171"/>
      <c r="AS49" s="171"/>
      <c r="AT49" s="171"/>
      <c r="AU49" s="171" t="s">
        <v>585</v>
      </c>
      <c r="AV49" s="171" t="s">
        <v>585</v>
      </c>
      <c r="AW49" s="171" t="s">
        <v>585</v>
      </c>
      <c r="AX49" s="171" t="s">
        <v>585</v>
      </c>
      <c r="AY49" s="171" t="s">
        <v>585</v>
      </c>
      <c r="AZ49" s="171" t="s">
        <v>585</v>
      </c>
      <c r="BA49" s="171" t="s">
        <v>585</v>
      </c>
      <c r="BB49" s="171" t="s">
        <v>585</v>
      </c>
      <c r="BC49" s="171">
        <f t="shared" si="50"/>
        <v>0</v>
      </c>
      <c r="BD49" s="171" t="str">
        <f t="shared" si="39"/>
        <v>Débil</v>
      </c>
      <c r="BE49" s="171"/>
      <c r="BF49" s="171" t="s">
        <v>585</v>
      </c>
      <c r="BG49" s="171" t="str">
        <f t="shared" si="40"/>
        <v>Casilla formulada</v>
      </c>
      <c r="BH49" s="171"/>
      <c r="BI49" s="172" t="str">
        <f t="shared" si="41"/>
        <v/>
      </c>
      <c r="BJ49" s="171" t="str">
        <f t="shared" si="42"/>
        <v/>
      </c>
      <c r="BK49" s="171" t="str">
        <f t="shared" si="43"/>
        <v>SI</v>
      </c>
      <c r="BL49" s="351"/>
      <c r="BM49" s="351"/>
      <c r="BN49" s="354"/>
      <c r="BO49" s="356"/>
      <c r="BP49" s="356"/>
      <c r="BQ49" s="359"/>
      <c r="BR49" s="349"/>
    </row>
    <row r="50" spans="1:70" s="146" customFormat="1" ht="3" customHeight="1" x14ac:dyDescent="0.3">
      <c r="A50" s="162"/>
      <c r="B50" s="395"/>
      <c r="C50" s="365"/>
      <c r="D50" s="376"/>
      <c r="E50" s="365"/>
      <c r="F50" s="365"/>
      <c r="G50" s="365"/>
      <c r="H50" s="365"/>
      <c r="I50" s="373"/>
      <c r="J50" s="173">
        <v>9</v>
      </c>
      <c r="K50" s="174" t="s">
        <v>586</v>
      </c>
      <c r="L50" s="308"/>
      <c r="M50" s="310"/>
      <c r="N50" s="376"/>
      <c r="O50" s="370"/>
      <c r="P50" s="365"/>
      <c r="Q50" s="365"/>
      <c r="R50" s="365"/>
      <c r="S50" s="365"/>
      <c r="T50" s="365"/>
      <c r="U50" s="365"/>
      <c r="V50" s="365"/>
      <c r="W50" s="365"/>
      <c r="X50" s="365"/>
      <c r="Y50" s="365"/>
      <c r="Z50" s="365"/>
      <c r="AA50" s="365"/>
      <c r="AB50" s="365"/>
      <c r="AC50" s="365"/>
      <c r="AD50" s="365"/>
      <c r="AE50" s="365"/>
      <c r="AF50" s="365"/>
      <c r="AG50" s="365"/>
      <c r="AH50" s="365"/>
      <c r="AI50" s="367"/>
      <c r="AJ50" s="356"/>
      <c r="AK50" s="359"/>
      <c r="AL50" s="362"/>
      <c r="AM50" s="175">
        <v>9</v>
      </c>
      <c r="AN50" s="174" t="s">
        <v>1926</v>
      </c>
      <c r="AO50" s="176"/>
      <c r="AP50" s="176" t="s">
        <v>585</v>
      </c>
      <c r="AQ50" s="176"/>
      <c r="AR50" s="176"/>
      <c r="AS50" s="176"/>
      <c r="AT50" s="176"/>
      <c r="AU50" s="176" t="s">
        <v>585</v>
      </c>
      <c r="AV50" s="166" t="s">
        <v>585</v>
      </c>
      <c r="AW50" s="166" t="s">
        <v>585</v>
      </c>
      <c r="AX50" s="166" t="s">
        <v>585</v>
      </c>
      <c r="AY50" s="166" t="s">
        <v>585</v>
      </c>
      <c r="AZ50" s="166" t="s">
        <v>585</v>
      </c>
      <c r="BA50" s="166" t="s">
        <v>585</v>
      </c>
      <c r="BB50" s="166" t="s">
        <v>585</v>
      </c>
      <c r="BC50" s="176">
        <f t="shared" si="50"/>
        <v>0</v>
      </c>
      <c r="BD50" s="176" t="str">
        <f t="shared" si="39"/>
        <v>Débil</v>
      </c>
      <c r="BE50" s="176"/>
      <c r="BF50" s="176" t="s">
        <v>585</v>
      </c>
      <c r="BG50" s="176" t="str">
        <f t="shared" si="40"/>
        <v>Casilla formulada</v>
      </c>
      <c r="BH50" s="176"/>
      <c r="BI50" s="177" t="str">
        <f t="shared" si="41"/>
        <v/>
      </c>
      <c r="BJ50" s="176" t="str">
        <f t="shared" si="42"/>
        <v/>
      </c>
      <c r="BK50" s="176" t="str">
        <f t="shared" si="43"/>
        <v>SI</v>
      </c>
      <c r="BL50" s="351"/>
      <c r="BM50" s="351"/>
      <c r="BN50" s="354"/>
      <c r="BO50" s="356"/>
      <c r="BP50" s="356"/>
      <c r="BQ50" s="359"/>
      <c r="BR50" s="349"/>
    </row>
    <row r="51" spans="1:70" s="146" customFormat="1" ht="3" customHeight="1" thickBot="1" x14ac:dyDescent="0.35">
      <c r="A51" s="162"/>
      <c r="B51" s="396"/>
      <c r="C51" s="366"/>
      <c r="D51" s="377"/>
      <c r="E51" s="366"/>
      <c r="F51" s="366"/>
      <c r="G51" s="366"/>
      <c r="H51" s="366"/>
      <c r="I51" s="374"/>
      <c r="J51" s="178">
        <v>10</v>
      </c>
      <c r="K51" s="179" t="s">
        <v>586</v>
      </c>
      <c r="L51" s="309"/>
      <c r="M51" s="311"/>
      <c r="N51" s="377"/>
      <c r="O51" s="371"/>
      <c r="P51" s="366"/>
      <c r="Q51" s="366"/>
      <c r="R51" s="366"/>
      <c r="S51" s="366"/>
      <c r="T51" s="366"/>
      <c r="U51" s="366"/>
      <c r="V51" s="366"/>
      <c r="W51" s="366"/>
      <c r="X51" s="366"/>
      <c r="Y51" s="366"/>
      <c r="Z51" s="366"/>
      <c r="AA51" s="366"/>
      <c r="AB51" s="366"/>
      <c r="AC51" s="366"/>
      <c r="AD51" s="366"/>
      <c r="AE51" s="366"/>
      <c r="AF51" s="366"/>
      <c r="AG51" s="366"/>
      <c r="AH51" s="366"/>
      <c r="AI51" s="368"/>
      <c r="AJ51" s="357"/>
      <c r="AK51" s="360"/>
      <c r="AL51" s="363"/>
      <c r="AM51" s="180">
        <v>10</v>
      </c>
      <c r="AN51" s="179" t="s">
        <v>1926</v>
      </c>
      <c r="AO51" s="181"/>
      <c r="AP51" s="181" t="s">
        <v>585</v>
      </c>
      <c r="AQ51" s="181"/>
      <c r="AR51" s="181"/>
      <c r="AS51" s="181"/>
      <c r="AT51" s="181"/>
      <c r="AU51" s="181" t="s">
        <v>585</v>
      </c>
      <c r="AV51" s="181" t="s">
        <v>585</v>
      </c>
      <c r="AW51" s="181" t="s">
        <v>585</v>
      </c>
      <c r="AX51" s="181" t="s">
        <v>585</v>
      </c>
      <c r="AY51" s="181" t="s">
        <v>585</v>
      </c>
      <c r="AZ51" s="181" t="s">
        <v>585</v>
      </c>
      <c r="BA51" s="181" t="s">
        <v>585</v>
      </c>
      <c r="BB51" s="181" t="s">
        <v>585</v>
      </c>
      <c r="BC51" s="181">
        <f t="shared" si="50"/>
        <v>0</v>
      </c>
      <c r="BD51" s="181" t="str">
        <f t="shared" si="39"/>
        <v>Débil</v>
      </c>
      <c r="BE51" s="181"/>
      <c r="BF51" s="181" t="s">
        <v>585</v>
      </c>
      <c r="BG51" s="181" t="str">
        <f t="shared" si="40"/>
        <v>Casilla formulada</v>
      </c>
      <c r="BH51" s="181"/>
      <c r="BI51" s="182" t="str">
        <f t="shared" si="41"/>
        <v/>
      </c>
      <c r="BJ51" s="181" t="str">
        <f t="shared" si="42"/>
        <v/>
      </c>
      <c r="BK51" s="181" t="str">
        <f t="shared" si="43"/>
        <v>SI</v>
      </c>
      <c r="BL51" s="352"/>
      <c r="BM51" s="352"/>
      <c r="BN51" s="355"/>
      <c r="BO51" s="357"/>
      <c r="BP51" s="357"/>
      <c r="BQ51" s="360"/>
      <c r="BR51" s="350"/>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cAvB1+/g/P+5kQ1Pg9iMMiY6Y/9H+foaublgdptQnLLOPH47CT1PUsfzWBZtPqb/c6fH1bD0QATUeluRELq1eA==" saltValue="qRWgI4uMjqNZwFBEfOy1FQ==" spinCount="100000" sheet="1" formatCells="0" formatColumns="0" formatRows="0" autoFilter="0"/>
  <mergeCells count="218">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 ref="AN9:AN11"/>
    <mergeCell ref="AO9:AO11"/>
    <mergeCell ref="AP9:AP11"/>
    <mergeCell ref="AQ9:AQ11"/>
    <mergeCell ref="AR9:AR11"/>
    <mergeCell ref="AS9:AS11"/>
    <mergeCell ref="BN8:BQ10"/>
    <mergeCell ref="AI10:AJ11"/>
    <mergeCell ref="AK10:AK11"/>
    <mergeCell ref="AL10:AL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R12:R21"/>
    <mergeCell ref="S12:S21"/>
    <mergeCell ref="T12:T21"/>
    <mergeCell ref="G12:G21"/>
    <mergeCell ref="H12:H21"/>
    <mergeCell ref="I12:I21"/>
    <mergeCell ref="L12:L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B32:B41"/>
    <mergeCell ref="C32:C41"/>
    <mergeCell ref="D32:D41"/>
    <mergeCell ref="E32:E41"/>
    <mergeCell ref="F32:F41"/>
    <mergeCell ref="G32:G41"/>
    <mergeCell ref="H32:H41"/>
    <mergeCell ref="AK22:AK31"/>
    <mergeCell ref="AL22:AL31"/>
    <mergeCell ref="AE22:AE31"/>
    <mergeCell ref="AF22:AF31"/>
    <mergeCell ref="AG22:AG31"/>
    <mergeCell ref="AH22:AH31"/>
    <mergeCell ref="AI22:AI31"/>
    <mergeCell ref="AJ22:AJ31"/>
    <mergeCell ref="Y22:Y31"/>
    <mergeCell ref="Z22:Z31"/>
    <mergeCell ref="AA22:AA31"/>
    <mergeCell ref="AB22:AB31"/>
    <mergeCell ref="AC22:AC31"/>
    <mergeCell ref="AD22:AD31"/>
    <mergeCell ref="S22:S31"/>
    <mergeCell ref="T22:T31"/>
    <mergeCell ref="U22:U31"/>
    <mergeCell ref="I32:I41"/>
    <mergeCell ref="L32:L41"/>
    <mergeCell ref="M32:M41"/>
    <mergeCell ref="N32:N41"/>
    <mergeCell ref="O32:O41"/>
    <mergeCell ref="P32:P41"/>
    <mergeCell ref="BP22:BP31"/>
    <mergeCell ref="BQ22:BQ31"/>
    <mergeCell ref="BR22:BR31"/>
    <mergeCell ref="BL22:BL31"/>
    <mergeCell ref="BM22:BM31"/>
    <mergeCell ref="BN22:BN31"/>
    <mergeCell ref="BO22:BO31"/>
    <mergeCell ref="V22:V31"/>
    <mergeCell ref="W22:W31"/>
    <mergeCell ref="X22:X31"/>
    <mergeCell ref="M22:M31"/>
    <mergeCell ref="N22:N31"/>
    <mergeCell ref="O22:O31"/>
    <mergeCell ref="P22:P31"/>
    <mergeCell ref="Q22:Q31"/>
    <mergeCell ref="R22:R31"/>
    <mergeCell ref="Y32:Y41"/>
    <mergeCell ref="Z32:Z41"/>
    <mergeCell ref="AA32:AA41"/>
    <mergeCell ref="AB32:AB41"/>
    <mergeCell ref="Q32:Q41"/>
    <mergeCell ref="R32:R41"/>
    <mergeCell ref="S32:S41"/>
    <mergeCell ref="T32:T41"/>
    <mergeCell ref="U32:U41"/>
    <mergeCell ref="V32:V41"/>
    <mergeCell ref="BN32:BN41"/>
    <mergeCell ref="BO32:BO41"/>
    <mergeCell ref="BP32:BP41"/>
    <mergeCell ref="BQ32:BQ41"/>
    <mergeCell ref="BR32:BR41"/>
    <mergeCell ref="B42:B51"/>
    <mergeCell ref="C42:C51"/>
    <mergeCell ref="D42:D51"/>
    <mergeCell ref="E42:E51"/>
    <mergeCell ref="F42:F51"/>
    <mergeCell ref="AI32:AI41"/>
    <mergeCell ref="AJ32:AJ41"/>
    <mergeCell ref="AK32:AK41"/>
    <mergeCell ref="AL32:AL41"/>
    <mergeCell ref="BL32:BL41"/>
    <mergeCell ref="BM32:BM41"/>
    <mergeCell ref="AC32:AC41"/>
    <mergeCell ref="AD32:AD41"/>
    <mergeCell ref="AE32:AE41"/>
    <mergeCell ref="AF32:AF41"/>
    <mergeCell ref="AG32:AG41"/>
    <mergeCell ref="AH32:AH41"/>
    <mergeCell ref="W32:W41"/>
    <mergeCell ref="X32:X41"/>
    <mergeCell ref="O42:O51"/>
    <mergeCell ref="P42:P51"/>
    <mergeCell ref="Q42:Q51"/>
    <mergeCell ref="R42:R51"/>
    <mergeCell ref="S42:S51"/>
    <mergeCell ref="T42:T51"/>
    <mergeCell ref="G42:G51"/>
    <mergeCell ref="H42:H51"/>
    <mergeCell ref="I42:I51"/>
    <mergeCell ref="L42:L51"/>
    <mergeCell ref="M42:M51"/>
    <mergeCell ref="N42:N51"/>
    <mergeCell ref="AA42:AA51"/>
    <mergeCell ref="AB42:AB51"/>
    <mergeCell ref="AC42:AC51"/>
    <mergeCell ref="AD42:AD51"/>
    <mergeCell ref="AE42:AE51"/>
    <mergeCell ref="AF42:AF51"/>
    <mergeCell ref="U42:U51"/>
    <mergeCell ref="V42:V51"/>
    <mergeCell ref="W42:W51"/>
    <mergeCell ref="X42:X51"/>
    <mergeCell ref="Y42:Y51"/>
    <mergeCell ref="Z42:Z51"/>
    <mergeCell ref="BR42:BR51"/>
    <mergeCell ref="BL42:BL51"/>
    <mergeCell ref="BM42:BM51"/>
    <mergeCell ref="BN42:BN51"/>
    <mergeCell ref="BO42:BO51"/>
    <mergeCell ref="BP42:BP51"/>
    <mergeCell ref="BQ42:BQ51"/>
    <mergeCell ref="AG42:AG51"/>
    <mergeCell ref="AH42:AH51"/>
    <mergeCell ref="AI42:AI51"/>
    <mergeCell ref="AJ42:AJ51"/>
    <mergeCell ref="AK42:AK51"/>
    <mergeCell ref="AL42:AL51"/>
  </mergeCells>
  <conditionalFormatting sqref="I12">
    <cfRule type="containsText" dxfId="3082" priority="127" operator="containsText" text="No es Riesgo de Corrupción">
      <formula>NOT(ISERROR(SEARCH("No es Riesgo de Corrupción",I12)))</formula>
    </cfRule>
    <cfRule type="containsText" dxfId="3081" priority="128" operator="containsText" text="Si es Riesgo de Corrupción">
      <formula>NOT(ISERROR(SEARCH("Si es Riesgo de Corrupción",I12)))</formula>
    </cfRule>
  </conditionalFormatting>
  <conditionalFormatting sqref="AK12:AK21">
    <cfRule type="containsText" dxfId="3080" priority="123" operator="containsText" text="Extremo">
      <formula>NOT(ISERROR(SEARCH("Extremo",AK12)))</formula>
    </cfRule>
    <cfRule type="containsText" dxfId="3079" priority="124" operator="containsText" text="Alto">
      <formula>NOT(ISERROR(SEARCH("Alto",AK12)))</formula>
    </cfRule>
    <cfRule type="containsText" dxfId="3078" priority="125" operator="containsText" text="Moderado">
      <formula>NOT(ISERROR(SEARCH("Moderado",AK12)))</formula>
    </cfRule>
    <cfRule type="containsText" dxfId="3077" priority="126" operator="containsText" text="Bajo">
      <formula>NOT(ISERROR(SEARCH("Bajo",AK12)))</formula>
    </cfRule>
  </conditionalFormatting>
  <conditionalFormatting sqref="BI12:BI21">
    <cfRule type="containsText" dxfId="3076" priority="120" operator="containsText" text="FUERTE">
      <formula>NOT(ISERROR(SEARCH("FUERTE",BI12)))</formula>
    </cfRule>
    <cfRule type="containsText" dxfId="3075" priority="121" operator="containsText" text="MODERADO">
      <formula>NOT(ISERROR(SEARCH("MODERADO",BI12)))</formula>
    </cfRule>
    <cfRule type="containsText" dxfId="3074" priority="122" operator="containsText" text="DÉBIL">
      <formula>NOT(ISERROR(SEARCH("DÉBIL",BI12)))</formula>
    </cfRule>
  </conditionalFormatting>
  <conditionalFormatting sqref="AL12">
    <cfRule type="containsText" dxfId="3073" priority="116" operator="containsText" text="Extremo">
      <formula>NOT(ISERROR(SEARCH("Extremo",AL12)))</formula>
    </cfRule>
    <cfRule type="containsText" dxfId="3072" priority="117" operator="containsText" text="Alto">
      <formula>NOT(ISERROR(SEARCH("Alto",AL12)))</formula>
    </cfRule>
    <cfRule type="containsText" dxfId="3071" priority="118" operator="containsText" text="Moderado">
      <formula>NOT(ISERROR(SEARCH("Moderado",AL12)))</formula>
    </cfRule>
    <cfRule type="containsText" dxfId="3070" priority="119" operator="containsText" text="Bajo">
      <formula>NOT(ISERROR(SEARCH("Bajo",AL12)))</formula>
    </cfRule>
  </conditionalFormatting>
  <conditionalFormatting sqref="BQ12:BQ21">
    <cfRule type="containsText" dxfId="3069" priority="112" operator="containsText" text="Extremo">
      <formula>NOT(ISERROR(SEARCH("Extremo",BQ12)))</formula>
    </cfRule>
    <cfRule type="containsText" dxfId="3068" priority="113" operator="containsText" text="Alto">
      <formula>NOT(ISERROR(SEARCH("Alto",BQ12)))</formula>
    </cfRule>
    <cfRule type="containsText" dxfId="3067" priority="114" operator="containsText" text="Moderado">
      <formula>NOT(ISERROR(SEARCH("Moderado",BQ12)))</formula>
    </cfRule>
    <cfRule type="containsText" dxfId="3066" priority="115" operator="containsText" text="Bajo">
      <formula>NOT(ISERROR(SEARCH("Bajo",BQ12)))</formula>
    </cfRule>
  </conditionalFormatting>
  <conditionalFormatting sqref="A1:XFD3 A5:XFD11 A4:AT4 BS4:XFD4 BH12:XFD12 A52:XFD1048576 A12:D21 I13:XFD21 I12:BF12">
    <cfRule type="containsText" dxfId="3065" priority="107" operator="containsText" text="REDACTAR CONTROL">
      <formula>NOT(ISERROR(SEARCH("REDACTAR CONTROL",A1)))</formula>
    </cfRule>
    <cfRule type="containsText" dxfId="3064" priority="108" operator="containsText" text="Espacio para">
      <formula>NOT(ISERROR(SEARCH("Espacio para",A1)))</formula>
    </cfRule>
    <cfRule type="containsText" dxfId="3063" priority="109" operator="containsText" text="Definir el">
      <formula>NOT(ISERROR(SEARCH("Definir el",A1)))</formula>
    </cfRule>
    <cfRule type="containsText" dxfId="3062" priority="110" operator="containsText" text="lista desplegable">
      <formula>NOT(ISERROR(SEARCH("lista desplegable",A1)))</formula>
    </cfRule>
    <cfRule type="containsText" dxfId="3061" priority="111" operator="containsText" text="Casilla formulada">
      <formula>NOT(ISERROR(SEARCH("Casilla formulada",A1)))</formula>
    </cfRule>
  </conditionalFormatting>
  <conditionalFormatting sqref="BG12">
    <cfRule type="containsText" dxfId="3060" priority="102" operator="containsText" text="REDACTAR CONTROL">
      <formula>NOT(ISERROR(SEARCH("REDACTAR CONTROL",BG12)))</formula>
    </cfRule>
    <cfRule type="containsText" dxfId="3059" priority="103" operator="containsText" text="Espacio para">
      <formula>NOT(ISERROR(SEARCH("Espacio para",BG12)))</formula>
    </cfRule>
    <cfRule type="containsText" dxfId="3058" priority="104" operator="containsText" text="Definir el">
      <formula>NOT(ISERROR(SEARCH("Definir el",BG12)))</formula>
    </cfRule>
    <cfRule type="containsText" dxfId="3057" priority="105" operator="containsText" text="lista desplegable">
      <formula>NOT(ISERROR(SEARCH("lista desplegable",BG12)))</formula>
    </cfRule>
    <cfRule type="containsText" dxfId="3056" priority="106" operator="containsText" text="Casilla formulada">
      <formula>NOT(ISERROR(SEARCH("Casilla formulada",BG12)))</formula>
    </cfRule>
  </conditionalFormatting>
  <conditionalFormatting sqref="E12:H21">
    <cfRule type="containsText" dxfId="3055" priority="97" operator="containsText" text="REDACTAR CONTROL">
      <formula>NOT(ISERROR(SEARCH("REDACTAR CONTROL",E12)))</formula>
    </cfRule>
    <cfRule type="containsText" dxfId="3054" priority="98" operator="containsText" text="Espacio para">
      <formula>NOT(ISERROR(SEARCH("Espacio para",E12)))</formula>
    </cfRule>
    <cfRule type="containsText" dxfId="3053" priority="99" operator="containsText" text="Definir el">
      <formula>NOT(ISERROR(SEARCH("Definir el",E12)))</formula>
    </cfRule>
    <cfRule type="containsText" dxfId="3052" priority="100" operator="containsText" text="lista desplegable">
      <formula>NOT(ISERROR(SEARCH("lista desplegable",E12)))</formula>
    </cfRule>
    <cfRule type="containsText" dxfId="3051" priority="101" operator="containsText" text="Casilla formulada">
      <formula>NOT(ISERROR(SEARCH("Casilla formulada",E12)))</formula>
    </cfRule>
  </conditionalFormatting>
  <conditionalFormatting sqref="I22">
    <cfRule type="containsText" dxfId="3050" priority="95" operator="containsText" text="No es Riesgo de Corrupción">
      <formula>NOT(ISERROR(SEARCH("No es Riesgo de Corrupción",I22)))</formula>
    </cfRule>
    <cfRule type="containsText" dxfId="3049" priority="96" operator="containsText" text="Si es Riesgo de Corrupción">
      <formula>NOT(ISERROR(SEARCH("Si es Riesgo de Corrupción",I22)))</formula>
    </cfRule>
  </conditionalFormatting>
  <conditionalFormatting sqref="AK22:AK31">
    <cfRule type="containsText" dxfId="3048" priority="91" operator="containsText" text="Extremo">
      <formula>NOT(ISERROR(SEARCH("Extremo",AK22)))</formula>
    </cfRule>
    <cfRule type="containsText" dxfId="3047" priority="92" operator="containsText" text="Alto">
      <formula>NOT(ISERROR(SEARCH("Alto",AK22)))</formula>
    </cfRule>
    <cfRule type="containsText" dxfId="3046" priority="93" operator="containsText" text="Moderado">
      <formula>NOT(ISERROR(SEARCH("Moderado",AK22)))</formula>
    </cfRule>
    <cfRule type="containsText" dxfId="3045" priority="94" operator="containsText" text="Bajo">
      <formula>NOT(ISERROR(SEARCH("Bajo",AK22)))</formula>
    </cfRule>
  </conditionalFormatting>
  <conditionalFormatting sqref="BI22:BI31">
    <cfRule type="containsText" dxfId="3044" priority="88" operator="containsText" text="FUERTE">
      <formula>NOT(ISERROR(SEARCH("FUERTE",BI22)))</formula>
    </cfRule>
    <cfRule type="containsText" dxfId="3043" priority="89" operator="containsText" text="MODERADO">
      <formula>NOT(ISERROR(SEARCH("MODERADO",BI22)))</formula>
    </cfRule>
    <cfRule type="containsText" dxfId="3042" priority="90" operator="containsText" text="DÉBIL">
      <formula>NOT(ISERROR(SEARCH("DÉBIL",BI22)))</formula>
    </cfRule>
  </conditionalFormatting>
  <conditionalFormatting sqref="AL22">
    <cfRule type="containsText" dxfId="3041" priority="84" operator="containsText" text="Extremo">
      <formula>NOT(ISERROR(SEARCH("Extremo",AL22)))</formula>
    </cfRule>
    <cfRule type="containsText" dxfId="3040" priority="85" operator="containsText" text="Alto">
      <formula>NOT(ISERROR(SEARCH("Alto",AL22)))</formula>
    </cfRule>
    <cfRule type="containsText" dxfId="3039" priority="86" operator="containsText" text="Moderado">
      <formula>NOT(ISERROR(SEARCH("Moderado",AL22)))</formula>
    </cfRule>
    <cfRule type="containsText" dxfId="3038" priority="87" operator="containsText" text="Bajo">
      <formula>NOT(ISERROR(SEARCH("Bajo",AL22)))</formula>
    </cfRule>
  </conditionalFormatting>
  <conditionalFormatting sqref="BQ22:BQ31">
    <cfRule type="containsText" dxfId="3037" priority="80" operator="containsText" text="Extremo">
      <formula>NOT(ISERROR(SEARCH("Extremo",BQ22)))</formula>
    </cfRule>
    <cfRule type="containsText" dxfId="3036" priority="81" operator="containsText" text="Alto">
      <formula>NOT(ISERROR(SEARCH("Alto",BQ22)))</formula>
    </cfRule>
    <cfRule type="containsText" dxfId="3035" priority="82" operator="containsText" text="Moderado">
      <formula>NOT(ISERROR(SEARCH("Moderado",BQ22)))</formula>
    </cfRule>
    <cfRule type="containsText" dxfId="3034" priority="83" operator="containsText" text="Bajo">
      <formula>NOT(ISERROR(SEARCH("Bajo",BQ22)))</formula>
    </cfRule>
  </conditionalFormatting>
  <conditionalFormatting sqref="BH22:XFD22 A22:D31 I23:XFD31 I22:BF22">
    <cfRule type="containsText" dxfId="3033" priority="75" operator="containsText" text="REDACTAR CONTROL">
      <formula>NOT(ISERROR(SEARCH("REDACTAR CONTROL",A22)))</formula>
    </cfRule>
    <cfRule type="containsText" dxfId="3032" priority="76" operator="containsText" text="Espacio para">
      <formula>NOT(ISERROR(SEARCH("Espacio para",A22)))</formula>
    </cfRule>
    <cfRule type="containsText" dxfId="3031" priority="77" operator="containsText" text="Definir el">
      <formula>NOT(ISERROR(SEARCH("Definir el",A22)))</formula>
    </cfRule>
    <cfRule type="containsText" dxfId="3030" priority="78" operator="containsText" text="lista desplegable">
      <formula>NOT(ISERROR(SEARCH("lista desplegable",A22)))</formula>
    </cfRule>
    <cfRule type="containsText" dxfId="3029" priority="79" operator="containsText" text="Casilla formulada">
      <formula>NOT(ISERROR(SEARCH("Casilla formulada",A22)))</formula>
    </cfRule>
  </conditionalFormatting>
  <conditionalFormatting sqref="BG22">
    <cfRule type="containsText" dxfId="3028" priority="70" operator="containsText" text="REDACTAR CONTROL">
      <formula>NOT(ISERROR(SEARCH("REDACTAR CONTROL",BG22)))</formula>
    </cfRule>
    <cfRule type="containsText" dxfId="3027" priority="71" operator="containsText" text="Espacio para">
      <formula>NOT(ISERROR(SEARCH("Espacio para",BG22)))</formula>
    </cfRule>
    <cfRule type="containsText" dxfId="3026" priority="72" operator="containsText" text="Definir el">
      <formula>NOT(ISERROR(SEARCH("Definir el",BG22)))</formula>
    </cfRule>
    <cfRule type="containsText" dxfId="3025" priority="73" operator="containsText" text="lista desplegable">
      <formula>NOT(ISERROR(SEARCH("lista desplegable",BG22)))</formula>
    </cfRule>
    <cfRule type="containsText" dxfId="3024" priority="74" operator="containsText" text="Casilla formulada">
      <formula>NOT(ISERROR(SEARCH("Casilla formulada",BG22)))</formula>
    </cfRule>
  </conditionalFormatting>
  <conditionalFormatting sqref="E22:H31">
    <cfRule type="containsText" dxfId="3023" priority="65" operator="containsText" text="REDACTAR CONTROL">
      <formula>NOT(ISERROR(SEARCH("REDACTAR CONTROL",E22)))</formula>
    </cfRule>
    <cfRule type="containsText" dxfId="3022" priority="66" operator="containsText" text="Espacio para">
      <formula>NOT(ISERROR(SEARCH("Espacio para",E22)))</formula>
    </cfRule>
    <cfRule type="containsText" dxfId="3021" priority="67" operator="containsText" text="Definir el">
      <formula>NOT(ISERROR(SEARCH("Definir el",E22)))</formula>
    </cfRule>
    <cfRule type="containsText" dxfId="3020" priority="68" operator="containsText" text="lista desplegable">
      <formula>NOT(ISERROR(SEARCH("lista desplegable",E22)))</formula>
    </cfRule>
    <cfRule type="containsText" dxfId="3019" priority="69" operator="containsText" text="Casilla formulada">
      <formula>NOT(ISERROR(SEARCH("Casilla formulada",E22)))</formula>
    </cfRule>
  </conditionalFormatting>
  <conditionalFormatting sqref="I32">
    <cfRule type="containsText" dxfId="3018" priority="63" operator="containsText" text="No es Riesgo de Corrupción">
      <formula>NOT(ISERROR(SEARCH("No es Riesgo de Corrupción",I32)))</formula>
    </cfRule>
    <cfRule type="containsText" dxfId="3017" priority="64" operator="containsText" text="Si es Riesgo de Corrupción">
      <formula>NOT(ISERROR(SEARCH("Si es Riesgo de Corrupción",I32)))</formula>
    </cfRule>
  </conditionalFormatting>
  <conditionalFormatting sqref="AK32:AK41">
    <cfRule type="containsText" dxfId="3016" priority="59" operator="containsText" text="Extremo">
      <formula>NOT(ISERROR(SEARCH("Extremo",AK32)))</formula>
    </cfRule>
    <cfRule type="containsText" dxfId="3015" priority="60" operator="containsText" text="Alto">
      <formula>NOT(ISERROR(SEARCH("Alto",AK32)))</formula>
    </cfRule>
    <cfRule type="containsText" dxfId="3014" priority="61" operator="containsText" text="Moderado">
      <formula>NOT(ISERROR(SEARCH("Moderado",AK32)))</formula>
    </cfRule>
    <cfRule type="containsText" dxfId="3013" priority="62" operator="containsText" text="Bajo">
      <formula>NOT(ISERROR(SEARCH("Bajo",AK32)))</formula>
    </cfRule>
  </conditionalFormatting>
  <conditionalFormatting sqref="BI32:BI41">
    <cfRule type="containsText" dxfId="3012" priority="56" operator="containsText" text="FUERTE">
      <formula>NOT(ISERROR(SEARCH("FUERTE",BI32)))</formula>
    </cfRule>
    <cfRule type="containsText" dxfId="3011" priority="57" operator="containsText" text="MODERADO">
      <formula>NOT(ISERROR(SEARCH("MODERADO",BI32)))</formula>
    </cfRule>
    <cfRule type="containsText" dxfId="3010" priority="58" operator="containsText" text="DÉBIL">
      <formula>NOT(ISERROR(SEARCH("DÉBIL",BI32)))</formula>
    </cfRule>
  </conditionalFormatting>
  <conditionalFormatting sqref="AL32">
    <cfRule type="containsText" dxfId="3009" priority="52" operator="containsText" text="Extremo">
      <formula>NOT(ISERROR(SEARCH("Extremo",AL32)))</formula>
    </cfRule>
    <cfRule type="containsText" dxfId="3008" priority="53" operator="containsText" text="Alto">
      <formula>NOT(ISERROR(SEARCH("Alto",AL32)))</formula>
    </cfRule>
    <cfRule type="containsText" dxfId="3007" priority="54" operator="containsText" text="Moderado">
      <formula>NOT(ISERROR(SEARCH("Moderado",AL32)))</formula>
    </cfRule>
    <cfRule type="containsText" dxfId="3006" priority="55" operator="containsText" text="Bajo">
      <formula>NOT(ISERROR(SEARCH("Bajo",AL32)))</formula>
    </cfRule>
  </conditionalFormatting>
  <conditionalFormatting sqref="BQ32:BQ41">
    <cfRule type="containsText" dxfId="3005" priority="48" operator="containsText" text="Extremo">
      <formula>NOT(ISERROR(SEARCH("Extremo",BQ32)))</formula>
    </cfRule>
    <cfRule type="containsText" dxfId="3004" priority="49" operator="containsText" text="Alto">
      <formula>NOT(ISERROR(SEARCH("Alto",BQ32)))</formula>
    </cfRule>
    <cfRule type="containsText" dxfId="3003" priority="50" operator="containsText" text="Moderado">
      <formula>NOT(ISERROR(SEARCH("Moderado",BQ32)))</formula>
    </cfRule>
    <cfRule type="containsText" dxfId="3002" priority="51" operator="containsText" text="Bajo">
      <formula>NOT(ISERROR(SEARCH("Bajo",BQ32)))</formula>
    </cfRule>
  </conditionalFormatting>
  <conditionalFormatting sqref="BH32:XFD32 A32:D41 I33:XFD41 I32:BF32">
    <cfRule type="containsText" dxfId="3001" priority="43" operator="containsText" text="REDACTAR CONTROL">
      <formula>NOT(ISERROR(SEARCH("REDACTAR CONTROL",A32)))</formula>
    </cfRule>
    <cfRule type="containsText" dxfId="3000" priority="44" operator="containsText" text="Espacio para">
      <formula>NOT(ISERROR(SEARCH("Espacio para",A32)))</formula>
    </cfRule>
    <cfRule type="containsText" dxfId="2999" priority="45" operator="containsText" text="Definir el">
      <formula>NOT(ISERROR(SEARCH("Definir el",A32)))</formula>
    </cfRule>
    <cfRule type="containsText" dxfId="2998" priority="46" operator="containsText" text="lista desplegable">
      <formula>NOT(ISERROR(SEARCH("lista desplegable",A32)))</formula>
    </cfRule>
    <cfRule type="containsText" dxfId="2997" priority="47" operator="containsText" text="Casilla formulada">
      <formula>NOT(ISERROR(SEARCH("Casilla formulada",A32)))</formula>
    </cfRule>
  </conditionalFormatting>
  <conditionalFormatting sqref="BG32">
    <cfRule type="containsText" dxfId="2996" priority="38" operator="containsText" text="REDACTAR CONTROL">
      <formula>NOT(ISERROR(SEARCH("REDACTAR CONTROL",BG32)))</formula>
    </cfRule>
    <cfRule type="containsText" dxfId="2995" priority="39" operator="containsText" text="Espacio para">
      <formula>NOT(ISERROR(SEARCH("Espacio para",BG32)))</formula>
    </cfRule>
    <cfRule type="containsText" dxfId="2994" priority="40" operator="containsText" text="Definir el">
      <formula>NOT(ISERROR(SEARCH("Definir el",BG32)))</formula>
    </cfRule>
    <cfRule type="containsText" dxfId="2993" priority="41" operator="containsText" text="lista desplegable">
      <formula>NOT(ISERROR(SEARCH("lista desplegable",BG32)))</formula>
    </cfRule>
    <cfRule type="containsText" dxfId="2992" priority="42" operator="containsText" text="Casilla formulada">
      <formula>NOT(ISERROR(SEARCH("Casilla formulada",BG32)))</formula>
    </cfRule>
  </conditionalFormatting>
  <conditionalFormatting sqref="E32:H41">
    <cfRule type="containsText" dxfId="2991" priority="33" operator="containsText" text="REDACTAR CONTROL">
      <formula>NOT(ISERROR(SEARCH("REDACTAR CONTROL",E32)))</formula>
    </cfRule>
    <cfRule type="containsText" dxfId="2990" priority="34" operator="containsText" text="Espacio para">
      <formula>NOT(ISERROR(SEARCH("Espacio para",E32)))</formula>
    </cfRule>
    <cfRule type="containsText" dxfId="2989" priority="35" operator="containsText" text="Definir el">
      <formula>NOT(ISERROR(SEARCH("Definir el",E32)))</formula>
    </cfRule>
    <cfRule type="containsText" dxfId="2988" priority="36" operator="containsText" text="lista desplegable">
      <formula>NOT(ISERROR(SEARCH("lista desplegable",E32)))</formula>
    </cfRule>
    <cfRule type="containsText" dxfId="2987" priority="37" operator="containsText" text="Casilla formulada">
      <formula>NOT(ISERROR(SEARCH("Casilla formulada",E32)))</formula>
    </cfRule>
  </conditionalFormatting>
  <conditionalFormatting sqref="I42">
    <cfRule type="containsText" dxfId="2986" priority="31" operator="containsText" text="No es Riesgo de Corrupción">
      <formula>NOT(ISERROR(SEARCH("No es Riesgo de Corrupción",I42)))</formula>
    </cfRule>
    <cfRule type="containsText" dxfId="2985" priority="32" operator="containsText" text="Si es Riesgo de Corrupción">
      <formula>NOT(ISERROR(SEARCH("Si es Riesgo de Corrupción",I42)))</formula>
    </cfRule>
  </conditionalFormatting>
  <conditionalFormatting sqref="AK42:AK51">
    <cfRule type="containsText" dxfId="2984" priority="27" operator="containsText" text="Extremo">
      <formula>NOT(ISERROR(SEARCH("Extremo",AK42)))</formula>
    </cfRule>
    <cfRule type="containsText" dxfId="2983" priority="28" operator="containsText" text="Alto">
      <formula>NOT(ISERROR(SEARCH("Alto",AK42)))</formula>
    </cfRule>
    <cfRule type="containsText" dxfId="2982" priority="29" operator="containsText" text="Moderado">
      <formula>NOT(ISERROR(SEARCH("Moderado",AK42)))</formula>
    </cfRule>
    <cfRule type="containsText" dxfId="2981" priority="30" operator="containsText" text="Bajo">
      <formula>NOT(ISERROR(SEARCH("Bajo",AK42)))</formula>
    </cfRule>
  </conditionalFormatting>
  <conditionalFormatting sqref="BI42:BI51">
    <cfRule type="containsText" dxfId="2980" priority="24" operator="containsText" text="FUERTE">
      <formula>NOT(ISERROR(SEARCH("FUERTE",BI42)))</formula>
    </cfRule>
    <cfRule type="containsText" dxfId="2979" priority="25" operator="containsText" text="MODERADO">
      <formula>NOT(ISERROR(SEARCH("MODERADO",BI42)))</formula>
    </cfRule>
    <cfRule type="containsText" dxfId="2978" priority="26" operator="containsText" text="DÉBIL">
      <formula>NOT(ISERROR(SEARCH("DÉBIL",BI42)))</formula>
    </cfRule>
  </conditionalFormatting>
  <conditionalFormatting sqref="AL42">
    <cfRule type="containsText" dxfId="2977" priority="20" operator="containsText" text="Extremo">
      <formula>NOT(ISERROR(SEARCH("Extremo",AL42)))</formula>
    </cfRule>
    <cfRule type="containsText" dxfId="2976" priority="21" operator="containsText" text="Alto">
      <formula>NOT(ISERROR(SEARCH("Alto",AL42)))</formula>
    </cfRule>
    <cfRule type="containsText" dxfId="2975" priority="22" operator="containsText" text="Moderado">
      <formula>NOT(ISERROR(SEARCH("Moderado",AL42)))</formula>
    </cfRule>
    <cfRule type="containsText" dxfId="2974" priority="23" operator="containsText" text="Bajo">
      <formula>NOT(ISERROR(SEARCH("Bajo",AL42)))</formula>
    </cfRule>
  </conditionalFormatting>
  <conditionalFormatting sqref="BQ42:BQ51">
    <cfRule type="containsText" dxfId="2973" priority="16" operator="containsText" text="Extremo">
      <formula>NOT(ISERROR(SEARCH("Extremo",BQ42)))</formula>
    </cfRule>
    <cfRule type="containsText" dxfId="2972" priority="17" operator="containsText" text="Alto">
      <formula>NOT(ISERROR(SEARCH("Alto",BQ42)))</formula>
    </cfRule>
    <cfRule type="containsText" dxfId="2971" priority="18" operator="containsText" text="Moderado">
      <formula>NOT(ISERROR(SEARCH("Moderado",BQ42)))</formula>
    </cfRule>
    <cfRule type="containsText" dxfId="2970" priority="19" operator="containsText" text="Bajo">
      <formula>NOT(ISERROR(SEARCH("Bajo",BQ42)))</formula>
    </cfRule>
  </conditionalFormatting>
  <conditionalFormatting sqref="BH42:XFD42 A42:D51 I43:XFD51 I42:BF42">
    <cfRule type="containsText" dxfId="2969" priority="11" operator="containsText" text="REDACTAR CONTROL">
      <formula>NOT(ISERROR(SEARCH("REDACTAR CONTROL",A42)))</formula>
    </cfRule>
    <cfRule type="containsText" dxfId="2968" priority="12" operator="containsText" text="Espacio para">
      <formula>NOT(ISERROR(SEARCH("Espacio para",A42)))</formula>
    </cfRule>
    <cfRule type="containsText" dxfId="2967" priority="13" operator="containsText" text="Definir el">
      <formula>NOT(ISERROR(SEARCH("Definir el",A42)))</formula>
    </cfRule>
    <cfRule type="containsText" dxfId="2966" priority="14" operator="containsText" text="lista desplegable">
      <formula>NOT(ISERROR(SEARCH("lista desplegable",A42)))</formula>
    </cfRule>
    <cfRule type="containsText" dxfId="2965" priority="15" operator="containsText" text="Casilla formulada">
      <formula>NOT(ISERROR(SEARCH("Casilla formulada",A42)))</formula>
    </cfRule>
  </conditionalFormatting>
  <conditionalFormatting sqref="BG42">
    <cfRule type="containsText" dxfId="2964" priority="6" operator="containsText" text="REDACTAR CONTROL">
      <formula>NOT(ISERROR(SEARCH("REDACTAR CONTROL",BG42)))</formula>
    </cfRule>
    <cfRule type="containsText" dxfId="2963" priority="7" operator="containsText" text="Espacio para">
      <formula>NOT(ISERROR(SEARCH("Espacio para",BG42)))</formula>
    </cfRule>
    <cfRule type="containsText" dxfId="2962" priority="8" operator="containsText" text="Definir el">
      <formula>NOT(ISERROR(SEARCH("Definir el",BG42)))</formula>
    </cfRule>
    <cfRule type="containsText" dxfId="2961" priority="9" operator="containsText" text="lista desplegable">
      <formula>NOT(ISERROR(SEARCH("lista desplegable",BG42)))</formula>
    </cfRule>
    <cfRule type="containsText" dxfId="2960" priority="10" operator="containsText" text="Casilla formulada">
      <formula>NOT(ISERROR(SEARCH("Casilla formulada",BG42)))</formula>
    </cfRule>
  </conditionalFormatting>
  <conditionalFormatting sqref="E42:H51">
    <cfRule type="containsText" dxfId="2959" priority="1" operator="containsText" text="REDACTAR CONTROL">
      <formula>NOT(ISERROR(SEARCH("REDACTAR CONTROL",E42)))</formula>
    </cfRule>
    <cfRule type="containsText" dxfId="2958" priority="2" operator="containsText" text="Espacio para">
      <formula>NOT(ISERROR(SEARCH("Espacio para",E42)))</formula>
    </cfRule>
    <cfRule type="containsText" dxfId="2957" priority="3" operator="containsText" text="Definir el">
      <formula>NOT(ISERROR(SEARCH("Definir el",E42)))</formula>
    </cfRule>
    <cfRule type="containsText" dxfId="2956" priority="4" operator="containsText" text="lista desplegable">
      <formula>NOT(ISERROR(SEARCH("lista desplegable",E42)))</formula>
    </cfRule>
    <cfRule type="containsText" dxfId="2955" priority="5" operator="containsText" text="Casilla formulada">
      <formula>NOT(ISERROR(SEARCH("Casilla formulada",E42)))</formula>
    </cfRule>
  </conditionalFormatting>
  <dataValidations count="13">
    <dataValidation type="list" allowBlank="1" showInputMessage="1" showErrorMessage="1" sqref="BF12:BF51" xr:uid="{D00604AE-4F86-4A79-A830-5A38BDCDBE79}">
      <formula1>"Escoger un dato de la lista desplegable,Fuerte,Moderado,Débil"</formula1>
    </dataValidation>
    <dataValidation type="list" allowBlank="1" showInputMessage="1" showErrorMessage="1" sqref="M12:M51" xr:uid="{B34E2292-FAD2-4925-A477-ECAF52CD0BD7}">
      <formula1>"Escoger un dato de la lista desplegable,5,4,3,2,1"</formula1>
    </dataValidation>
    <dataValidation type="list" allowBlank="1" showInputMessage="1" showErrorMessage="1" sqref="E12:H51" xr:uid="{63696227-1814-4A91-AC89-1BE87AE783B5}">
      <formula1>"SI,NO,Escoger un dato de la lista desplegable"</formula1>
    </dataValidation>
    <dataValidation type="list" allowBlank="1" showInputMessage="1" showErrorMessage="1" sqref="P12:AH51" xr:uid="{620573DC-342F-4385-896D-A1D1108AF60F}">
      <formula1>"SI,NO,Selecciona una respuesta en la lista desplegable"</formula1>
    </dataValidation>
    <dataValidation type="list" allowBlank="1" showInputMessage="1" showErrorMessage="1" sqref="AP12:AP51" xr:uid="{E7641097-0644-4241-A231-99D3CCAD9EE3}">
      <formula1>"Escoger un dato de la lista desplegable,Por Tramite, Diario, Semanal, Quincenal, Mensual, Bimestral, Trimestral, Semestral,Anual"</formula1>
    </dataValidation>
    <dataValidation type="list" allowBlank="1" showInputMessage="1" showErrorMessage="1" sqref="AU12:AU51" xr:uid="{9CAC3E02-4032-427B-B50B-D1873D8B9A0E}">
      <formula1>"Escoger un dato de la lista desplegable,Preventivo,Detectivo"</formula1>
    </dataValidation>
    <dataValidation type="list" allowBlank="1" showInputMessage="1" showErrorMessage="1" sqref="AV12:AV51" xr:uid="{7534498B-4CFB-4F25-843C-9E17AE4FD121}">
      <formula1>"Asignado,No Asignado,Escoger un dato de la lista desplegable"</formula1>
    </dataValidation>
    <dataValidation type="list" allowBlank="1" showInputMessage="1" showErrorMessage="1" sqref="AW12:AW51" xr:uid="{23FB1785-B960-4A05-8319-CC5C1E473450}">
      <formula1>"Adecuado,Inadecuado,Escoger un dato de la lista desplegable"</formula1>
    </dataValidation>
    <dataValidation type="list" allowBlank="1" showInputMessage="1" showErrorMessage="1" sqref="AX12:AX51" xr:uid="{63FB46FE-6826-42D6-A981-2D5F79639827}">
      <formula1>"Oportuna,Inoportuna,Escoger un dato de la lista desplegable"</formula1>
    </dataValidation>
    <dataValidation type="list" allowBlank="1" showInputMessage="1" showErrorMessage="1" sqref="AY12:AY51" xr:uid="{27E6B30E-4869-4FCD-BD37-CE33C9B78845}">
      <formula1>"Prevenir,Detectar,No es un control,Escoger un dato de la lista desplegable"</formula1>
    </dataValidation>
    <dataValidation type="list" allowBlank="1" showInputMessage="1" showErrorMessage="1" sqref="AZ12:AZ51" xr:uid="{2EF33AA3-13D3-445C-B4B6-E8ECD8714AD9}">
      <formula1>"Confiable,No confiable,Escoger un dato de la lista desplegable"</formula1>
    </dataValidation>
    <dataValidation type="list" allowBlank="1" showInputMessage="1" showErrorMessage="1" sqref="BA12:BA51" xr:uid="{353808B0-CDB5-4DD6-87D7-028BD2C2C780}">
      <formula1>"Escoger un dato de la lista desplegable,Se investigan y resuelven oportunamente,No se investigan y resuelven oportunamente."</formula1>
    </dataValidation>
    <dataValidation type="list" allowBlank="1" showInputMessage="1" showErrorMessage="1" sqref="BB12:BB51" xr:uid="{53DE8A10-CF8D-43E9-8BAF-CC84E6DB80D3}">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1766CA29-FEF5-41D3-8871-DE936830608D}">
          <x14:formula1>
            <xm:f>'HOJA DE DATOS'!$I$60:$I$64</xm:f>
          </x14:formula1>
          <xm:sqref>AL12:AL51</xm:sqref>
        </x14:dataValidation>
        <x14:dataValidation type="list" allowBlank="1" showInputMessage="1" showErrorMessage="1" xr:uid="{A421E60A-400A-4771-83F1-8B970AF9EFAC}">
          <x14:formula1>
            <xm:f>'HOJA DE DATOS'!$I$13:$I$46</xm:f>
          </x14:formula1>
          <xm:sqref>B12:B51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CB6B-1E6F-4E8A-815C-A22B5BD79D4B}">
  <sheetPr>
    <tabColor rgb="FF53AD81"/>
    <pageSetUpPr fitToPage="1"/>
  </sheetPr>
  <dimension ref="A1:BR1048082"/>
  <sheetViews>
    <sheetView zoomScale="60" zoomScaleNormal="60"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37.2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34.1093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2675</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GSAC-3-1</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97" t="s">
        <v>56</v>
      </c>
      <c r="AW11" s="197" t="s">
        <v>57</v>
      </c>
      <c r="AX11" s="197">
        <v>2</v>
      </c>
      <c r="AY11" s="197">
        <v>3</v>
      </c>
      <c r="AZ11" s="197">
        <v>4</v>
      </c>
      <c r="BA11" s="197">
        <v>5</v>
      </c>
      <c r="BB11" s="197">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94.4" customHeight="1" x14ac:dyDescent="0.3">
      <c r="A12" s="162"/>
      <c r="B12" s="394" t="s">
        <v>25</v>
      </c>
      <c r="C12" s="364" t="str">
        <f>VLOOKUP(B12,'[7]HOJA DE DATOS'!$I$13:$J$46,2,FALSE)</f>
        <v>Administrar y garantizar, previa verificación del cumplimiento de los requisitos reglamentarios, que en los procesos registrales de los títulos o documentos relativos a la propiedad o dominio, gravámenes, limitaciones o medidas cautelares sobre las aeronaves, al igual que la inscripción sobre explotadores de pistas y aeródromos, se cumplan de conformidad con la seguridad, publicidad y merito probatorio requeridos; para mantener actualizada y en línea la información de las aeronaves inscritas, vigilando los seguros de responsabilidad civil, a fin de garantizar el control y la regulación de la aviación civil en el territorio colombiano.</v>
      </c>
      <c r="D12" s="376" t="s">
        <v>2665</v>
      </c>
      <c r="E12" s="364" t="s">
        <v>75</v>
      </c>
      <c r="F12" s="364" t="s">
        <v>75</v>
      </c>
      <c r="G12" s="364" t="s">
        <v>75</v>
      </c>
      <c r="H12" s="364" t="s">
        <v>75</v>
      </c>
      <c r="I12" s="372" t="str">
        <f>IF(AND((E12="SI"),(F12="SI"),(G12="SI"),(H12="SI")),"Si es Riesgo de Corrupción","No es Riesgo de Corrupción")</f>
        <v>Si es Riesgo de Corrupción</v>
      </c>
      <c r="J12" s="163">
        <v>1</v>
      </c>
      <c r="K12" s="164" t="s">
        <v>2666</v>
      </c>
      <c r="L12" s="342" t="s">
        <v>2667</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76</v>
      </c>
      <c r="Q12" s="364" t="s">
        <v>76</v>
      </c>
      <c r="R12" s="364" t="s">
        <v>76</v>
      </c>
      <c r="S12" s="364" t="s">
        <v>76</v>
      </c>
      <c r="T12" s="364" t="s">
        <v>75</v>
      </c>
      <c r="U12" s="364" t="s">
        <v>76</v>
      </c>
      <c r="V12" s="364" t="s">
        <v>76</v>
      </c>
      <c r="W12" s="364" t="s">
        <v>76</v>
      </c>
      <c r="X12" s="364" t="s">
        <v>76</v>
      </c>
      <c r="Y12" s="364" t="s">
        <v>75</v>
      </c>
      <c r="Z12" s="364" t="s">
        <v>75</v>
      </c>
      <c r="AA12" s="364" t="s">
        <v>75</v>
      </c>
      <c r="AB12" s="364" t="s">
        <v>75</v>
      </c>
      <c r="AC12" s="364" t="s">
        <v>75</v>
      </c>
      <c r="AD12" s="364" t="s">
        <v>75</v>
      </c>
      <c r="AE12" s="364" t="s">
        <v>76</v>
      </c>
      <c r="AF12" s="364" t="s">
        <v>76</v>
      </c>
      <c r="AG12" s="364" t="s">
        <v>76</v>
      </c>
      <c r="AH12" s="364" t="s">
        <v>76</v>
      </c>
      <c r="AI12" s="367">
        <f>IF(AE12="SI","Impacto Catastrófico por lesoines o perdida de vidas humanas",(COUNTIF(P12:AD21,"SI")+COUNTIF(AF12:AH21,"SI")))</f>
        <v>7</v>
      </c>
      <c r="AJ12" s="356" t="str">
        <f t="shared" ref="AJ12" si="1">IF(AI12=0,"",IF(AND(AI12&gt;0,AI12&lt;=5),"Moderado",IF(AND(AI12&gt;5,AI12&lt;=11),"Mayor","Catastrófico")))</f>
        <v>Mayor</v>
      </c>
      <c r="AK12" s="358" t="str">
        <f>IF(AND(N12="Rara Vez",AJ12="Moderado"),"Moderado",IF(AND(N12="Rara Vez",AJ12="Mayor"),"Alto",IF(AND(N12="Improbable",AJ12="Moderado"),"Moderado",IF(AND(N12="Improbable",AJ12="Mayor"),"Alto",IF(AND(N12="Posible",AJ12="Moderado"),"Alto",IF(AND(N12="Probable",AJ12="Moderado"),"Alto","Extremo"))))))</f>
        <v>Alto</v>
      </c>
      <c r="AL12" s="361" t="s">
        <v>70</v>
      </c>
      <c r="AM12" s="165">
        <v>1</v>
      </c>
      <c r="AN12" s="164" t="s">
        <v>2668</v>
      </c>
      <c r="AO12" s="166" t="s">
        <v>2669</v>
      </c>
      <c r="AP12" s="166" t="s">
        <v>77</v>
      </c>
      <c r="AQ12" s="166" t="s">
        <v>2670</v>
      </c>
      <c r="AR12" s="166" t="s">
        <v>2671</v>
      </c>
      <c r="AS12" s="166" t="s">
        <v>2672</v>
      </c>
      <c r="AT12" s="166" t="s">
        <v>2673</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Mayor</v>
      </c>
      <c r="BQ12" s="358" t="str">
        <f t="shared" ref="BQ12" si="13">IF(AND(BO12="Rara Vez",BP12="Moderado"),"Moderado",IF(AND(BO12="Rara Vez",BP12="Mayor"),"Alto",IF(AND(BO12="Improbable",BP12="Moderado"),"Moderado",IF(AND(BO12="Improbable",BP12="Mayor"),"Alto",IF(AND(BO12="Posible",BP12="Moderado"),"Alto",IF(AND(BO12="Probable",BP12="Moderado"),"Alto","Extremo"))))))</f>
        <v>Alto</v>
      </c>
      <c r="BR12" s="348" t="s">
        <v>2674</v>
      </c>
    </row>
    <row r="13" spans="1:70" s="146" customFormat="1" ht="3" customHeight="1" x14ac:dyDescent="0.3">
      <c r="A13" s="162"/>
      <c r="B13" s="395"/>
      <c r="C13" s="365"/>
      <c r="D13" s="376"/>
      <c r="E13" s="365"/>
      <c r="F13" s="365"/>
      <c r="G13" s="365"/>
      <c r="H13" s="365"/>
      <c r="I13" s="373"/>
      <c r="J13" s="168">
        <v>2</v>
      </c>
      <c r="K13" s="169"/>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c r="AO13" s="171"/>
      <c r="AP13" s="171"/>
      <c r="AQ13" s="171"/>
      <c r="AR13" s="171"/>
      <c r="AS13" s="171"/>
      <c r="AT13" s="171"/>
      <c r="AU13" s="171"/>
      <c r="AV13" s="171"/>
      <c r="AW13" s="171"/>
      <c r="AX13" s="171"/>
      <c r="AY13" s="171"/>
      <c r="AZ13" s="171"/>
      <c r="BA13" s="171"/>
      <c r="BB13" s="171"/>
      <c r="BC13" s="171">
        <f>IF(AV13="Asignado",15,0)+IF(AW13="Adecuado",15,0)+IF(AX13="Oportuna",15,0)+IF(AY13="Prevenir",15,IF(AY13="Detectar",10,0))+IF(AZ13="Confiable",15,0)+IF(BA13="Se investigan y resuelven oportunamente",15,0)+IF(BB13="Completa",10,IF(BB13="Incompleta",5,0))</f>
        <v>0</v>
      </c>
      <c r="BD13" s="171" t="str">
        <f t="shared" si="3"/>
        <v>Débil</v>
      </c>
      <c r="BE13" s="171"/>
      <c r="BF13" s="171"/>
      <c r="BG13" s="171" t="str">
        <f t="shared" si="4"/>
        <v>Casilla formulada</v>
      </c>
      <c r="BH13" s="171"/>
      <c r="BI13" s="172" t="str">
        <f t="shared" si="5"/>
        <v/>
      </c>
      <c r="BJ13" s="171" t="str">
        <f t="shared" si="6"/>
        <v/>
      </c>
      <c r="BK13" s="171" t="str">
        <f t="shared" si="7"/>
        <v>SI</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1048050" spans="2:2" x14ac:dyDescent="0.3">
      <c r="B1048050" s="185"/>
    </row>
    <row r="1048051" spans="2:2" x14ac:dyDescent="0.3">
      <c r="B1048051" s="185"/>
    </row>
    <row r="1048052" spans="2:2" x14ac:dyDescent="0.3">
      <c r="B1048052" s="185"/>
    </row>
    <row r="1048053" spans="2:2" x14ac:dyDescent="0.3">
      <c r="B1048053" s="185"/>
    </row>
    <row r="1048054" spans="2:2" x14ac:dyDescent="0.3">
      <c r="B1048054" s="185"/>
    </row>
    <row r="1048055" spans="2:2" x14ac:dyDescent="0.3">
      <c r="B1048055" s="185"/>
    </row>
    <row r="1048056" spans="2:2" x14ac:dyDescent="0.3">
      <c r="B1048056" s="185"/>
    </row>
    <row r="1048057" spans="2:2" x14ac:dyDescent="0.3">
      <c r="B1048057" s="185"/>
    </row>
    <row r="1048058" spans="2:2" x14ac:dyDescent="0.3">
      <c r="B1048058" s="185"/>
    </row>
    <row r="1048059" spans="2:2" x14ac:dyDescent="0.3">
      <c r="B1048059" s="185"/>
    </row>
    <row r="1048060" spans="2:2" x14ac:dyDescent="0.3">
      <c r="B1048060" s="185"/>
    </row>
    <row r="1048061" spans="2:2" x14ac:dyDescent="0.3">
      <c r="B1048061" s="185"/>
    </row>
    <row r="1048062" spans="2:2" x14ac:dyDescent="0.3">
      <c r="B1048062" s="185"/>
    </row>
    <row r="1048063" spans="2:2" x14ac:dyDescent="0.3">
      <c r="B1048063" s="185"/>
    </row>
    <row r="1048064" spans="2:2" x14ac:dyDescent="0.3">
      <c r="B1048064" s="185"/>
    </row>
    <row r="1048065" spans="2:2" x14ac:dyDescent="0.3">
      <c r="B1048065" s="185"/>
    </row>
    <row r="1048066" spans="2:2" x14ac:dyDescent="0.3">
      <c r="B1048066" s="185"/>
    </row>
    <row r="1048067" spans="2:2" x14ac:dyDescent="0.3">
      <c r="B1048067" s="185"/>
    </row>
    <row r="1048068" spans="2:2" x14ac:dyDescent="0.3">
      <c r="B1048068" s="185"/>
    </row>
    <row r="1048069" spans="2:2" x14ac:dyDescent="0.3">
      <c r="B1048069" s="185"/>
    </row>
    <row r="1048070" spans="2:2" x14ac:dyDescent="0.3">
      <c r="B1048070" s="185"/>
    </row>
    <row r="1048071" spans="2:2" x14ac:dyDescent="0.3">
      <c r="B1048071" s="185"/>
    </row>
    <row r="1048072" spans="2:2" x14ac:dyDescent="0.3">
      <c r="B1048072" s="185"/>
    </row>
    <row r="1048073" spans="2:2" x14ac:dyDescent="0.3">
      <c r="B1048073" s="185"/>
    </row>
    <row r="1048074" spans="2:2" x14ac:dyDescent="0.3">
      <c r="B1048074" s="185"/>
    </row>
    <row r="1048075" spans="2:2" x14ac:dyDescent="0.3">
      <c r="B1048075" s="185"/>
    </row>
    <row r="1048076" spans="2:2" x14ac:dyDescent="0.3">
      <c r="B1048076" s="185"/>
    </row>
    <row r="1048077" spans="2:2" x14ac:dyDescent="0.3">
      <c r="B1048077" s="185"/>
    </row>
    <row r="1048078" spans="2:2" x14ac:dyDescent="0.3">
      <c r="B1048078" s="185"/>
    </row>
    <row r="1048079" spans="2:2" x14ac:dyDescent="0.3">
      <c r="B1048079" s="185"/>
    </row>
    <row r="1048080" spans="2:2" x14ac:dyDescent="0.3">
      <c r="B1048080" s="185"/>
    </row>
    <row r="1048081" spans="2:2" x14ac:dyDescent="0.3">
      <c r="B1048081" s="185"/>
    </row>
    <row r="1048082" spans="2:2" x14ac:dyDescent="0.3">
      <c r="B1048082" s="185"/>
    </row>
  </sheetData>
  <sheetProtection algorithmName="SHA-512" hashValue="Kcu0/5Hly6tNSuuxSxhDF7Bnb+AYiyCRYfa3NNbptK2clKghy7w4iDWFKx3W8XOi2BHmFw6Zwmq9pPDy+OAJYg==" saltValue="EYKf1J+9o5fbrd05bHLtyw=="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2954" priority="127" operator="containsText" text="No es Riesgo de Corrupción">
      <formula>NOT(ISERROR(SEARCH("No es Riesgo de Corrupción",I12)))</formula>
    </cfRule>
    <cfRule type="containsText" dxfId="2953" priority="128" operator="containsText" text="Si es Riesgo de Corrupción">
      <formula>NOT(ISERROR(SEARCH("Si es Riesgo de Corrupción",I12)))</formula>
    </cfRule>
  </conditionalFormatting>
  <conditionalFormatting sqref="AK12:AK21">
    <cfRule type="containsText" dxfId="2952" priority="123" operator="containsText" text="Extremo">
      <formula>NOT(ISERROR(SEARCH("Extremo",AK12)))</formula>
    </cfRule>
    <cfRule type="containsText" dxfId="2951" priority="124" operator="containsText" text="Alto">
      <formula>NOT(ISERROR(SEARCH("Alto",AK12)))</formula>
    </cfRule>
    <cfRule type="containsText" dxfId="2950" priority="125" operator="containsText" text="Moderado">
      <formula>NOT(ISERROR(SEARCH("Moderado",AK12)))</formula>
    </cfRule>
    <cfRule type="containsText" dxfId="2949" priority="126" operator="containsText" text="Bajo">
      <formula>NOT(ISERROR(SEARCH("Bajo",AK12)))</formula>
    </cfRule>
  </conditionalFormatting>
  <conditionalFormatting sqref="BI12:BI21">
    <cfRule type="containsText" dxfId="2948" priority="120" operator="containsText" text="FUERTE">
      <formula>NOT(ISERROR(SEARCH("FUERTE",BI12)))</formula>
    </cfRule>
    <cfRule type="containsText" dxfId="2947" priority="121" operator="containsText" text="MODERADO">
      <formula>NOT(ISERROR(SEARCH("MODERADO",BI12)))</formula>
    </cfRule>
    <cfRule type="containsText" dxfId="2946" priority="122" operator="containsText" text="DÉBIL">
      <formula>NOT(ISERROR(SEARCH("DÉBIL",BI12)))</formula>
    </cfRule>
  </conditionalFormatting>
  <conditionalFormatting sqref="AL12">
    <cfRule type="containsText" dxfId="2945" priority="116" operator="containsText" text="Extremo">
      <formula>NOT(ISERROR(SEARCH("Extremo",AL12)))</formula>
    </cfRule>
    <cfRule type="containsText" dxfId="2944" priority="117" operator="containsText" text="Alto">
      <formula>NOT(ISERROR(SEARCH("Alto",AL12)))</formula>
    </cfRule>
    <cfRule type="containsText" dxfId="2943" priority="118" operator="containsText" text="Moderado">
      <formula>NOT(ISERROR(SEARCH("Moderado",AL12)))</formula>
    </cfRule>
    <cfRule type="containsText" dxfId="2942" priority="119" operator="containsText" text="Bajo">
      <formula>NOT(ISERROR(SEARCH("Bajo",AL12)))</formula>
    </cfRule>
  </conditionalFormatting>
  <conditionalFormatting sqref="BQ12:BQ21">
    <cfRule type="containsText" dxfId="2941" priority="112" operator="containsText" text="Extremo">
      <formula>NOT(ISERROR(SEARCH("Extremo",BQ12)))</formula>
    </cfRule>
    <cfRule type="containsText" dxfId="2940" priority="113" operator="containsText" text="Alto">
      <formula>NOT(ISERROR(SEARCH("Alto",BQ12)))</formula>
    </cfRule>
    <cfRule type="containsText" dxfId="2939" priority="114" operator="containsText" text="Moderado">
      <formula>NOT(ISERROR(SEARCH("Moderado",BQ12)))</formula>
    </cfRule>
    <cfRule type="containsText" dxfId="2938" priority="115" operator="containsText" text="Bajo">
      <formula>NOT(ISERROR(SEARCH("Bajo",BQ12)))</formula>
    </cfRule>
  </conditionalFormatting>
  <conditionalFormatting sqref="A1:XFD3 A5:XFD11 A4:AT4 BS4:XFD4 BH12:XFD12 A12:D21 I13:XFD21 I12:BF12 A22:XFD1048576">
    <cfRule type="containsText" dxfId="2937" priority="107" operator="containsText" text="REDACTAR CONTROL">
      <formula>NOT(ISERROR(SEARCH("REDACTAR CONTROL",A1)))</formula>
    </cfRule>
    <cfRule type="containsText" dxfId="2936" priority="108" operator="containsText" text="Espacio para">
      <formula>NOT(ISERROR(SEARCH("Espacio para",A1)))</formula>
    </cfRule>
    <cfRule type="containsText" dxfId="2935" priority="109" operator="containsText" text="Definir el">
      <formula>NOT(ISERROR(SEARCH("Definir el",A1)))</formula>
    </cfRule>
    <cfRule type="containsText" dxfId="2934" priority="110" operator="containsText" text="lista desplegable">
      <formula>NOT(ISERROR(SEARCH("lista desplegable",A1)))</formula>
    </cfRule>
    <cfRule type="containsText" dxfId="2933" priority="111" operator="containsText" text="Casilla formulada">
      <formula>NOT(ISERROR(SEARCH("Casilla formulada",A1)))</formula>
    </cfRule>
  </conditionalFormatting>
  <conditionalFormatting sqref="BG12">
    <cfRule type="containsText" dxfId="2932" priority="102" operator="containsText" text="REDACTAR CONTROL">
      <formula>NOT(ISERROR(SEARCH("REDACTAR CONTROL",BG12)))</formula>
    </cfRule>
    <cfRule type="containsText" dxfId="2931" priority="103" operator="containsText" text="Espacio para">
      <formula>NOT(ISERROR(SEARCH("Espacio para",BG12)))</formula>
    </cfRule>
    <cfRule type="containsText" dxfId="2930" priority="104" operator="containsText" text="Definir el">
      <formula>NOT(ISERROR(SEARCH("Definir el",BG12)))</formula>
    </cfRule>
    <cfRule type="containsText" dxfId="2929" priority="105" operator="containsText" text="lista desplegable">
      <formula>NOT(ISERROR(SEARCH("lista desplegable",BG12)))</formula>
    </cfRule>
    <cfRule type="containsText" dxfId="2928" priority="106" operator="containsText" text="Casilla formulada">
      <formula>NOT(ISERROR(SEARCH("Casilla formulada",BG12)))</formula>
    </cfRule>
  </conditionalFormatting>
  <conditionalFormatting sqref="E12:H21">
    <cfRule type="containsText" dxfId="2927" priority="97" operator="containsText" text="REDACTAR CONTROL">
      <formula>NOT(ISERROR(SEARCH("REDACTAR CONTROL",E12)))</formula>
    </cfRule>
    <cfRule type="containsText" dxfId="2926" priority="98" operator="containsText" text="Espacio para">
      <formula>NOT(ISERROR(SEARCH("Espacio para",E12)))</formula>
    </cfRule>
    <cfRule type="containsText" dxfId="2925" priority="99" operator="containsText" text="Definir el">
      <formula>NOT(ISERROR(SEARCH("Definir el",E12)))</formula>
    </cfRule>
    <cfRule type="containsText" dxfId="2924" priority="100" operator="containsText" text="lista desplegable">
      <formula>NOT(ISERROR(SEARCH("lista desplegable",E12)))</formula>
    </cfRule>
    <cfRule type="containsText" dxfId="2923" priority="101" operator="containsText" text="Casilla formulada">
      <formula>NOT(ISERROR(SEARCH("Casilla formulada",E12)))</formula>
    </cfRule>
  </conditionalFormatting>
  <dataValidations count="13">
    <dataValidation type="list" allowBlank="1" showInputMessage="1" showErrorMessage="1" sqref="BB12:BB21" xr:uid="{814E4BBF-E68F-4F41-96F3-A77D45DC8675}">
      <formula1>"Escoger un dato de la lista desplegable,Completa,Incompleta,No existe"</formula1>
    </dataValidation>
    <dataValidation type="list" allowBlank="1" showInputMessage="1" showErrorMessage="1" sqref="BA12:BA21" xr:uid="{C1C70A23-F30B-4A50-9823-F8F097923B70}">
      <formula1>"Escoger un dato de la lista desplegable,Se investigan y resuelven oportunamente,No se investigan y resuelven oportunamente."</formula1>
    </dataValidation>
    <dataValidation type="list" allowBlank="1" showInputMessage="1" showErrorMessage="1" sqref="AZ12:AZ21" xr:uid="{99653FDC-0910-4254-8F6C-0F59F7C6955B}">
      <formula1>"Confiable,No confiable,Escoger un dato de la lista desplegable"</formula1>
    </dataValidation>
    <dataValidation type="list" allowBlank="1" showInputMessage="1" showErrorMessage="1" sqref="AY12:AY21" xr:uid="{6733FB64-2BAF-4930-B7ED-85C089374110}">
      <formula1>"Prevenir,Detectar,No es un control,Escoger un dato de la lista desplegable"</formula1>
    </dataValidation>
    <dataValidation type="list" allowBlank="1" showInputMessage="1" showErrorMessage="1" sqref="AX12:AX21" xr:uid="{4BB159A4-1001-45ED-AB8A-719E2898E397}">
      <formula1>"Oportuna,Inoportuna,Escoger un dato de la lista desplegable"</formula1>
    </dataValidation>
    <dataValidation type="list" allowBlank="1" showInputMessage="1" showErrorMessage="1" sqref="AW12:AW21" xr:uid="{7749F41F-9D74-458E-85A8-D885892C9753}">
      <formula1>"Adecuado,Inadecuado,Escoger un dato de la lista desplegable"</formula1>
    </dataValidation>
    <dataValidation type="list" allowBlank="1" showInputMessage="1" showErrorMessage="1" sqref="AV12:AV21" xr:uid="{202AB92F-031D-4E2E-808B-54AAFC097A1D}">
      <formula1>"Asignado,No Asignado,Escoger un dato de la lista desplegable"</formula1>
    </dataValidation>
    <dataValidation type="list" allowBlank="1" showInputMessage="1" showErrorMessage="1" sqref="AU12:AU21" xr:uid="{6630147D-2591-43AD-B1A8-E590B9D49955}">
      <formula1>"Escoger un dato de la lista desplegable,Preventivo,Detectivo"</formula1>
    </dataValidation>
    <dataValidation type="list" allowBlank="1" showInputMessage="1" showErrorMessage="1" sqref="AP12:AP21" xr:uid="{9B45292A-69D0-45D1-B342-D7D3115C5B25}">
      <formula1>"Escoger un dato de la lista desplegable,Por Tramite, Diario, Semanal, Quincenal, Mensual, Bimestral, Trimestral, Semestral,Anual"</formula1>
    </dataValidation>
    <dataValidation type="list" allowBlank="1" showInputMessage="1" showErrorMessage="1" sqref="P12:AH21" xr:uid="{1054C7F1-B9EC-4003-BCF9-43B1F4A37432}">
      <formula1>"SI,NO,Selecciona una respuesta en la lista desplegable"</formula1>
    </dataValidation>
    <dataValidation type="list" allowBlank="1" showInputMessage="1" showErrorMessage="1" sqref="E12:H21" xr:uid="{5D80A855-3EF1-4491-8BEE-BD300B9D8D33}">
      <formula1>"SI,NO,Escoger un dato de la lista desplegable"</formula1>
    </dataValidation>
    <dataValidation type="list" allowBlank="1" showInputMessage="1" showErrorMessage="1" sqref="M12:M21" xr:uid="{C818C8F9-09FD-486C-A3F6-A5A669211C98}">
      <formula1>"Escoger un dato de la lista desplegable,5,4,3,2,1"</formula1>
    </dataValidation>
    <dataValidation type="list" allowBlank="1" showInputMessage="1" showErrorMessage="1" sqref="BF12:BF21" xr:uid="{63C0F857-DE73-4E66-BB24-2A9F4C9DCDEA}">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7306BE14-0EF0-4EEC-9F8D-570D55BD022F}">
          <x14:formula1>
            <xm:f>'HOJA DE DATOS'!$I$13:$I$46</xm:f>
          </x14:formula1>
          <xm:sqref>B12:B21</xm:sqref>
        </x14:dataValidation>
        <x14:dataValidation type="list" allowBlank="1" showInputMessage="1" showErrorMessage="1" xr:uid="{A68816AC-B839-4170-9343-DABDB504AFD8}">
          <x14:formula1>
            <xm:f>'HOJA DE DATOS'!$I$60:$I$64</xm:f>
          </x14:formula1>
          <xm:sqref>AL12:AL21</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
    <tabColor rgb="FF0BB9D0"/>
  </sheetPr>
  <dimension ref="B1:AX41"/>
  <sheetViews>
    <sheetView zoomScale="60" zoomScaleNormal="60" workbookViewId="0">
      <selection activeCell="H13" sqref="H13"/>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2086</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GSAN-1-1</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51.19999999999999" customHeight="1" x14ac:dyDescent="0.25">
      <c r="B12" s="296" t="s">
        <v>34</v>
      </c>
      <c r="C12" s="299" t="str">
        <f>VLOOKUP(B12,'HOJA DE DATOS'!$I$13:$J$46,2,FALSE)</f>
        <v>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v>
      </c>
      <c r="D12" s="302" t="s">
        <v>389</v>
      </c>
      <c r="E12" s="304" t="s">
        <v>377</v>
      </c>
      <c r="F12" s="306" t="str">
        <f>IFERROR(VLOOKUP(E12,'HOJA DE DATOS'!$I$50:$J$57,2,0),"Casilla formulada")</f>
        <v>Posibilidad de ocurrencia de eventos que afecten los procesos misionales de la Entidad.</v>
      </c>
      <c r="G12" s="101">
        <v>1</v>
      </c>
      <c r="H12" s="102" t="s">
        <v>1355</v>
      </c>
      <c r="I12" s="308" t="s">
        <v>1357</v>
      </c>
      <c r="J12" s="310">
        <v>3</v>
      </c>
      <c r="K12" s="340" t="str">
        <f>IF(J12="Escoger un dato de la lista desplegable","← 
Definir el nivel de probabilidad",VLOOKUP(J12,'HOJA DE DATOS'!$B$4:$E$8,2,0))</f>
        <v>Posible</v>
      </c>
      <c r="L12" s="304" t="str">
        <f>IF(J12="Escoger un dato de la lista desplegable","← ← 
Definir el nivel de probabilidad",VLOOKUP('GSAN-1-1 (G-V3)'!J12:J21,'HOJA DE DATOS'!$B$4:$E$8,4,0))</f>
        <v>Al menos 1 vez en los últimos 2 años.</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1366</v>
      </c>
      <c r="S12" s="75" t="s">
        <v>518</v>
      </c>
      <c r="T12" s="75" t="s">
        <v>77</v>
      </c>
      <c r="U12" s="75" t="s">
        <v>1358</v>
      </c>
      <c r="V12" s="75" t="s">
        <v>1359</v>
      </c>
      <c r="W12" s="75" t="s">
        <v>1360</v>
      </c>
      <c r="X12" s="75" t="s">
        <v>1361</v>
      </c>
      <c r="Y12" s="102" t="s">
        <v>78</v>
      </c>
      <c r="Z12" s="102" t="s">
        <v>79</v>
      </c>
      <c r="AA12" s="102" t="s">
        <v>80</v>
      </c>
      <c r="AB12" s="102" t="s">
        <v>81</v>
      </c>
      <c r="AC12" s="102" t="s">
        <v>86</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95</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NO DISMINUYE</v>
      </c>
      <c r="AR12" s="332" t="str">
        <f t="shared" ref="AR12:AR32" si="7">IFERROR(IF(AVERAGEIF(Y12:Y21,"Detectivo",AN12:AN21)=100,"DIRECTAMENTE",IF(AND(AVERAGEIF(Y12:Y21,"Detectivo",AN12:AN21)&lt;99,(AVERAGEIF(Y12:Y21,"Detectivo",AN12:AN21)&gt;=50)),"INDIRECTAMENTE","NO DISMINUYE")),"NO DISMINUYE")</f>
        <v>DIRECTAMENTE</v>
      </c>
      <c r="AS12" s="334">
        <f t="shared" ref="AS12:AS32" si="8">IF(J12=1,1,IF(AND(J12=2,AP12="FUERTE",AQ12="DIRECTAMENTE"),J12-1,IF(AND(J12&gt;2,AP12="FUERTE",AQ12="DIRECTAMENTE"),J12-2,IF(AND(J12&gt;=2,AP12="MODERADA",AQ12="DIRECTAMENTE"),J12-1,J12))))</f>
        <v>3</v>
      </c>
      <c r="AT12" s="335" t="str">
        <f t="shared" ref="AT12" si="9">IF(AS12=1,"Rara vez",IF(AS12=2,"Improbable",IF(AS12=3,"Posible",IF(AS12=4,"Probable",IF(AS12=5,"Casi Seguro",0)))))</f>
        <v>Posible</v>
      </c>
      <c r="AU12" s="337">
        <f t="shared" ref="AU12:AU32" si="10">IF(M12=1,1,IF(AND(M12=2,AP12="FUERTE",OR(AR12="DIRECTAMENTE",AR12="INDIRECTAMENTE")),M12-1,IF(AND(M12&gt;2,AP12="FUERTE",AR12="DIRECTAMENTE"),M12-2,IF(AND(M12&gt;2,AP12="FUERTE",AR12="INDIRECTAMENTE"),M12-1,IF(AND(M12&gt;1,AP12="MODERADA",AR12="DIRECTAMENTE"),M12-1,M12)))))</f>
        <v>1</v>
      </c>
      <c r="AV12" s="306" t="str">
        <f t="shared" ref="AV12:AV32" si="11">IF(AU12=1,"Insignificante",IF(AU12=2,"Menor",IF(AU12=3,"Moderado",IF(AU12=4,"Mayor",IF(AU12=5,"Catastrófico","Casilla formulada")))))</f>
        <v>Insignificante</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327" t="s">
        <v>390</v>
      </c>
    </row>
    <row r="13" spans="2:50" s="104" customFormat="1" ht="189.6" customHeight="1" x14ac:dyDescent="0.25">
      <c r="B13" s="297"/>
      <c r="C13" s="300"/>
      <c r="D13" s="302"/>
      <c r="E13" s="304"/>
      <c r="F13" s="306"/>
      <c r="G13" s="105">
        <v>2</v>
      </c>
      <c r="H13" s="106" t="s">
        <v>1356</v>
      </c>
      <c r="I13" s="308"/>
      <c r="J13" s="310"/>
      <c r="K13" s="340"/>
      <c r="L13" s="304"/>
      <c r="M13" s="338"/>
      <c r="N13" s="340"/>
      <c r="O13" s="325"/>
      <c r="P13" s="308"/>
      <c r="Q13" s="107">
        <v>2</v>
      </c>
      <c r="R13" s="76" t="s">
        <v>1367</v>
      </c>
      <c r="S13" s="76" t="s">
        <v>518</v>
      </c>
      <c r="T13" s="76" t="s">
        <v>92</v>
      </c>
      <c r="U13" s="76" t="s">
        <v>1362</v>
      </c>
      <c r="V13" s="76" t="s">
        <v>1363</v>
      </c>
      <c r="W13" s="76" t="s">
        <v>1364</v>
      </c>
      <c r="X13" s="76" t="s">
        <v>1365</v>
      </c>
      <c r="Y13" s="106" t="s">
        <v>78</v>
      </c>
      <c r="Z13" s="106" t="s">
        <v>79</v>
      </c>
      <c r="AA13" s="106" t="s">
        <v>80</v>
      </c>
      <c r="AB13" s="106" t="s">
        <v>81</v>
      </c>
      <c r="AC13" s="106" t="s">
        <v>86</v>
      </c>
      <c r="AD13" s="106" t="s">
        <v>83</v>
      </c>
      <c r="AE13" s="106" t="s">
        <v>84</v>
      </c>
      <c r="AF13" s="106" t="s">
        <v>96</v>
      </c>
      <c r="AG13" s="106">
        <f t="shared" si="0"/>
        <v>95</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4" customHeight="1" x14ac:dyDescent="0.25">
      <c r="B14" s="297"/>
      <c r="C14" s="300"/>
      <c r="D14" s="302"/>
      <c r="E14" s="304"/>
      <c r="F14" s="306"/>
      <c r="G14" s="108">
        <v>3</v>
      </c>
      <c r="H14" s="109" t="s">
        <v>586</v>
      </c>
      <c r="I14" s="308"/>
      <c r="J14" s="310"/>
      <c r="K14" s="340"/>
      <c r="L14" s="304"/>
      <c r="M14" s="338"/>
      <c r="N14" s="340"/>
      <c r="O14" s="325"/>
      <c r="P14" s="308"/>
      <c r="Q14" s="110">
        <v>3</v>
      </c>
      <c r="R14" s="77"/>
      <c r="S14" s="77"/>
      <c r="T14" s="77"/>
      <c r="U14" s="77"/>
      <c r="V14" s="77"/>
      <c r="W14" s="77"/>
      <c r="X14" s="77"/>
      <c r="Y14" s="109"/>
      <c r="Z14" s="109"/>
      <c r="AA14" s="109"/>
      <c r="AB14" s="109"/>
      <c r="AC14" s="109"/>
      <c r="AD14" s="109"/>
      <c r="AE14" s="109"/>
      <c r="AF14" s="109"/>
      <c r="AG14" s="109">
        <f t="shared" ref="AG14:AG17" si="12">IF(Z14="Asignado",15,0)+IF(AA14="Adecuado",15,0)+IF(AB14="Oportuna",15,0)+IF(AC14="Prevenir",15,IF(AC14="Detectar",10,0))+IF(AD14="Confiable",15,0)+IF(AE14="Se investigan y resuelven oportunamente",15,0)+IF(AF14="Completa",10,IF(AF14="Incompleta",5,0))</f>
        <v>0</v>
      </c>
      <c r="AH14" s="109" t="str">
        <f t="shared" si="1"/>
        <v>Débil</v>
      </c>
      <c r="AI14" s="109"/>
      <c r="AJ14" s="109" t="s">
        <v>585</v>
      </c>
      <c r="AK14" s="109" t="str">
        <f t="shared" si="2"/>
        <v>Casilla formulada</v>
      </c>
      <c r="AL14" s="109"/>
      <c r="AM14" s="109" t="str">
        <f t="shared" si="3"/>
        <v>Casilla formulada</v>
      </c>
      <c r="AN14" s="109" t="str">
        <f t="shared" si="4"/>
        <v>Casilla formulada</v>
      </c>
      <c r="AO14" s="109" t="str">
        <f t="shared" si="5"/>
        <v>SI</v>
      </c>
      <c r="AP14" s="330"/>
      <c r="AQ14" s="330"/>
      <c r="AR14" s="332"/>
      <c r="AS14" s="310"/>
      <c r="AT14" s="335"/>
      <c r="AU14" s="338"/>
      <c r="AV14" s="306"/>
      <c r="AW14" s="325"/>
      <c r="AX14" s="328"/>
    </row>
    <row r="15" spans="2:50" s="104" customFormat="1" ht="2.4" customHeight="1" x14ac:dyDescent="0.25">
      <c r="B15" s="297"/>
      <c r="C15" s="300"/>
      <c r="D15" s="302"/>
      <c r="E15" s="304"/>
      <c r="F15" s="306"/>
      <c r="G15" s="105">
        <v>4</v>
      </c>
      <c r="H15" s="106" t="s">
        <v>586</v>
      </c>
      <c r="I15" s="308"/>
      <c r="J15" s="310"/>
      <c r="K15" s="340"/>
      <c r="L15" s="304"/>
      <c r="M15" s="338"/>
      <c r="N15" s="340"/>
      <c r="O15" s="325"/>
      <c r="P15" s="308"/>
      <c r="Q15" s="107">
        <v>4</v>
      </c>
      <c r="R15" s="76"/>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si="12"/>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12"/>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12"/>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probabilidad",VLOOKUP('GSAN-1-1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3">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probabilidad",VLOOKUP('GSAN-1-1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4">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DlNXMp6U0te3kg4SYsnWjcBW4mS0lztLw3AO3ahZeHezEcHSRxJStsXC1t7iHtZt4FSuZZ0bT6IPu1pVK5uY5A==" saltValue="M8j+z7zOdq3gVzsRqsZ2Sw=="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2922" priority="87" operator="containsText" text="Extremo">
      <formula>NOT(ISERROR(SEARCH("Extremo",O12)))</formula>
    </cfRule>
    <cfRule type="containsText" dxfId="2921" priority="88" operator="containsText" text="Alto">
      <formula>NOT(ISERROR(SEARCH("Alto",O12)))</formula>
    </cfRule>
    <cfRule type="containsText" dxfId="2920" priority="89" operator="containsText" text="Moderado">
      <formula>NOT(ISERROR(SEARCH("Moderado",O12)))</formula>
    </cfRule>
    <cfRule type="containsText" dxfId="2919" priority="90" operator="containsText" text="Bajo">
      <formula>NOT(ISERROR(SEARCH("Bajo",O12)))</formula>
    </cfRule>
  </conditionalFormatting>
  <conditionalFormatting sqref="AM12:AM21">
    <cfRule type="containsText" dxfId="2918" priority="84" operator="containsText" text="FUERTE">
      <formula>NOT(ISERROR(SEARCH("FUERTE",AM12)))</formula>
    </cfRule>
    <cfRule type="containsText" dxfId="2917" priority="85" operator="containsText" text="MODERADO">
      <formula>NOT(ISERROR(SEARCH("MODERADO",AM12)))</formula>
    </cfRule>
    <cfRule type="containsText" dxfId="2916" priority="86" operator="containsText" text="DÉBIL">
      <formula>NOT(ISERROR(SEARCH("DÉBIL",AM12)))</formula>
    </cfRule>
  </conditionalFormatting>
  <conditionalFormatting sqref="AW12:AW21">
    <cfRule type="containsText" dxfId="2915" priority="80" operator="containsText" text="Extremo">
      <formula>NOT(ISERROR(SEARCH("Extremo",AW12)))</formula>
    </cfRule>
    <cfRule type="containsText" dxfId="2914" priority="81" operator="containsText" text="Alto">
      <formula>NOT(ISERROR(SEARCH("Alto",AW12)))</formula>
    </cfRule>
    <cfRule type="containsText" dxfId="2913" priority="82" operator="containsText" text="Moderado">
      <formula>NOT(ISERROR(SEARCH("Moderado",AW12)))</formula>
    </cfRule>
    <cfRule type="containsText" dxfId="2912" priority="83" operator="containsText" text="Bajo">
      <formula>NOT(ISERROR(SEARCH("Bajo",AW12)))</formula>
    </cfRule>
  </conditionalFormatting>
  <conditionalFormatting sqref="B12:B21">
    <cfRule type="containsText" dxfId="2911" priority="79" operator="containsText" text="Escoger un proceso de la lista desplegable">
      <formula>NOT(ISERROR(SEARCH("Escoger un proceso de la lista desplegable",B12)))</formula>
    </cfRule>
  </conditionalFormatting>
  <conditionalFormatting sqref="B12:E21 Y12:AX21 G12:Q21">
    <cfRule type="containsText" dxfId="2910" priority="77" operator="containsText" text="Escoger un dato de la lista desplegable">
      <formula>NOT(ISERROR(SEARCH("Escoger un dato de la lista desplegable",B12)))</formula>
    </cfRule>
    <cfRule type="containsText" dxfId="2909" priority="78" operator="containsText" text="Casilla formulada">
      <formula>NOT(ISERROR(SEARCH("Casilla formulada",B12)))</formula>
    </cfRule>
  </conditionalFormatting>
  <conditionalFormatting sqref="D12:D21">
    <cfRule type="containsText" dxfId="2908" priority="76" operator="containsText" text="Definir el riesgo">
      <formula>NOT(ISERROR(SEARCH("Definir el riesgo",D12)))</formula>
    </cfRule>
  </conditionalFormatting>
  <conditionalFormatting sqref="H12:H21">
    <cfRule type="containsText" dxfId="2907" priority="75" operator="containsText" text="Espacio para describir la o las posibles causas">
      <formula>NOT(ISERROR(SEARCH("Espacio para describir la o las posibles causas",H12)))</formula>
    </cfRule>
  </conditionalFormatting>
  <conditionalFormatting sqref="I12:I21">
    <cfRule type="containsText" dxfId="2906"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905" priority="73" operator="containsText" text="←">
      <formula>NOT(ISERROR(SEARCH("←",J12)))</formula>
    </cfRule>
  </conditionalFormatting>
  <conditionalFormatting sqref="P12:P21">
    <cfRule type="containsText" dxfId="2904" priority="72" operator="containsText" text="Seleccione Tratamiento del Riesgo">
      <formula>NOT(ISERROR(SEARCH("Seleccione Tratamiento del Riesgo",P12)))</formula>
    </cfRule>
  </conditionalFormatting>
  <conditionalFormatting sqref="R12:S21 U12:X21">
    <cfRule type="containsText" dxfId="2903" priority="70" operator="containsText" text="Escoger un dato de la lista desplegable">
      <formula>NOT(ISERROR(SEARCH("Escoger un dato de la lista desplegable",R12)))</formula>
    </cfRule>
    <cfRule type="containsText" dxfId="2902" priority="71" operator="containsText" text="Casilla formulada">
      <formula>NOT(ISERROR(SEARCH("Casilla formulada",R12)))</formula>
    </cfRule>
  </conditionalFormatting>
  <conditionalFormatting sqref="R12:S21 U12:X21">
    <cfRule type="containsText" dxfId="2901" priority="69" operator="containsText" text="CONTROL#">
      <formula>NOT(ISERROR(SEARCH("CONTROL#",R12)))</formula>
    </cfRule>
  </conditionalFormatting>
  <conditionalFormatting sqref="T12:T21">
    <cfRule type="containsText" dxfId="2900" priority="67" operator="containsText" text="Escoger un dato de la lista desplegable">
      <formula>NOT(ISERROR(SEARCH("Escoger un dato de la lista desplegable",T12)))</formula>
    </cfRule>
    <cfRule type="containsText" dxfId="2899" priority="68" operator="containsText" text="Casilla formulada">
      <formula>NOT(ISERROR(SEARCH("Casilla formulada",T12)))</formula>
    </cfRule>
  </conditionalFormatting>
  <conditionalFormatting sqref="T12:T21">
    <cfRule type="containsText" dxfId="2898" priority="66" operator="containsText" text="CONTROL#">
      <formula>NOT(ISERROR(SEARCH("CONTROL#",T12)))</formula>
    </cfRule>
  </conditionalFormatting>
  <conditionalFormatting sqref="T12">
    <cfRule type="containsText" dxfId="2897" priority="64" operator="containsText" text="Escoger un dato de la lista desplegable">
      <formula>NOT(ISERROR(SEARCH("Escoger un dato de la lista desplegable",T12)))</formula>
    </cfRule>
    <cfRule type="containsText" dxfId="2896" priority="65" operator="containsText" text="Casilla formulada">
      <formula>NOT(ISERROR(SEARCH("Casilla formulada",T12)))</formula>
    </cfRule>
  </conditionalFormatting>
  <conditionalFormatting sqref="T13:T21">
    <cfRule type="containsText" dxfId="2895" priority="62" operator="containsText" text="Escoger un dato de la lista desplegable">
      <formula>NOT(ISERROR(SEARCH("Escoger un dato de la lista desplegable",T13)))</formula>
    </cfRule>
    <cfRule type="containsText" dxfId="2894" priority="63" operator="containsText" text="Casilla formulada">
      <formula>NOT(ISERROR(SEARCH("Casilla formulada",T13)))</formula>
    </cfRule>
  </conditionalFormatting>
  <conditionalFormatting sqref="I6">
    <cfRule type="containsText" dxfId="2893" priority="61" operator="containsText" text="Casilla formulada">
      <formula>NOT(ISERROR(SEARCH("Casilla formulada",I6)))</formula>
    </cfRule>
  </conditionalFormatting>
  <conditionalFormatting sqref="O22:P22 O23:O31">
    <cfRule type="containsText" dxfId="2892" priority="57" operator="containsText" text="Extremo">
      <formula>NOT(ISERROR(SEARCH("Extremo",O22)))</formula>
    </cfRule>
    <cfRule type="containsText" dxfId="2891" priority="58" operator="containsText" text="Alto">
      <formula>NOT(ISERROR(SEARCH("Alto",O22)))</formula>
    </cfRule>
    <cfRule type="containsText" dxfId="2890" priority="59" operator="containsText" text="Moderado">
      <formula>NOT(ISERROR(SEARCH("Moderado",O22)))</formula>
    </cfRule>
    <cfRule type="containsText" dxfId="2889" priority="60" operator="containsText" text="Bajo">
      <formula>NOT(ISERROR(SEARCH("Bajo",O22)))</formula>
    </cfRule>
  </conditionalFormatting>
  <conditionalFormatting sqref="AM22:AM31">
    <cfRule type="containsText" dxfId="2888" priority="54" operator="containsText" text="FUERTE">
      <formula>NOT(ISERROR(SEARCH("FUERTE",AM22)))</formula>
    </cfRule>
    <cfRule type="containsText" dxfId="2887" priority="55" operator="containsText" text="MODERADO">
      <formula>NOT(ISERROR(SEARCH("MODERADO",AM22)))</formula>
    </cfRule>
    <cfRule type="containsText" dxfId="2886" priority="56" operator="containsText" text="DÉBIL">
      <formula>NOT(ISERROR(SEARCH("DÉBIL",AM22)))</formula>
    </cfRule>
  </conditionalFormatting>
  <conditionalFormatting sqref="AW22:AW31">
    <cfRule type="containsText" dxfId="2885" priority="50" operator="containsText" text="Extremo">
      <formula>NOT(ISERROR(SEARCH("Extremo",AW22)))</formula>
    </cfRule>
    <cfRule type="containsText" dxfId="2884" priority="51" operator="containsText" text="Alto">
      <formula>NOT(ISERROR(SEARCH("Alto",AW22)))</formula>
    </cfRule>
    <cfRule type="containsText" dxfId="2883" priority="52" operator="containsText" text="Moderado">
      <formula>NOT(ISERROR(SEARCH("Moderado",AW22)))</formula>
    </cfRule>
    <cfRule type="containsText" dxfId="2882" priority="53" operator="containsText" text="Bajo">
      <formula>NOT(ISERROR(SEARCH("Bajo",AW22)))</formula>
    </cfRule>
  </conditionalFormatting>
  <conditionalFormatting sqref="B22:B31">
    <cfRule type="containsText" dxfId="2881" priority="49" operator="containsText" text="Escoger un proceso de la lista desplegable">
      <formula>NOT(ISERROR(SEARCH("Escoger un proceso de la lista desplegable",B22)))</formula>
    </cfRule>
  </conditionalFormatting>
  <conditionalFormatting sqref="B22:Q31 Y22:AX31">
    <cfRule type="containsText" dxfId="2880" priority="47" operator="containsText" text="Escoger un dato de la lista desplegable">
      <formula>NOT(ISERROR(SEARCH("Escoger un dato de la lista desplegable",B22)))</formula>
    </cfRule>
    <cfRule type="containsText" dxfId="2879" priority="48" operator="containsText" text="Casilla formulada">
      <formula>NOT(ISERROR(SEARCH("Casilla formulada",B22)))</formula>
    </cfRule>
  </conditionalFormatting>
  <conditionalFormatting sqref="D22:D31">
    <cfRule type="containsText" dxfId="2878" priority="46" operator="containsText" text="Definir el riesgo">
      <formula>NOT(ISERROR(SEARCH("Definir el riesgo",D22)))</formula>
    </cfRule>
  </conditionalFormatting>
  <conditionalFormatting sqref="H22:H31">
    <cfRule type="containsText" dxfId="2877" priority="45" operator="containsText" text="Espacio para describir la o las posibles causas">
      <formula>NOT(ISERROR(SEARCH("Espacio para describir la o las posibles causas",H22)))</formula>
    </cfRule>
  </conditionalFormatting>
  <conditionalFormatting sqref="I22:I31">
    <cfRule type="containsText" dxfId="2876"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875" priority="43" operator="containsText" text="←">
      <formula>NOT(ISERROR(SEARCH("←",J22)))</formula>
    </cfRule>
  </conditionalFormatting>
  <conditionalFormatting sqref="P22:P31">
    <cfRule type="containsText" dxfId="2874" priority="42" operator="containsText" text="Seleccione Tratamiento del Riesgo">
      <formula>NOT(ISERROR(SEARCH("Seleccione Tratamiento del Riesgo",P22)))</formula>
    </cfRule>
  </conditionalFormatting>
  <conditionalFormatting sqref="R22:S31 U22:X31">
    <cfRule type="containsText" dxfId="2873" priority="40" operator="containsText" text="Escoger un dato de la lista desplegable">
      <formula>NOT(ISERROR(SEARCH("Escoger un dato de la lista desplegable",R22)))</formula>
    </cfRule>
    <cfRule type="containsText" dxfId="2872" priority="41" operator="containsText" text="Casilla formulada">
      <formula>NOT(ISERROR(SEARCH("Casilla formulada",R22)))</formula>
    </cfRule>
  </conditionalFormatting>
  <conditionalFormatting sqref="R22:S31 U22:X31">
    <cfRule type="containsText" dxfId="2871" priority="39" operator="containsText" text="CONTROL#">
      <formula>NOT(ISERROR(SEARCH("CONTROL#",R22)))</formula>
    </cfRule>
  </conditionalFormatting>
  <conditionalFormatting sqref="T22:T31">
    <cfRule type="containsText" dxfId="2870" priority="37" operator="containsText" text="Escoger un dato de la lista desplegable">
      <formula>NOT(ISERROR(SEARCH("Escoger un dato de la lista desplegable",T22)))</formula>
    </cfRule>
    <cfRule type="containsText" dxfId="2869" priority="38" operator="containsText" text="Casilla formulada">
      <formula>NOT(ISERROR(SEARCH("Casilla formulada",T22)))</formula>
    </cfRule>
  </conditionalFormatting>
  <conditionalFormatting sqref="T22:T31">
    <cfRule type="containsText" dxfId="2868" priority="36" operator="containsText" text="CONTROL#">
      <formula>NOT(ISERROR(SEARCH("CONTROL#",T22)))</formula>
    </cfRule>
  </conditionalFormatting>
  <conditionalFormatting sqref="T22">
    <cfRule type="containsText" dxfId="2867" priority="34" operator="containsText" text="Escoger un dato de la lista desplegable">
      <formula>NOT(ISERROR(SEARCH("Escoger un dato de la lista desplegable",T22)))</formula>
    </cfRule>
    <cfRule type="containsText" dxfId="2866" priority="35" operator="containsText" text="Casilla formulada">
      <formula>NOT(ISERROR(SEARCH("Casilla formulada",T22)))</formula>
    </cfRule>
  </conditionalFormatting>
  <conditionalFormatting sqref="T23:T31">
    <cfRule type="containsText" dxfId="2865" priority="32" operator="containsText" text="Escoger un dato de la lista desplegable">
      <formula>NOT(ISERROR(SEARCH("Escoger un dato de la lista desplegable",T23)))</formula>
    </cfRule>
    <cfRule type="containsText" dxfId="2864" priority="33" operator="containsText" text="Casilla formulada">
      <formula>NOT(ISERROR(SEARCH("Casilla formulada",T23)))</formula>
    </cfRule>
  </conditionalFormatting>
  <conditionalFormatting sqref="O32:P32 O33:O41">
    <cfRule type="containsText" dxfId="2863" priority="28" operator="containsText" text="Extremo">
      <formula>NOT(ISERROR(SEARCH("Extremo",O32)))</formula>
    </cfRule>
    <cfRule type="containsText" dxfId="2862" priority="29" operator="containsText" text="Alto">
      <formula>NOT(ISERROR(SEARCH("Alto",O32)))</formula>
    </cfRule>
    <cfRule type="containsText" dxfId="2861" priority="30" operator="containsText" text="Moderado">
      <formula>NOT(ISERROR(SEARCH("Moderado",O32)))</formula>
    </cfRule>
    <cfRule type="containsText" dxfId="2860" priority="31" operator="containsText" text="Bajo">
      <formula>NOT(ISERROR(SEARCH("Bajo",O32)))</formula>
    </cfRule>
  </conditionalFormatting>
  <conditionalFormatting sqref="AM32:AM41">
    <cfRule type="containsText" dxfId="2859" priority="25" operator="containsText" text="FUERTE">
      <formula>NOT(ISERROR(SEARCH("FUERTE",AM32)))</formula>
    </cfRule>
    <cfRule type="containsText" dxfId="2858" priority="26" operator="containsText" text="MODERADO">
      <formula>NOT(ISERROR(SEARCH("MODERADO",AM32)))</formula>
    </cfRule>
    <cfRule type="containsText" dxfId="2857" priority="27" operator="containsText" text="DÉBIL">
      <formula>NOT(ISERROR(SEARCH("DÉBIL",AM32)))</formula>
    </cfRule>
  </conditionalFormatting>
  <conditionalFormatting sqref="AW32:AW41">
    <cfRule type="containsText" dxfId="2856" priority="21" operator="containsText" text="Extremo">
      <formula>NOT(ISERROR(SEARCH("Extremo",AW32)))</formula>
    </cfRule>
    <cfRule type="containsText" dxfId="2855" priority="22" operator="containsText" text="Alto">
      <formula>NOT(ISERROR(SEARCH("Alto",AW32)))</formula>
    </cfRule>
    <cfRule type="containsText" dxfId="2854" priority="23" operator="containsText" text="Moderado">
      <formula>NOT(ISERROR(SEARCH("Moderado",AW32)))</formula>
    </cfRule>
    <cfRule type="containsText" dxfId="2853" priority="24" operator="containsText" text="Bajo">
      <formula>NOT(ISERROR(SEARCH("Bajo",AW32)))</formula>
    </cfRule>
  </conditionalFormatting>
  <conditionalFormatting sqref="B32:B41">
    <cfRule type="containsText" dxfId="2852" priority="20" operator="containsText" text="Escoger un proceso de la lista desplegable">
      <formula>NOT(ISERROR(SEARCH("Escoger un proceso de la lista desplegable",B32)))</formula>
    </cfRule>
  </conditionalFormatting>
  <conditionalFormatting sqref="B32:Q41 Y32:AX41">
    <cfRule type="containsText" dxfId="2851" priority="18" operator="containsText" text="Escoger un dato de la lista desplegable">
      <formula>NOT(ISERROR(SEARCH("Escoger un dato de la lista desplegable",B32)))</formula>
    </cfRule>
    <cfRule type="containsText" dxfId="2850" priority="19" operator="containsText" text="Casilla formulada">
      <formula>NOT(ISERROR(SEARCH("Casilla formulada",B32)))</formula>
    </cfRule>
  </conditionalFormatting>
  <conditionalFormatting sqref="D32:D41">
    <cfRule type="containsText" dxfId="2849" priority="17" operator="containsText" text="Definir el riesgo">
      <formula>NOT(ISERROR(SEARCH("Definir el riesgo",D32)))</formula>
    </cfRule>
  </conditionalFormatting>
  <conditionalFormatting sqref="H32:H41">
    <cfRule type="containsText" dxfId="2848" priority="16" operator="containsText" text="Espacio para describir la o las posibles causas">
      <formula>NOT(ISERROR(SEARCH("Espacio para describir la o las posibles causas",H32)))</formula>
    </cfRule>
  </conditionalFormatting>
  <conditionalFormatting sqref="I32:I41">
    <cfRule type="containsText" dxfId="2847"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846" priority="14" operator="containsText" text="←">
      <formula>NOT(ISERROR(SEARCH("←",J32)))</formula>
    </cfRule>
  </conditionalFormatting>
  <conditionalFormatting sqref="P32:P41">
    <cfRule type="containsText" dxfId="2845" priority="13" operator="containsText" text="Seleccione Tratamiento del Riesgo">
      <formula>NOT(ISERROR(SEARCH("Seleccione Tratamiento del Riesgo",P32)))</formula>
    </cfRule>
  </conditionalFormatting>
  <conditionalFormatting sqref="R32:S41 U32:X41">
    <cfRule type="containsText" dxfId="2844" priority="11" operator="containsText" text="Escoger un dato de la lista desplegable">
      <formula>NOT(ISERROR(SEARCH("Escoger un dato de la lista desplegable",R32)))</formula>
    </cfRule>
    <cfRule type="containsText" dxfId="2843" priority="12" operator="containsText" text="Casilla formulada">
      <formula>NOT(ISERROR(SEARCH("Casilla formulada",R32)))</formula>
    </cfRule>
  </conditionalFormatting>
  <conditionalFormatting sqref="R32:S41 U32:X41">
    <cfRule type="containsText" dxfId="2842" priority="10" operator="containsText" text="CONTROL#">
      <formula>NOT(ISERROR(SEARCH("CONTROL#",R32)))</formula>
    </cfRule>
  </conditionalFormatting>
  <conditionalFormatting sqref="T32:T41">
    <cfRule type="containsText" dxfId="2841" priority="8" operator="containsText" text="Escoger un dato de la lista desplegable">
      <formula>NOT(ISERROR(SEARCH("Escoger un dato de la lista desplegable",T32)))</formula>
    </cfRule>
    <cfRule type="containsText" dxfId="2840" priority="9" operator="containsText" text="Casilla formulada">
      <formula>NOT(ISERROR(SEARCH("Casilla formulada",T32)))</formula>
    </cfRule>
  </conditionalFormatting>
  <conditionalFormatting sqref="T32:T41">
    <cfRule type="containsText" dxfId="2839" priority="7" operator="containsText" text="CONTROL#">
      <formula>NOT(ISERROR(SEARCH("CONTROL#",T32)))</formula>
    </cfRule>
  </conditionalFormatting>
  <conditionalFormatting sqref="T32">
    <cfRule type="containsText" dxfId="2838" priority="5" operator="containsText" text="Escoger un dato de la lista desplegable">
      <formula>NOT(ISERROR(SEARCH("Escoger un dato de la lista desplegable",T32)))</formula>
    </cfRule>
    <cfRule type="containsText" dxfId="2837" priority="6" operator="containsText" text="Casilla formulada">
      <formula>NOT(ISERROR(SEARCH("Casilla formulada",T32)))</formula>
    </cfRule>
  </conditionalFormatting>
  <conditionalFormatting sqref="T33:T41">
    <cfRule type="containsText" dxfId="2836" priority="3" operator="containsText" text="Escoger un dato de la lista desplegable">
      <formula>NOT(ISERROR(SEARCH("Escoger un dato de la lista desplegable",T33)))</formula>
    </cfRule>
    <cfRule type="containsText" dxfId="2835" priority="4" operator="containsText" text="Casilla formulada">
      <formula>NOT(ISERROR(SEARCH("Casilla formulada",T33)))</formula>
    </cfRule>
  </conditionalFormatting>
  <conditionalFormatting sqref="F12:F21">
    <cfRule type="containsText" dxfId="2834" priority="1" operator="containsText" text="Escoger un dato de la lista desplegable">
      <formula>NOT(ISERROR(SEARCH("Escoger un dato de la lista desplegable",F12)))</formula>
    </cfRule>
    <cfRule type="containsText" dxfId="2833" priority="2" operator="containsText" text="Casilla formulada">
      <formula>NOT(ISERROR(SEARCH("Casilla formulada",F12)))</formula>
    </cfRule>
  </conditionalFormatting>
  <dataValidations disablePrompts="1" count="11">
    <dataValidation type="list" allowBlank="1" showInputMessage="1" showErrorMessage="1" sqref="M12:M41 J12:J41" xr:uid="{00000000-0002-0000-1600-000000000000}">
      <formula1>"Escoger un dato de la lista desplegable,5,4,3,2,1"</formula1>
    </dataValidation>
    <dataValidation type="list" allowBlank="1" showInputMessage="1" showErrorMessage="1" sqref="Y12:Y41" xr:uid="{00000000-0002-0000-1600-000001000000}">
      <formula1>"Escoger un dato de la lista desplegable,Preventivo,Detectivo"</formula1>
    </dataValidation>
    <dataValidation type="list" allowBlank="1" showInputMessage="1" showErrorMessage="1" sqref="Z12:Z41" xr:uid="{00000000-0002-0000-1600-000002000000}">
      <formula1>"Escoger un dato de la lista desplegable,Asignado,No Asignado"</formula1>
    </dataValidation>
    <dataValidation type="list" allowBlank="1" showInputMessage="1" showErrorMessage="1" sqref="AA12:AA41" xr:uid="{00000000-0002-0000-1600-000003000000}">
      <formula1>"Escoger un dato de la lista desplegable,Adecuado,Inadecuado"</formula1>
    </dataValidation>
    <dataValidation type="list" allowBlank="1" showInputMessage="1" showErrorMessage="1" sqref="AB12:AB41" xr:uid="{00000000-0002-0000-1600-000004000000}">
      <formula1>"Escoger un dato de la lista desplegable,Oportuna,Inoportuna"</formula1>
    </dataValidation>
    <dataValidation type="list" allowBlank="1" showInputMessage="1" showErrorMessage="1" sqref="AC12:AC41" xr:uid="{00000000-0002-0000-1600-000005000000}">
      <formula1>"Escoger un dato de la lista desplegable,Prevenir,Detectar,No es un control"</formula1>
    </dataValidation>
    <dataValidation type="list" allowBlank="1" showInputMessage="1" showErrorMessage="1" sqref="AD12:AD41" xr:uid="{00000000-0002-0000-1600-000006000000}">
      <formula1>"Escoger un dato de la lista desplegable,Confiable,No confiable"</formula1>
    </dataValidation>
    <dataValidation type="list" allowBlank="1" showInputMessage="1" showErrorMessage="1" sqref="AE12:AE41" xr:uid="{00000000-0002-0000-1600-000007000000}">
      <formula1>"Escoger un dato de la lista desplegable,Se investigan y resuelven oportunamente,No se investigan y resuelven oportunamente."</formula1>
    </dataValidation>
    <dataValidation type="list" allowBlank="1" showInputMessage="1" showErrorMessage="1" sqref="AF12:AF41" xr:uid="{00000000-0002-0000-1600-000008000000}">
      <formula1>"Escoger un dato de la lista desplegable,Completa,Incompleta,No existe"</formula1>
    </dataValidation>
    <dataValidation type="list" allowBlank="1" showInputMessage="1" showErrorMessage="1" sqref="AJ12:AJ41" xr:uid="{00000000-0002-0000-1600-000009000000}">
      <formula1>"Escoger un dato de la lista desplegable,Fuerte,Moderado,Débil"</formula1>
    </dataValidation>
    <dataValidation type="list" allowBlank="1" showInputMessage="1" showErrorMessage="1" sqref="T12:T41" xr:uid="{00000000-0002-0000-16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600-00000B000000}">
          <x14:formula1>
            <xm:f>'HOJA DE DATOS'!$I$60:$I$64</xm:f>
          </x14:formula1>
          <xm:sqref>P12:P41</xm:sqref>
        </x14:dataValidation>
        <x14:dataValidation type="list" allowBlank="1" showInputMessage="1" showErrorMessage="1" xr:uid="{00000000-0002-0000-1600-00000C000000}">
          <x14:formula1>
            <xm:f>'HOJA DE DATOS'!$I$50:$I$57</xm:f>
          </x14:formula1>
          <xm:sqref>E12:E41</xm:sqref>
        </x14:dataValidation>
        <x14:dataValidation type="list" allowBlank="1" showInputMessage="1" showErrorMessage="1" xr:uid="{00000000-0002-0000-1600-00000D000000}">
          <x14:formula1>
            <xm:f>'HOJA DE DATOS'!$I$13:$I$46</xm:f>
          </x14:formula1>
          <xm:sqref>B12:B41</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EC23E-39C9-4A6F-B317-35FE77941E17}">
  <sheetPr codeName="Hoja47">
    <tabColor rgb="FF0BB9D0"/>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68" t="s">
        <v>2085</v>
      </c>
      <c r="C4" s="468"/>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GSAN-1-1</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59" t="s">
        <v>56</v>
      </c>
      <c r="AW11" s="159" t="s">
        <v>57</v>
      </c>
      <c r="AX11" s="159">
        <v>2</v>
      </c>
      <c r="AY11" s="159">
        <v>3</v>
      </c>
      <c r="AZ11" s="159">
        <v>4</v>
      </c>
      <c r="BA11" s="159">
        <v>5</v>
      </c>
      <c r="BB11" s="159">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90" customHeight="1" x14ac:dyDescent="0.3">
      <c r="A12" s="162"/>
      <c r="B12" s="394" t="s">
        <v>34</v>
      </c>
      <c r="C12" s="364" t="str">
        <f>VLOOKUP(B12,'[7]HOJA DE DATOS'!$I$13:$J$46,2,FALSE)</f>
        <v>Elaborar las cartas aeronáuticas oficiales, mediante los Reglamentos Aeronáuticos de Colombia y los procedimientos que de estos de deriven, para la planificación y gestión de las operaciones aéreas relativas a las fases de vuelo, incluyendo despegue, aterrizaje y las cartas destinadas a la navegación aérea.</v>
      </c>
      <c r="D12" s="376" t="s">
        <v>2087</v>
      </c>
      <c r="E12" s="364" t="s">
        <v>75</v>
      </c>
      <c r="F12" s="364" t="s">
        <v>75</v>
      </c>
      <c r="G12" s="364" t="s">
        <v>75</v>
      </c>
      <c r="H12" s="364" t="s">
        <v>75</v>
      </c>
      <c r="I12" s="372" t="str">
        <f>IF(AND((E12="SI"),(F12="SI"),(G12="SI"),(H12="SI")),"Si es Riesgo de Corrupción","No es Riesgo de Corrupción")</f>
        <v>Si es Riesgo de Corrupción</v>
      </c>
      <c r="J12" s="163">
        <v>1</v>
      </c>
      <c r="K12" s="164" t="s">
        <v>2088</v>
      </c>
      <c r="L12" s="308" t="s">
        <v>2090</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75</v>
      </c>
      <c r="R12" s="364" t="s">
        <v>75</v>
      </c>
      <c r="S12" s="364" t="s">
        <v>76</v>
      </c>
      <c r="T12" s="364" t="s">
        <v>75</v>
      </c>
      <c r="U12" s="364" t="s">
        <v>75</v>
      </c>
      <c r="V12" s="364" t="s">
        <v>75</v>
      </c>
      <c r="W12" s="364" t="s">
        <v>76</v>
      </c>
      <c r="X12" s="364" t="s">
        <v>76</v>
      </c>
      <c r="Y12" s="364" t="s">
        <v>75</v>
      </c>
      <c r="Z12" s="364" t="s">
        <v>75</v>
      </c>
      <c r="AA12" s="364" t="s">
        <v>75</v>
      </c>
      <c r="AB12" s="364" t="s">
        <v>76</v>
      </c>
      <c r="AC12" s="364" t="s">
        <v>75</v>
      </c>
      <c r="AD12" s="364" t="s">
        <v>75</v>
      </c>
      <c r="AE12" s="364" t="s">
        <v>76</v>
      </c>
      <c r="AF12" s="364" t="s">
        <v>75</v>
      </c>
      <c r="AG12" s="364" t="s">
        <v>75</v>
      </c>
      <c r="AH12" s="364" t="s">
        <v>76</v>
      </c>
      <c r="AI12" s="367">
        <f>IF(AE12="SI","Impacto Catastrófico por lesoines o perdida de vidas humanas",(COUNTIF(P12:AD21,"SI")+COUNTIF(AF12:AH21,"SI")))</f>
        <v>13</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2091</v>
      </c>
      <c r="AO12" s="166" t="s">
        <v>2092</v>
      </c>
      <c r="AP12" s="166" t="s">
        <v>77</v>
      </c>
      <c r="AQ12" s="166" t="s">
        <v>2093</v>
      </c>
      <c r="AR12" s="166" t="s">
        <v>2094</v>
      </c>
      <c r="AS12" s="166" t="s">
        <v>2095</v>
      </c>
      <c r="AT12" s="166" t="s">
        <v>2096</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98</v>
      </c>
      <c r="BG12" s="166" t="str">
        <f t="shared" ref="BG12:BG21" si="4">IF(BF12="Débil","No se ejecuta",IF(BF12="Moderado","Algunas veces se ejecuta",IF(BF12="FUERTE","Siempre se ejecuta","Casilla formulada")))</f>
        <v>Algunas veces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MODERADO</v>
      </c>
      <c r="BJ12" s="166">
        <f t="shared" ref="BJ12:BJ21" si="6">IF(BI12="DÉBIL",0,IF(BI12="MODERADO",50,IF(BI12="FUERTE",100,"")))</f>
        <v>50</v>
      </c>
      <c r="BK12" s="166" t="str">
        <f t="shared" ref="BK12:BK21" si="7">IF(AND(BF12="Fuerte",BD12="Fuerte"),"NO","SI")</f>
        <v>SI</v>
      </c>
      <c r="BL12" s="351" t="str">
        <f t="shared" ref="BL12" si="8">IF(AVERAGE(BJ12:BJ21)=100,"FUERTE",IF(AND(AVERAGE(BJ12:BJ21)&lt;=99,AVERAGE(BJ12:BJ21)&gt;=50),"MODERADA",IF(AVERAGE(BJ12:BJ21)&lt;50,"DÉBIL",0)))</f>
        <v>MODERADA</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2097</v>
      </c>
    </row>
    <row r="13" spans="1:70" s="146" customFormat="1" ht="90" customHeight="1" x14ac:dyDescent="0.3">
      <c r="A13" s="162"/>
      <c r="B13" s="395"/>
      <c r="C13" s="365"/>
      <c r="D13" s="376"/>
      <c r="E13" s="365"/>
      <c r="F13" s="365"/>
      <c r="G13" s="365"/>
      <c r="H13" s="365"/>
      <c r="I13" s="373"/>
      <c r="J13" s="168">
        <v>2</v>
      </c>
      <c r="K13" s="169" t="s">
        <v>2089</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2091</v>
      </c>
      <c r="AO13" s="171" t="s">
        <v>2092</v>
      </c>
      <c r="AP13" s="171" t="s">
        <v>77</v>
      </c>
      <c r="AQ13" s="171" t="s">
        <v>2093</v>
      </c>
      <c r="AR13" s="171" t="s">
        <v>2094</v>
      </c>
      <c r="AS13" s="171" t="s">
        <v>2095</v>
      </c>
      <c r="AT13" s="171" t="s">
        <v>2096</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98</v>
      </c>
      <c r="BG13" s="171" t="str">
        <f t="shared" si="4"/>
        <v>Algunas veces se ejecuta</v>
      </c>
      <c r="BH13" s="171"/>
      <c r="BI13" s="172" t="str">
        <f t="shared" si="5"/>
        <v>MODERADO</v>
      </c>
      <c r="BJ13" s="171">
        <f t="shared" si="6"/>
        <v>50</v>
      </c>
      <c r="BK13" s="171" t="str">
        <f t="shared" si="7"/>
        <v>SI</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oZCPeLC+gtxN4pXyBRijfo45qUXLc7vItAMpNgMyZh/js+gDRjGwXG6rk1U9856e5klKUOxvSOMIaN8bUA4pMQ==" saltValue="oMyxDuA1yrZs7rNdFhkjvw=="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2832" priority="31" operator="containsText" text="No es Riesgo de Corrupción">
      <formula>NOT(ISERROR(SEARCH("No es Riesgo de Corrupción",I12)))</formula>
    </cfRule>
    <cfRule type="containsText" dxfId="2831" priority="32" operator="containsText" text="Si es Riesgo de Corrupción">
      <formula>NOT(ISERROR(SEARCH("Si es Riesgo de Corrupción",I12)))</formula>
    </cfRule>
  </conditionalFormatting>
  <conditionalFormatting sqref="AK12:AK21">
    <cfRule type="containsText" dxfId="2830" priority="27" operator="containsText" text="Extremo">
      <formula>NOT(ISERROR(SEARCH("Extremo",AK12)))</formula>
    </cfRule>
    <cfRule type="containsText" dxfId="2829" priority="28" operator="containsText" text="Alto">
      <formula>NOT(ISERROR(SEARCH("Alto",AK12)))</formula>
    </cfRule>
    <cfRule type="containsText" dxfId="2828" priority="29" operator="containsText" text="Moderado">
      <formula>NOT(ISERROR(SEARCH("Moderado",AK12)))</formula>
    </cfRule>
    <cfRule type="containsText" dxfId="2827" priority="30" operator="containsText" text="Bajo">
      <formula>NOT(ISERROR(SEARCH("Bajo",AK12)))</formula>
    </cfRule>
  </conditionalFormatting>
  <conditionalFormatting sqref="BI12:BI21">
    <cfRule type="containsText" dxfId="2826" priority="24" operator="containsText" text="FUERTE">
      <formula>NOT(ISERROR(SEARCH("FUERTE",BI12)))</formula>
    </cfRule>
    <cfRule type="containsText" dxfId="2825" priority="25" operator="containsText" text="MODERADO">
      <formula>NOT(ISERROR(SEARCH("MODERADO",BI12)))</formula>
    </cfRule>
    <cfRule type="containsText" dxfId="2824" priority="26" operator="containsText" text="DÉBIL">
      <formula>NOT(ISERROR(SEARCH("DÉBIL",BI12)))</formula>
    </cfRule>
  </conditionalFormatting>
  <conditionalFormatting sqref="AL12">
    <cfRule type="containsText" dxfId="2823" priority="20" operator="containsText" text="Extremo">
      <formula>NOT(ISERROR(SEARCH("Extremo",AL12)))</formula>
    </cfRule>
    <cfRule type="containsText" dxfId="2822" priority="21" operator="containsText" text="Alto">
      <formula>NOT(ISERROR(SEARCH("Alto",AL12)))</formula>
    </cfRule>
    <cfRule type="containsText" dxfId="2821" priority="22" operator="containsText" text="Moderado">
      <formula>NOT(ISERROR(SEARCH("Moderado",AL12)))</formula>
    </cfRule>
    <cfRule type="containsText" dxfId="2820" priority="23" operator="containsText" text="Bajo">
      <formula>NOT(ISERROR(SEARCH("Bajo",AL12)))</formula>
    </cfRule>
  </conditionalFormatting>
  <conditionalFormatting sqref="BQ12:BQ21">
    <cfRule type="containsText" dxfId="2819" priority="16" operator="containsText" text="Extremo">
      <formula>NOT(ISERROR(SEARCH("Extremo",BQ12)))</formula>
    </cfRule>
    <cfRule type="containsText" dxfId="2818" priority="17" operator="containsText" text="Alto">
      <formula>NOT(ISERROR(SEARCH("Alto",BQ12)))</formula>
    </cfRule>
    <cfRule type="containsText" dxfId="2817" priority="18" operator="containsText" text="Moderado">
      <formula>NOT(ISERROR(SEARCH("Moderado",BQ12)))</formula>
    </cfRule>
    <cfRule type="containsText" dxfId="2816" priority="19" operator="containsText" text="Bajo">
      <formula>NOT(ISERROR(SEARCH("Bajo",BQ12)))</formula>
    </cfRule>
  </conditionalFormatting>
  <conditionalFormatting sqref="A1:XFD3 A5:XFD11 A4:AT4 BS4:XFD4 BH12:XFD12 A22:XFD1048576 A12:D21 I13:XFD21 I12:BF12">
    <cfRule type="containsText" dxfId="2815" priority="11" operator="containsText" text="REDACTAR CONTROL">
      <formula>NOT(ISERROR(SEARCH("REDACTAR CONTROL",A1)))</formula>
    </cfRule>
    <cfRule type="containsText" dxfId="2814" priority="12" operator="containsText" text="Espacio para">
      <formula>NOT(ISERROR(SEARCH("Espacio para",A1)))</formula>
    </cfRule>
    <cfRule type="containsText" dxfId="2813" priority="13" operator="containsText" text="Definir el">
      <formula>NOT(ISERROR(SEARCH("Definir el",A1)))</formula>
    </cfRule>
    <cfRule type="containsText" dxfId="2812" priority="14" operator="containsText" text="lista desplegable">
      <formula>NOT(ISERROR(SEARCH("lista desplegable",A1)))</formula>
    </cfRule>
    <cfRule type="containsText" dxfId="2811" priority="15" operator="containsText" text="Casilla formulada">
      <formula>NOT(ISERROR(SEARCH("Casilla formulada",A1)))</formula>
    </cfRule>
  </conditionalFormatting>
  <conditionalFormatting sqref="BG12">
    <cfRule type="containsText" dxfId="2810" priority="6" operator="containsText" text="REDACTAR CONTROL">
      <formula>NOT(ISERROR(SEARCH("REDACTAR CONTROL",BG12)))</formula>
    </cfRule>
    <cfRule type="containsText" dxfId="2809" priority="7" operator="containsText" text="Espacio para">
      <formula>NOT(ISERROR(SEARCH("Espacio para",BG12)))</formula>
    </cfRule>
    <cfRule type="containsText" dxfId="2808" priority="8" operator="containsText" text="Definir el">
      <formula>NOT(ISERROR(SEARCH("Definir el",BG12)))</formula>
    </cfRule>
    <cfRule type="containsText" dxfId="2807" priority="9" operator="containsText" text="lista desplegable">
      <formula>NOT(ISERROR(SEARCH("lista desplegable",BG12)))</formula>
    </cfRule>
    <cfRule type="containsText" dxfId="2806" priority="10" operator="containsText" text="Casilla formulada">
      <formula>NOT(ISERROR(SEARCH("Casilla formulada",BG12)))</formula>
    </cfRule>
  </conditionalFormatting>
  <conditionalFormatting sqref="E12:H21">
    <cfRule type="containsText" dxfId="2805" priority="1" operator="containsText" text="REDACTAR CONTROL">
      <formula>NOT(ISERROR(SEARCH("REDACTAR CONTROL",E12)))</formula>
    </cfRule>
    <cfRule type="containsText" dxfId="2804" priority="2" operator="containsText" text="Espacio para">
      <formula>NOT(ISERROR(SEARCH("Espacio para",E12)))</formula>
    </cfRule>
    <cfRule type="containsText" dxfId="2803" priority="3" operator="containsText" text="Definir el">
      <formula>NOT(ISERROR(SEARCH("Definir el",E12)))</formula>
    </cfRule>
    <cfRule type="containsText" dxfId="2802" priority="4" operator="containsText" text="lista desplegable">
      <formula>NOT(ISERROR(SEARCH("lista desplegable",E12)))</formula>
    </cfRule>
    <cfRule type="containsText" dxfId="2801" priority="5" operator="containsText" text="Casilla formulada">
      <formula>NOT(ISERROR(SEARCH("Casilla formulada",E12)))</formula>
    </cfRule>
  </conditionalFormatting>
  <dataValidations count="13">
    <dataValidation type="list" allowBlank="1" showInputMessage="1" showErrorMessage="1" sqref="BB12:BB21" xr:uid="{B761D591-73EF-4669-912B-DCFE34528C3B}">
      <formula1>"Escoger un dato de la lista desplegable,Completa,Incompleta,No existe"</formula1>
    </dataValidation>
    <dataValidation type="list" allowBlank="1" showInputMessage="1" showErrorMessage="1" sqref="BA12:BA21" xr:uid="{125CCA07-2C82-4028-BF98-B2D5A9876862}">
      <formula1>"Escoger un dato de la lista desplegable,Se investigan y resuelven oportunamente,No se investigan y resuelven oportunamente."</formula1>
    </dataValidation>
    <dataValidation type="list" allowBlank="1" showInputMessage="1" showErrorMessage="1" sqref="AZ12:AZ21" xr:uid="{B1E5041F-B3B5-4E18-B6A9-479521F36F40}">
      <formula1>"Confiable,No confiable,Escoger un dato de la lista desplegable"</formula1>
    </dataValidation>
    <dataValidation type="list" allowBlank="1" showInputMessage="1" showErrorMessage="1" sqref="AY12:AY21" xr:uid="{3079403F-12BA-48CF-9BC6-1B4502B87E5C}">
      <formula1>"Prevenir,Detectar,No es un control,Escoger un dato de la lista desplegable"</formula1>
    </dataValidation>
    <dataValidation type="list" allowBlank="1" showInputMessage="1" showErrorMessage="1" sqref="AX12:AX21" xr:uid="{CECC8595-08A1-4937-9E54-ED1FBD8E54E7}">
      <formula1>"Oportuna,Inoportuna,Escoger un dato de la lista desplegable"</formula1>
    </dataValidation>
    <dataValidation type="list" allowBlank="1" showInputMessage="1" showErrorMessage="1" sqref="AW12:AW21" xr:uid="{654F468C-E279-40E8-927E-101DE101EF63}">
      <formula1>"Adecuado,Inadecuado,Escoger un dato de la lista desplegable"</formula1>
    </dataValidation>
    <dataValidation type="list" allowBlank="1" showInputMessage="1" showErrorMessage="1" sqref="AV12:AV21" xr:uid="{4A8A7C00-1E59-41F4-867C-5E9D0C4FADDB}">
      <formula1>"Asignado,No Asignado,Escoger un dato de la lista desplegable"</formula1>
    </dataValidation>
    <dataValidation type="list" allowBlank="1" showInputMessage="1" showErrorMessage="1" sqref="AU12:AU21" xr:uid="{496DB169-E4F1-4AB7-8ED9-E6F5FC1BBF0D}">
      <formula1>"Escoger un dato de la lista desplegable,Preventivo,Detectivo"</formula1>
    </dataValidation>
    <dataValidation type="list" allowBlank="1" showInputMessage="1" showErrorMessage="1" sqref="AP12:AP21" xr:uid="{498A2CEA-B117-4B65-9886-1DC4259E2CA5}">
      <formula1>"Escoger un dato de la lista desplegable,Por Tramite, Diario, Semanal, Quincenal, Mensual, Bimestral, Trimestral, Semestral,Anual"</formula1>
    </dataValidation>
    <dataValidation type="list" allowBlank="1" showInputMessage="1" showErrorMessage="1" sqref="P12:AH21" xr:uid="{0F0D20EE-FB33-4C6A-BAED-A6A2DE69395F}">
      <formula1>"SI,NO,Selecciona una respuesta en la lista desplegable"</formula1>
    </dataValidation>
    <dataValidation type="list" allowBlank="1" showInputMessage="1" showErrorMessage="1" sqref="E12:H21" xr:uid="{B53C845D-8DD4-4769-A825-FCFCE9FBD10D}">
      <formula1>"SI,NO,Escoger un dato de la lista desplegable"</formula1>
    </dataValidation>
    <dataValidation type="list" allowBlank="1" showInputMessage="1" showErrorMessage="1" sqref="M12:M21" xr:uid="{ED6D50CE-A919-4910-B592-6D790578AAA3}">
      <formula1>"Escoger un dato de la lista desplegable,5,4,3,2,1"</formula1>
    </dataValidation>
    <dataValidation type="list" allowBlank="1" showInputMessage="1" showErrorMessage="1" sqref="BF12:BF21" xr:uid="{FDC16DEC-1C50-48FF-8132-391BC85F6F85}">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03D8E20-9500-4395-995E-CB657BE0AD92}">
          <x14:formula1>
            <xm:f>'HOJA DE DATOS'!$I$13:$I$46</xm:f>
          </x14:formula1>
          <xm:sqref>B12:B21</xm:sqref>
        </x14:dataValidation>
        <x14:dataValidation type="list" allowBlank="1" showInputMessage="1" showErrorMessage="1" xr:uid="{E8E3534E-54A6-467E-9E88-3516C49D696D}">
          <x14:formula1>
            <xm:f>'HOJA DE DATOS'!$I$60:$I$64</xm:f>
          </x14:formula1>
          <xm:sqref>AL12:AL21</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7">
    <tabColor rgb="FF0BB9D0"/>
  </sheetPr>
  <dimension ref="B1:AX41"/>
  <sheetViews>
    <sheetView zoomScale="60" zoomScaleNormal="60" workbookViewId="0">
      <selection activeCell="B12" sqref="B12:B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2511</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GSAN-2-2</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24.95" customHeight="1" x14ac:dyDescent="0.25">
      <c r="B12" s="296" t="s">
        <v>16</v>
      </c>
      <c r="C12" s="299" t="str">
        <f>VLOOKUP(B12,'HOJA DE DATOS'!$I$13:$J$46,2,FALSE)</f>
        <v>Prestar los servicios de información / Datos Aeronáuticos a las partes interesadas del proceso para asegurar el cumplimiento de los estándares de seguridad requeridos para la navegación aérea.</v>
      </c>
      <c r="D12" s="302" t="s">
        <v>792</v>
      </c>
      <c r="E12" s="304" t="s">
        <v>377</v>
      </c>
      <c r="F12" s="306" t="str">
        <f>IFERROR(VLOOKUP(E12,'HOJA DE DATOS'!$I$50:$J$57,2,0),"Casilla formulada")</f>
        <v>Posibilidad de ocurrencia de eventos que afecten los procesos misionales de la Entidad.</v>
      </c>
      <c r="G12" s="101">
        <v>1</v>
      </c>
      <c r="H12" s="102" t="s">
        <v>793</v>
      </c>
      <c r="I12" s="308" t="s">
        <v>798</v>
      </c>
      <c r="J12" s="310">
        <v>3</v>
      </c>
      <c r="K12" s="340" t="str">
        <f>IF(J12="Escoger un dato de la lista desplegable","← 
Definir el nivel de probabilidad",VLOOKUP(J12,'HOJA DE DATOS'!$B$4:$E$8,2,0))</f>
        <v>Posible</v>
      </c>
      <c r="L12" s="304" t="str">
        <f>IF(J12="Escoger un dato de la lista desplegable","← ← 
Definir el nivel de probabilidad",VLOOKUP('GSAN-2-2 (G-V3)'!J12:J21,'HOJA DE DATOS'!$B$4:$E$8,4,0))</f>
        <v>Al menos 1 vez en los últimos 2 años.</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799</v>
      </c>
      <c r="S12" s="75" t="s">
        <v>800</v>
      </c>
      <c r="T12" s="75" t="s">
        <v>77</v>
      </c>
      <c r="U12" s="75" t="s">
        <v>801</v>
      </c>
      <c r="V12" s="75" t="s">
        <v>802</v>
      </c>
      <c r="W12" s="75" t="s">
        <v>803</v>
      </c>
      <c r="X12" s="75" t="s">
        <v>804</v>
      </c>
      <c r="Y12" s="102" t="s">
        <v>95</v>
      </c>
      <c r="Z12" s="102" t="s">
        <v>79</v>
      </c>
      <c r="AA12" s="102" t="s">
        <v>80</v>
      </c>
      <c r="AB12" s="102" t="s">
        <v>81</v>
      </c>
      <c r="AC12" s="102" t="s">
        <v>82</v>
      </c>
      <c r="AD12" s="102" t="s">
        <v>83</v>
      </c>
      <c r="AE12" s="102" t="s">
        <v>84</v>
      </c>
      <c r="AF12" s="102" t="s">
        <v>96</v>
      </c>
      <c r="AG12" s="102">
        <f t="shared" ref="AG12:AG18"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MODERADA</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NO DISMINUYE</v>
      </c>
      <c r="AS12" s="334">
        <f t="shared" ref="AS12:AS32" si="8">IF(J12=1,1,IF(AND(J12=2,AP12="FUERTE",AQ12="DIRECTAMENTE"),J12-1,IF(AND(J12&gt;2,AP12="FUERTE",AQ12="DIRECTAMENTE"),J12-2,IF(AND(J12&gt;=2,AP12="MODERADA",AQ12="DIRECTAMENTE"),J12-1,J12))))</f>
        <v>2</v>
      </c>
      <c r="AT12" s="335" t="str">
        <f t="shared" ref="AT12" si="9">IF(AS12=1,"Rara vez",IF(AS12=2,"Improbable",IF(AS12=3,"Posible",IF(AS12=4,"Probable",IF(AS12=5,"Casi Seguro",0)))))</f>
        <v>Improbable</v>
      </c>
      <c r="AU12" s="337">
        <f t="shared" ref="AU12:AU32" si="10">IF(M12=1,1,IF(AND(M12=2,AP12="FUERTE",OR(AR12="DIRECTAMENTE",AR12="INDIRECTAMENTE")),M12-1,IF(AND(M12&gt;2,AP12="FUERTE",AR12="DIRECTAMENTE"),M12-2,IF(AND(M12&gt;2,AP12="FUERTE",AR12="INDIRECTAMENTE"),M12-1,IF(AND(M12&gt;1,AP12="MODERADA",AR12="DIRECTAMENTE"),M12-1,M12)))))</f>
        <v>3</v>
      </c>
      <c r="AV12" s="306" t="str">
        <f t="shared" ref="AV12:AV32" si="11">IF(AU12=1,"Insignificante",IF(AU12=2,"Menor",IF(AU12=3,"Moderado",IF(AU12=4,"Mayor",IF(AU12=5,"Catastrófico","Casilla formulada")))))</f>
        <v>Moderado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327" t="s">
        <v>827</v>
      </c>
    </row>
    <row r="13" spans="2:50" s="104" customFormat="1" ht="151.94999999999999" customHeight="1" x14ac:dyDescent="0.25">
      <c r="B13" s="297"/>
      <c r="C13" s="300"/>
      <c r="D13" s="302"/>
      <c r="E13" s="304"/>
      <c r="F13" s="306"/>
      <c r="G13" s="105">
        <v>2</v>
      </c>
      <c r="H13" s="106" t="s">
        <v>794</v>
      </c>
      <c r="I13" s="308"/>
      <c r="J13" s="310"/>
      <c r="K13" s="340"/>
      <c r="L13" s="304"/>
      <c r="M13" s="338"/>
      <c r="N13" s="340"/>
      <c r="O13" s="325"/>
      <c r="P13" s="308"/>
      <c r="Q13" s="107">
        <v>2</v>
      </c>
      <c r="R13" s="76" t="s">
        <v>805</v>
      </c>
      <c r="S13" s="76" t="s">
        <v>806</v>
      </c>
      <c r="T13" s="76" t="s">
        <v>77</v>
      </c>
      <c r="U13" s="76" t="s">
        <v>807</v>
      </c>
      <c r="V13" s="76" t="s">
        <v>808</v>
      </c>
      <c r="W13" s="76" t="s">
        <v>809</v>
      </c>
      <c r="X13" s="76" t="s">
        <v>810</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29.95" customHeight="1" x14ac:dyDescent="0.25">
      <c r="B14" s="297"/>
      <c r="C14" s="300"/>
      <c r="D14" s="302"/>
      <c r="E14" s="304"/>
      <c r="F14" s="306"/>
      <c r="G14" s="108">
        <v>3</v>
      </c>
      <c r="H14" s="109" t="s">
        <v>795</v>
      </c>
      <c r="I14" s="308"/>
      <c r="J14" s="310"/>
      <c r="K14" s="340"/>
      <c r="L14" s="304"/>
      <c r="M14" s="338"/>
      <c r="N14" s="340"/>
      <c r="O14" s="325"/>
      <c r="P14" s="308"/>
      <c r="Q14" s="110">
        <v>3</v>
      </c>
      <c r="R14" s="77" t="s">
        <v>811</v>
      </c>
      <c r="S14" s="77" t="s">
        <v>800</v>
      </c>
      <c r="T14" s="77" t="s">
        <v>77</v>
      </c>
      <c r="U14" s="77" t="s">
        <v>812</v>
      </c>
      <c r="V14" s="77" t="s">
        <v>813</v>
      </c>
      <c r="W14" s="77" t="s">
        <v>814</v>
      </c>
      <c r="X14" s="77" t="s">
        <v>815</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177" customHeight="1" x14ac:dyDescent="0.25">
      <c r="B15" s="297"/>
      <c r="C15" s="300"/>
      <c r="D15" s="302"/>
      <c r="E15" s="304"/>
      <c r="F15" s="306"/>
      <c r="G15" s="105">
        <v>4</v>
      </c>
      <c r="H15" s="106" t="s">
        <v>796</v>
      </c>
      <c r="I15" s="308"/>
      <c r="J15" s="310"/>
      <c r="K15" s="340"/>
      <c r="L15" s="304"/>
      <c r="M15" s="338"/>
      <c r="N15" s="340"/>
      <c r="O15" s="325"/>
      <c r="P15" s="308"/>
      <c r="Q15" s="107">
        <v>4</v>
      </c>
      <c r="R15" s="76" t="s">
        <v>816</v>
      </c>
      <c r="S15" s="76" t="s">
        <v>800</v>
      </c>
      <c r="T15" s="76" t="s">
        <v>77</v>
      </c>
      <c r="U15" s="76" t="s">
        <v>817</v>
      </c>
      <c r="V15" s="76" t="s">
        <v>818</v>
      </c>
      <c r="W15" s="76" t="s">
        <v>819</v>
      </c>
      <c r="X15" s="76" t="s">
        <v>820</v>
      </c>
      <c r="Y15" s="106" t="s">
        <v>78</v>
      </c>
      <c r="Z15" s="106" t="s">
        <v>79</v>
      </c>
      <c r="AA15" s="106" t="s">
        <v>80</v>
      </c>
      <c r="AB15" s="106" t="s">
        <v>104</v>
      </c>
      <c r="AC15" s="106" t="s">
        <v>105</v>
      </c>
      <c r="AD15" s="106" t="s">
        <v>83</v>
      </c>
      <c r="AE15" s="106" t="s">
        <v>84</v>
      </c>
      <c r="AF15" s="106" t="s">
        <v>96</v>
      </c>
      <c r="AG15" s="106">
        <f t="shared" si="0"/>
        <v>70</v>
      </c>
      <c r="AH15" s="106" t="str">
        <f t="shared" si="1"/>
        <v>Débil</v>
      </c>
      <c r="AI15" s="106"/>
      <c r="AJ15" s="106" t="s">
        <v>89</v>
      </c>
      <c r="AK15" s="106" t="str">
        <f t="shared" si="2"/>
        <v>Siempre se ejecuta</v>
      </c>
      <c r="AL15" s="106"/>
      <c r="AM15" s="106" t="str">
        <f t="shared" si="3"/>
        <v>DÉBIL</v>
      </c>
      <c r="AN15" s="106">
        <f t="shared" si="4"/>
        <v>0</v>
      </c>
      <c r="AO15" s="106" t="str">
        <f t="shared" si="5"/>
        <v>SI</v>
      </c>
      <c r="AP15" s="330"/>
      <c r="AQ15" s="330"/>
      <c r="AR15" s="332"/>
      <c r="AS15" s="310"/>
      <c r="AT15" s="335"/>
      <c r="AU15" s="338"/>
      <c r="AV15" s="306"/>
      <c r="AW15" s="325"/>
      <c r="AX15" s="328"/>
    </row>
    <row r="16" spans="2:50" s="104" customFormat="1" ht="95.4" customHeight="1" x14ac:dyDescent="0.25">
      <c r="B16" s="297"/>
      <c r="C16" s="300"/>
      <c r="D16" s="302"/>
      <c r="E16" s="304"/>
      <c r="F16" s="306"/>
      <c r="G16" s="108">
        <v>5</v>
      </c>
      <c r="H16" s="109" t="s">
        <v>797</v>
      </c>
      <c r="I16" s="308"/>
      <c r="J16" s="310"/>
      <c r="K16" s="340"/>
      <c r="L16" s="304"/>
      <c r="M16" s="338"/>
      <c r="N16" s="340"/>
      <c r="O16" s="325"/>
      <c r="P16" s="308"/>
      <c r="Q16" s="110">
        <v>5</v>
      </c>
      <c r="R16" s="77" t="s">
        <v>821</v>
      </c>
      <c r="S16" s="77" t="s">
        <v>822</v>
      </c>
      <c r="T16" s="77" t="s">
        <v>77</v>
      </c>
      <c r="U16" s="77" t="s">
        <v>823</v>
      </c>
      <c r="V16" s="77" t="s">
        <v>824</v>
      </c>
      <c r="W16" s="77" t="s">
        <v>825</v>
      </c>
      <c r="X16" s="77" t="s">
        <v>826</v>
      </c>
      <c r="Y16" s="109" t="s">
        <v>78</v>
      </c>
      <c r="Z16" s="109" t="s">
        <v>79</v>
      </c>
      <c r="AA16" s="109" t="s">
        <v>85</v>
      </c>
      <c r="AB16" s="109" t="s">
        <v>104</v>
      </c>
      <c r="AC16" s="109" t="s">
        <v>86</v>
      </c>
      <c r="AD16" s="109" t="s">
        <v>106</v>
      </c>
      <c r="AE16" s="109" t="s">
        <v>107</v>
      </c>
      <c r="AF16" s="109" t="s">
        <v>96</v>
      </c>
      <c r="AG16" s="109">
        <f t="shared" si="0"/>
        <v>35</v>
      </c>
      <c r="AH16" s="109" t="str">
        <f t="shared" si="1"/>
        <v>Débil</v>
      </c>
      <c r="AI16" s="109"/>
      <c r="AJ16" s="109" t="s">
        <v>89</v>
      </c>
      <c r="AK16" s="109" t="str">
        <f t="shared" si="2"/>
        <v>Siempre se ejecuta</v>
      </c>
      <c r="AL16" s="109"/>
      <c r="AM16" s="109" t="str">
        <f t="shared" si="3"/>
        <v>DÉBIL</v>
      </c>
      <c r="AN16" s="109">
        <f t="shared" si="4"/>
        <v>0</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ref="AG19:AG41" si="12">IF(Z19="Asignado",15,0)+IF(AA19="Adecuado",15,0)+IF(AB19="Oportuna",15,0)+IF(AC19="Prevenir",15,IF(AC19="Detectar",10,0))+IF(AD19="Confiable",15,0)+IF(AE19="Se investigan y resuelven oportunamente",15,0)+IF(AF19="Completa",10,IF(AF19="Incompleta",5,0))</f>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12"/>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12"/>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probabilidad",VLOOKUP('GSAN-2-2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12"/>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3">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12"/>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12"/>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12"/>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12"/>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12"/>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12"/>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12"/>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12"/>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12"/>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probabilidad",VLOOKUP('GSAN-2-2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12"/>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4">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12"/>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12"/>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12"/>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12"/>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12"/>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12"/>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12"/>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12"/>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12"/>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skWWOG1kRrKaGfa9NV6aADxfC8SchZC4UiYK6yJYwzWpcemcR5zPbXhBlyhFCCLTpAwYxzR9N/cdUmHmOBdNcw==" saltValue="7lfDuBOVT66e0dGPS/K7sA=="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2800" priority="87" operator="containsText" text="Extremo">
      <formula>NOT(ISERROR(SEARCH("Extremo",O12)))</formula>
    </cfRule>
    <cfRule type="containsText" dxfId="2799" priority="88" operator="containsText" text="Alto">
      <formula>NOT(ISERROR(SEARCH("Alto",O12)))</formula>
    </cfRule>
    <cfRule type="containsText" dxfId="2798" priority="89" operator="containsText" text="Moderado">
      <formula>NOT(ISERROR(SEARCH("Moderado",O12)))</formula>
    </cfRule>
    <cfRule type="containsText" dxfId="2797" priority="90" operator="containsText" text="Bajo">
      <formula>NOT(ISERROR(SEARCH("Bajo",O12)))</formula>
    </cfRule>
  </conditionalFormatting>
  <conditionalFormatting sqref="AM12:AM21">
    <cfRule type="containsText" dxfId="2796" priority="84" operator="containsText" text="FUERTE">
      <formula>NOT(ISERROR(SEARCH("FUERTE",AM12)))</formula>
    </cfRule>
    <cfRule type="containsText" dxfId="2795" priority="85" operator="containsText" text="MODERADO">
      <formula>NOT(ISERROR(SEARCH("MODERADO",AM12)))</formula>
    </cfRule>
    <cfRule type="containsText" dxfId="2794" priority="86" operator="containsText" text="DÉBIL">
      <formula>NOT(ISERROR(SEARCH("DÉBIL",AM12)))</formula>
    </cfRule>
  </conditionalFormatting>
  <conditionalFormatting sqref="AW12:AW21">
    <cfRule type="containsText" dxfId="2793" priority="80" operator="containsText" text="Extremo">
      <formula>NOT(ISERROR(SEARCH("Extremo",AW12)))</formula>
    </cfRule>
    <cfRule type="containsText" dxfId="2792" priority="81" operator="containsText" text="Alto">
      <formula>NOT(ISERROR(SEARCH("Alto",AW12)))</formula>
    </cfRule>
    <cfRule type="containsText" dxfId="2791" priority="82" operator="containsText" text="Moderado">
      <formula>NOT(ISERROR(SEARCH("Moderado",AW12)))</formula>
    </cfRule>
    <cfRule type="containsText" dxfId="2790" priority="83" operator="containsText" text="Bajo">
      <formula>NOT(ISERROR(SEARCH("Bajo",AW12)))</formula>
    </cfRule>
  </conditionalFormatting>
  <conditionalFormatting sqref="B12:B21">
    <cfRule type="containsText" dxfId="2789" priority="79" operator="containsText" text="Escoger un proceso de la lista desplegable">
      <formula>NOT(ISERROR(SEARCH("Escoger un proceso de la lista desplegable",B12)))</formula>
    </cfRule>
  </conditionalFormatting>
  <conditionalFormatting sqref="B12:E21 Y12:AX21 G12:Q21">
    <cfRule type="containsText" dxfId="2788" priority="77" operator="containsText" text="Escoger un dato de la lista desplegable">
      <formula>NOT(ISERROR(SEARCH("Escoger un dato de la lista desplegable",B12)))</formula>
    </cfRule>
    <cfRule type="containsText" dxfId="2787" priority="78" operator="containsText" text="Casilla formulada">
      <formula>NOT(ISERROR(SEARCH("Casilla formulada",B12)))</formula>
    </cfRule>
  </conditionalFormatting>
  <conditionalFormatting sqref="D12:D21">
    <cfRule type="containsText" dxfId="2786" priority="76" operator="containsText" text="Definir el riesgo">
      <formula>NOT(ISERROR(SEARCH("Definir el riesgo",D12)))</formula>
    </cfRule>
  </conditionalFormatting>
  <conditionalFormatting sqref="H12:H21">
    <cfRule type="containsText" dxfId="2785" priority="75" operator="containsText" text="Espacio para describir la o las posibles causas">
      <formula>NOT(ISERROR(SEARCH("Espacio para describir la o las posibles causas",H12)))</formula>
    </cfRule>
  </conditionalFormatting>
  <conditionalFormatting sqref="I12:I21">
    <cfRule type="containsText" dxfId="2784"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783" priority="73" operator="containsText" text="←">
      <formula>NOT(ISERROR(SEARCH("←",J12)))</formula>
    </cfRule>
  </conditionalFormatting>
  <conditionalFormatting sqref="P12:P21">
    <cfRule type="containsText" dxfId="2782" priority="72" operator="containsText" text="Seleccione Tratamiento del Riesgo">
      <formula>NOT(ISERROR(SEARCH("Seleccione Tratamiento del Riesgo",P12)))</formula>
    </cfRule>
  </conditionalFormatting>
  <conditionalFormatting sqref="R12:S21 U12:X21">
    <cfRule type="containsText" dxfId="2781" priority="70" operator="containsText" text="Escoger un dato de la lista desplegable">
      <formula>NOT(ISERROR(SEARCH("Escoger un dato de la lista desplegable",R12)))</formula>
    </cfRule>
    <cfRule type="containsText" dxfId="2780" priority="71" operator="containsText" text="Casilla formulada">
      <formula>NOT(ISERROR(SEARCH("Casilla formulada",R12)))</formula>
    </cfRule>
  </conditionalFormatting>
  <conditionalFormatting sqref="R12:S21 U12:X21">
    <cfRule type="containsText" dxfId="2779" priority="69" operator="containsText" text="CONTROL#">
      <formula>NOT(ISERROR(SEARCH("CONTROL#",R12)))</formula>
    </cfRule>
  </conditionalFormatting>
  <conditionalFormatting sqref="T12:T21">
    <cfRule type="containsText" dxfId="2778" priority="67" operator="containsText" text="Escoger un dato de la lista desplegable">
      <formula>NOT(ISERROR(SEARCH("Escoger un dato de la lista desplegable",T12)))</formula>
    </cfRule>
    <cfRule type="containsText" dxfId="2777" priority="68" operator="containsText" text="Casilla formulada">
      <formula>NOT(ISERROR(SEARCH("Casilla formulada",T12)))</formula>
    </cfRule>
  </conditionalFormatting>
  <conditionalFormatting sqref="T12:T21">
    <cfRule type="containsText" dxfId="2776" priority="66" operator="containsText" text="CONTROL#">
      <formula>NOT(ISERROR(SEARCH("CONTROL#",T12)))</formula>
    </cfRule>
  </conditionalFormatting>
  <conditionalFormatting sqref="T12">
    <cfRule type="containsText" dxfId="2775" priority="64" operator="containsText" text="Escoger un dato de la lista desplegable">
      <formula>NOT(ISERROR(SEARCH("Escoger un dato de la lista desplegable",T12)))</formula>
    </cfRule>
    <cfRule type="containsText" dxfId="2774" priority="65" operator="containsText" text="Casilla formulada">
      <formula>NOT(ISERROR(SEARCH("Casilla formulada",T12)))</formula>
    </cfRule>
  </conditionalFormatting>
  <conditionalFormatting sqref="T13:T21">
    <cfRule type="containsText" dxfId="2773" priority="62" operator="containsText" text="Escoger un dato de la lista desplegable">
      <formula>NOT(ISERROR(SEARCH("Escoger un dato de la lista desplegable",T13)))</formula>
    </cfRule>
    <cfRule type="containsText" dxfId="2772" priority="63" operator="containsText" text="Casilla formulada">
      <formula>NOT(ISERROR(SEARCH("Casilla formulada",T13)))</formula>
    </cfRule>
  </conditionalFormatting>
  <conditionalFormatting sqref="I6">
    <cfRule type="containsText" dxfId="2771" priority="61" operator="containsText" text="Casilla formulada">
      <formula>NOT(ISERROR(SEARCH("Casilla formulada",I6)))</formula>
    </cfRule>
  </conditionalFormatting>
  <conditionalFormatting sqref="O22:P22 O23:O31">
    <cfRule type="containsText" dxfId="2770" priority="57" operator="containsText" text="Extremo">
      <formula>NOT(ISERROR(SEARCH("Extremo",O22)))</formula>
    </cfRule>
    <cfRule type="containsText" dxfId="2769" priority="58" operator="containsText" text="Alto">
      <formula>NOT(ISERROR(SEARCH("Alto",O22)))</formula>
    </cfRule>
    <cfRule type="containsText" dxfId="2768" priority="59" operator="containsText" text="Moderado">
      <formula>NOT(ISERROR(SEARCH("Moderado",O22)))</formula>
    </cfRule>
    <cfRule type="containsText" dxfId="2767" priority="60" operator="containsText" text="Bajo">
      <formula>NOT(ISERROR(SEARCH("Bajo",O22)))</formula>
    </cfRule>
  </conditionalFormatting>
  <conditionalFormatting sqref="AM22:AM31">
    <cfRule type="containsText" dxfId="2766" priority="54" operator="containsText" text="FUERTE">
      <formula>NOT(ISERROR(SEARCH("FUERTE",AM22)))</formula>
    </cfRule>
    <cfRule type="containsText" dxfId="2765" priority="55" operator="containsText" text="MODERADO">
      <formula>NOT(ISERROR(SEARCH("MODERADO",AM22)))</formula>
    </cfRule>
    <cfRule type="containsText" dxfId="2764" priority="56" operator="containsText" text="DÉBIL">
      <formula>NOT(ISERROR(SEARCH("DÉBIL",AM22)))</formula>
    </cfRule>
  </conditionalFormatting>
  <conditionalFormatting sqref="AW22:AW31">
    <cfRule type="containsText" dxfId="2763" priority="50" operator="containsText" text="Extremo">
      <formula>NOT(ISERROR(SEARCH("Extremo",AW22)))</formula>
    </cfRule>
    <cfRule type="containsText" dxfId="2762" priority="51" operator="containsText" text="Alto">
      <formula>NOT(ISERROR(SEARCH("Alto",AW22)))</formula>
    </cfRule>
    <cfRule type="containsText" dxfId="2761" priority="52" operator="containsText" text="Moderado">
      <formula>NOT(ISERROR(SEARCH("Moderado",AW22)))</formula>
    </cfRule>
    <cfRule type="containsText" dxfId="2760" priority="53" operator="containsText" text="Bajo">
      <formula>NOT(ISERROR(SEARCH("Bajo",AW22)))</formula>
    </cfRule>
  </conditionalFormatting>
  <conditionalFormatting sqref="B22:B31">
    <cfRule type="containsText" dxfId="2759" priority="49" operator="containsText" text="Escoger un proceso de la lista desplegable">
      <formula>NOT(ISERROR(SEARCH("Escoger un proceso de la lista desplegable",B22)))</formula>
    </cfRule>
  </conditionalFormatting>
  <conditionalFormatting sqref="B22:Q31 Y22:AX31">
    <cfRule type="containsText" dxfId="2758" priority="47" operator="containsText" text="Escoger un dato de la lista desplegable">
      <formula>NOT(ISERROR(SEARCH("Escoger un dato de la lista desplegable",B22)))</formula>
    </cfRule>
    <cfRule type="containsText" dxfId="2757" priority="48" operator="containsText" text="Casilla formulada">
      <formula>NOT(ISERROR(SEARCH("Casilla formulada",B22)))</formula>
    </cfRule>
  </conditionalFormatting>
  <conditionalFormatting sqref="D22:D31">
    <cfRule type="containsText" dxfId="2756" priority="46" operator="containsText" text="Definir el riesgo">
      <formula>NOT(ISERROR(SEARCH("Definir el riesgo",D22)))</formula>
    </cfRule>
  </conditionalFormatting>
  <conditionalFormatting sqref="H22:H31">
    <cfRule type="containsText" dxfId="2755" priority="45" operator="containsText" text="Espacio para describir la o las posibles causas">
      <formula>NOT(ISERROR(SEARCH("Espacio para describir la o las posibles causas",H22)))</formula>
    </cfRule>
  </conditionalFormatting>
  <conditionalFormatting sqref="I22:I31">
    <cfRule type="containsText" dxfId="2754"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753" priority="43" operator="containsText" text="←">
      <formula>NOT(ISERROR(SEARCH("←",J22)))</formula>
    </cfRule>
  </conditionalFormatting>
  <conditionalFormatting sqref="P22:P31">
    <cfRule type="containsText" dxfId="2752" priority="42" operator="containsText" text="Seleccione Tratamiento del Riesgo">
      <formula>NOT(ISERROR(SEARCH("Seleccione Tratamiento del Riesgo",P22)))</formula>
    </cfRule>
  </conditionalFormatting>
  <conditionalFormatting sqref="R22:S31 U22:X31">
    <cfRule type="containsText" dxfId="2751" priority="40" operator="containsText" text="Escoger un dato de la lista desplegable">
      <formula>NOT(ISERROR(SEARCH("Escoger un dato de la lista desplegable",R22)))</formula>
    </cfRule>
    <cfRule type="containsText" dxfId="2750" priority="41" operator="containsText" text="Casilla formulada">
      <formula>NOT(ISERROR(SEARCH("Casilla formulada",R22)))</formula>
    </cfRule>
  </conditionalFormatting>
  <conditionalFormatting sqref="R22:S31 U22:X31">
    <cfRule type="containsText" dxfId="2749" priority="39" operator="containsText" text="CONTROL#">
      <formula>NOT(ISERROR(SEARCH("CONTROL#",R22)))</formula>
    </cfRule>
  </conditionalFormatting>
  <conditionalFormatting sqref="T22:T31">
    <cfRule type="containsText" dxfId="2748" priority="37" operator="containsText" text="Escoger un dato de la lista desplegable">
      <formula>NOT(ISERROR(SEARCH("Escoger un dato de la lista desplegable",T22)))</formula>
    </cfRule>
    <cfRule type="containsText" dxfId="2747" priority="38" operator="containsText" text="Casilla formulada">
      <formula>NOT(ISERROR(SEARCH("Casilla formulada",T22)))</formula>
    </cfRule>
  </conditionalFormatting>
  <conditionalFormatting sqref="T22:T31">
    <cfRule type="containsText" dxfId="2746" priority="36" operator="containsText" text="CONTROL#">
      <formula>NOT(ISERROR(SEARCH("CONTROL#",T22)))</formula>
    </cfRule>
  </conditionalFormatting>
  <conditionalFormatting sqref="T22">
    <cfRule type="containsText" dxfId="2745" priority="34" operator="containsText" text="Escoger un dato de la lista desplegable">
      <formula>NOT(ISERROR(SEARCH("Escoger un dato de la lista desplegable",T22)))</formula>
    </cfRule>
    <cfRule type="containsText" dxfId="2744" priority="35" operator="containsText" text="Casilla formulada">
      <formula>NOT(ISERROR(SEARCH("Casilla formulada",T22)))</formula>
    </cfRule>
  </conditionalFormatting>
  <conditionalFormatting sqref="T23:T31">
    <cfRule type="containsText" dxfId="2743" priority="32" operator="containsText" text="Escoger un dato de la lista desplegable">
      <formula>NOT(ISERROR(SEARCH("Escoger un dato de la lista desplegable",T23)))</formula>
    </cfRule>
    <cfRule type="containsText" dxfId="2742" priority="33" operator="containsText" text="Casilla formulada">
      <formula>NOT(ISERROR(SEARCH("Casilla formulada",T23)))</formula>
    </cfRule>
  </conditionalFormatting>
  <conditionalFormatting sqref="O32:P32 O33:O41">
    <cfRule type="containsText" dxfId="2741" priority="28" operator="containsText" text="Extremo">
      <formula>NOT(ISERROR(SEARCH("Extremo",O32)))</formula>
    </cfRule>
    <cfRule type="containsText" dxfId="2740" priority="29" operator="containsText" text="Alto">
      <formula>NOT(ISERROR(SEARCH("Alto",O32)))</formula>
    </cfRule>
    <cfRule type="containsText" dxfId="2739" priority="30" operator="containsText" text="Moderado">
      <formula>NOT(ISERROR(SEARCH("Moderado",O32)))</formula>
    </cfRule>
    <cfRule type="containsText" dxfId="2738" priority="31" operator="containsText" text="Bajo">
      <formula>NOT(ISERROR(SEARCH("Bajo",O32)))</formula>
    </cfRule>
  </conditionalFormatting>
  <conditionalFormatting sqref="AM32:AM41">
    <cfRule type="containsText" dxfId="2737" priority="25" operator="containsText" text="FUERTE">
      <formula>NOT(ISERROR(SEARCH("FUERTE",AM32)))</formula>
    </cfRule>
    <cfRule type="containsText" dxfId="2736" priority="26" operator="containsText" text="MODERADO">
      <formula>NOT(ISERROR(SEARCH("MODERADO",AM32)))</formula>
    </cfRule>
    <cfRule type="containsText" dxfId="2735" priority="27" operator="containsText" text="DÉBIL">
      <formula>NOT(ISERROR(SEARCH("DÉBIL",AM32)))</formula>
    </cfRule>
  </conditionalFormatting>
  <conditionalFormatting sqref="AW32:AW41">
    <cfRule type="containsText" dxfId="2734" priority="21" operator="containsText" text="Extremo">
      <formula>NOT(ISERROR(SEARCH("Extremo",AW32)))</formula>
    </cfRule>
    <cfRule type="containsText" dxfId="2733" priority="22" operator="containsText" text="Alto">
      <formula>NOT(ISERROR(SEARCH("Alto",AW32)))</formula>
    </cfRule>
    <cfRule type="containsText" dxfId="2732" priority="23" operator="containsText" text="Moderado">
      <formula>NOT(ISERROR(SEARCH("Moderado",AW32)))</formula>
    </cfRule>
    <cfRule type="containsText" dxfId="2731" priority="24" operator="containsText" text="Bajo">
      <formula>NOT(ISERROR(SEARCH("Bajo",AW32)))</formula>
    </cfRule>
  </conditionalFormatting>
  <conditionalFormatting sqref="B32:B41">
    <cfRule type="containsText" dxfId="2730" priority="20" operator="containsText" text="Escoger un proceso de la lista desplegable">
      <formula>NOT(ISERROR(SEARCH("Escoger un proceso de la lista desplegable",B32)))</formula>
    </cfRule>
  </conditionalFormatting>
  <conditionalFormatting sqref="B32:Q41 Y32:AX41">
    <cfRule type="containsText" dxfId="2729" priority="18" operator="containsText" text="Escoger un dato de la lista desplegable">
      <formula>NOT(ISERROR(SEARCH("Escoger un dato de la lista desplegable",B32)))</formula>
    </cfRule>
    <cfRule type="containsText" dxfId="2728" priority="19" operator="containsText" text="Casilla formulada">
      <formula>NOT(ISERROR(SEARCH("Casilla formulada",B32)))</formula>
    </cfRule>
  </conditionalFormatting>
  <conditionalFormatting sqref="D32:D41">
    <cfRule type="containsText" dxfId="2727" priority="17" operator="containsText" text="Definir el riesgo">
      <formula>NOT(ISERROR(SEARCH("Definir el riesgo",D32)))</formula>
    </cfRule>
  </conditionalFormatting>
  <conditionalFormatting sqref="H32:H41">
    <cfRule type="containsText" dxfId="2726" priority="16" operator="containsText" text="Espacio para describir la o las posibles causas">
      <formula>NOT(ISERROR(SEARCH("Espacio para describir la o las posibles causas",H32)))</formula>
    </cfRule>
  </conditionalFormatting>
  <conditionalFormatting sqref="I32:I41">
    <cfRule type="containsText" dxfId="2725"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724" priority="14" operator="containsText" text="←">
      <formula>NOT(ISERROR(SEARCH("←",J32)))</formula>
    </cfRule>
  </conditionalFormatting>
  <conditionalFormatting sqref="P32:P41">
    <cfRule type="containsText" dxfId="2723" priority="13" operator="containsText" text="Seleccione Tratamiento del Riesgo">
      <formula>NOT(ISERROR(SEARCH("Seleccione Tratamiento del Riesgo",P32)))</formula>
    </cfRule>
  </conditionalFormatting>
  <conditionalFormatting sqref="R32:S41 U32:X41">
    <cfRule type="containsText" dxfId="2722" priority="11" operator="containsText" text="Escoger un dato de la lista desplegable">
      <formula>NOT(ISERROR(SEARCH("Escoger un dato de la lista desplegable",R32)))</formula>
    </cfRule>
    <cfRule type="containsText" dxfId="2721" priority="12" operator="containsText" text="Casilla formulada">
      <formula>NOT(ISERROR(SEARCH("Casilla formulada",R32)))</formula>
    </cfRule>
  </conditionalFormatting>
  <conditionalFormatting sqref="R32:S41 U32:X41">
    <cfRule type="containsText" dxfId="2720" priority="10" operator="containsText" text="CONTROL#">
      <formula>NOT(ISERROR(SEARCH("CONTROL#",R32)))</formula>
    </cfRule>
  </conditionalFormatting>
  <conditionalFormatting sqref="T32:T41">
    <cfRule type="containsText" dxfId="2719" priority="8" operator="containsText" text="Escoger un dato de la lista desplegable">
      <formula>NOT(ISERROR(SEARCH("Escoger un dato de la lista desplegable",T32)))</formula>
    </cfRule>
    <cfRule type="containsText" dxfId="2718" priority="9" operator="containsText" text="Casilla formulada">
      <formula>NOT(ISERROR(SEARCH("Casilla formulada",T32)))</formula>
    </cfRule>
  </conditionalFormatting>
  <conditionalFormatting sqref="T32:T41">
    <cfRule type="containsText" dxfId="2717" priority="7" operator="containsText" text="CONTROL#">
      <formula>NOT(ISERROR(SEARCH("CONTROL#",T32)))</formula>
    </cfRule>
  </conditionalFormatting>
  <conditionalFormatting sqref="T32">
    <cfRule type="containsText" dxfId="2716" priority="5" operator="containsText" text="Escoger un dato de la lista desplegable">
      <formula>NOT(ISERROR(SEARCH("Escoger un dato de la lista desplegable",T32)))</formula>
    </cfRule>
    <cfRule type="containsText" dxfId="2715" priority="6" operator="containsText" text="Casilla formulada">
      <formula>NOT(ISERROR(SEARCH("Casilla formulada",T32)))</formula>
    </cfRule>
  </conditionalFormatting>
  <conditionalFormatting sqref="T33:T41">
    <cfRule type="containsText" dxfId="2714" priority="3" operator="containsText" text="Escoger un dato de la lista desplegable">
      <formula>NOT(ISERROR(SEARCH("Escoger un dato de la lista desplegable",T33)))</formula>
    </cfRule>
    <cfRule type="containsText" dxfId="2713" priority="4" operator="containsText" text="Casilla formulada">
      <formula>NOT(ISERROR(SEARCH("Casilla formulada",T33)))</formula>
    </cfRule>
  </conditionalFormatting>
  <conditionalFormatting sqref="F12:F21">
    <cfRule type="containsText" dxfId="2712" priority="1" operator="containsText" text="Escoger un dato de la lista desplegable">
      <formula>NOT(ISERROR(SEARCH("Escoger un dato de la lista desplegable",F12)))</formula>
    </cfRule>
    <cfRule type="containsText" dxfId="2711" priority="2" operator="containsText" text="Casilla formulada">
      <formula>NOT(ISERROR(SEARCH("Casilla formulada",F12)))</formula>
    </cfRule>
  </conditionalFormatting>
  <dataValidations count="11">
    <dataValidation type="list" allowBlank="1" showInputMessage="1" showErrorMessage="1" sqref="T12:T41" xr:uid="{00000000-0002-0000-1E00-000000000000}">
      <formula1>"Escoger un dato de la lista desplegable,Por Tramite, Diario, Semanal, Quincenal, Mensual, Bimestral, Trimestral, Semestral,Anual"</formula1>
    </dataValidation>
    <dataValidation type="list" allowBlank="1" showInputMessage="1" showErrorMessage="1" sqref="AJ12:AJ41" xr:uid="{00000000-0002-0000-1E00-000001000000}">
      <formula1>"Escoger un dato de la lista desplegable,Fuerte,Moderado,Débil"</formula1>
    </dataValidation>
    <dataValidation type="list" allowBlank="1" showInputMessage="1" showErrorMessage="1" sqref="AF12:AF41" xr:uid="{00000000-0002-0000-1E00-000002000000}">
      <formula1>"Escoger un dato de la lista desplegable,Completa,Incompleta,No existe"</formula1>
    </dataValidation>
    <dataValidation type="list" allowBlank="1" showInputMessage="1" showErrorMessage="1" sqref="AE12:AE41" xr:uid="{00000000-0002-0000-1E00-000003000000}">
      <formula1>"Escoger un dato de la lista desplegable,Se investigan y resuelven oportunamente,No se investigan y resuelven oportunamente."</formula1>
    </dataValidation>
    <dataValidation type="list" allowBlank="1" showInputMessage="1" showErrorMessage="1" sqref="AD12:AD41" xr:uid="{00000000-0002-0000-1E00-000004000000}">
      <formula1>"Escoger un dato de la lista desplegable,Confiable,No confiable"</formula1>
    </dataValidation>
    <dataValidation type="list" allowBlank="1" showInputMessage="1" showErrorMessage="1" sqref="AC12:AC41" xr:uid="{00000000-0002-0000-1E00-000005000000}">
      <formula1>"Escoger un dato de la lista desplegable,Prevenir,Detectar,No es un control"</formula1>
    </dataValidation>
    <dataValidation type="list" allowBlank="1" showInputMessage="1" showErrorMessage="1" sqref="AB12:AB41" xr:uid="{00000000-0002-0000-1E00-000006000000}">
      <formula1>"Escoger un dato de la lista desplegable,Oportuna,Inoportuna"</formula1>
    </dataValidation>
    <dataValidation type="list" allowBlank="1" showInputMessage="1" showErrorMessage="1" sqref="AA12:AA41" xr:uid="{00000000-0002-0000-1E00-000007000000}">
      <formula1>"Escoger un dato de la lista desplegable,Adecuado,Inadecuado"</formula1>
    </dataValidation>
    <dataValidation type="list" allowBlank="1" showInputMessage="1" showErrorMessage="1" sqref="Z12:Z41" xr:uid="{00000000-0002-0000-1E00-000008000000}">
      <formula1>"Escoger un dato de la lista desplegable,Asignado,No Asignado"</formula1>
    </dataValidation>
    <dataValidation type="list" allowBlank="1" showInputMessage="1" showErrorMessage="1" sqref="Y12:Y41" xr:uid="{00000000-0002-0000-1E00-000009000000}">
      <formula1>"Escoger un dato de la lista desplegable,Preventivo,Detectivo"</formula1>
    </dataValidation>
    <dataValidation type="list" allowBlank="1" showInputMessage="1" showErrorMessage="1" sqref="M12:M41 J12:J41" xr:uid="{00000000-0002-0000-1E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E00-00000B000000}">
          <x14:formula1>
            <xm:f>'HOJA DE DATOS'!$I$13:$I$46</xm:f>
          </x14:formula1>
          <xm:sqref>B12:B41</xm:sqref>
        </x14:dataValidation>
        <x14:dataValidation type="list" allowBlank="1" showInputMessage="1" showErrorMessage="1" xr:uid="{00000000-0002-0000-1E00-00000C000000}">
          <x14:formula1>
            <xm:f>'HOJA DE DATOS'!$I$50:$I$57</xm:f>
          </x14:formula1>
          <xm:sqref>E12:E41</xm:sqref>
        </x14:dataValidation>
        <x14:dataValidation type="list" allowBlank="1" showInputMessage="1" showErrorMessage="1" xr:uid="{00000000-0002-0000-1E00-00000D000000}">
          <x14:formula1>
            <xm:f>'HOJA DE DATOS'!$I$60:$I$64</xm:f>
          </x14:formula1>
          <xm:sqref>P12:P41</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EFF85-DF03-4006-A13B-AF8F13F8C6B3}">
  <sheetPr>
    <tabColor rgb="FF0BB9D0"/>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68" t="s">
        <v>2512</v>
      </c>
      <c r="C4" s="468"/>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GSAN-2-2</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91" t="s">
        <v>56</v>
      </c>
      <c r="AW11" s="191" t="s">
        <v>57</v>
      </c>
      <c r="AX11" s="191">
        <v>2</v>
      </c>
      <c r="AY11" s="191">
        <v>3</v>
      </c>
      <c r="AZ11" s="191">
        <v>4</v>
      </c>
      <c r="BA11" s="191">
        <v>5</v>
      </c>
      <c r="BB11" s="191">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16" customHeight="1" x14ac:dyDescent="0.3">
      <c r="A12" s="162"/>
      <c r="B12" s="394" t="s">
        <v>16</v>
      </c>
      <c r="C12" s="364" t="str">
        <f>VLOOKUP(B12,'[7]HOJA DE DATOS'!$I$13:$J$46,2,FALSE)</f>
        <v>Prestar los servicios de información / Datos Aeronáuticos a las partes interesadas del proceso para asegurar el cumplimiento de los estándares de seguridad requeridos para la navegación aérea.</v>
      </c>
      <c r="D12" s="376" t="s">
        <v>2513</v>
      </c>
      <c r="E12" s="364" t="s">
        <v>75</v>
      </c>
      <c r="F12" s="364" t="s">
        <v>75</v>
      </c>
      <c r="G12" s="364" t="s">
        <v>75</v>
      </c>
      <c r="H12" s="364" t="s">
        <v>75</v>
      </c>
      <c r="I12" s="372" t="str">
        <f>IF(AND((E12="SI"),(F12="SI"),(G12="SI"),(H12="SI")),"Si es Riesgo de Corrupción","No es Riesgo de Corrupción")</f>
        <v>Si es Riesgo de Corrupción</v>
      </c>
      <c r="J12" s="163">
        <v>1</v>
      </c>
      <c r="K12" s="164" t="s">
        <v>2514</v>
      </c>
      <c r="L12" s="308" t="s">
        <v>2515</v>
      </c>
      <c r="M12" s="310">
        <v>2</v>
      </c>
      <c r="N12" s="375" t="str">
        <f>IF(M12=1,"Rara vez",IF(M12=2,"Improbable",IF(M12=3,"Posible",IF(M12=4,"Probable",IF(M12=5,"Casi seguro","← 
Definir el nivel de probabilidad")))))</f>
        <v>Improbable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364" t="s">
        <v>75</v>
      </c>
      <c r="Q12" s="364" t="s">
        <v>75</v>
      </c>
      <c r="R12" s="364" t="s">
        <v>75</v>
      </c>
      <c r="S12" s="364" t="s">
        <v>76</v>
      </c>
      <c r="T12" s="364" t="s">
        <v>75</v>
      </c>
      <c r="U12" s="364" t="s">
        <v>75</v>
      </c>
      <c r="V12" s="364" t="s">
        <v>75</v>
      </c>
      <c r="W12" s="364" t="s">
        <v>75</v>
      </c>
      <c r="X12" s="364" t="s">
        <v>75</v>
      </c>
      <c r="Y12" s="364" t="s">
        <v>75</v>
      </c>
      <c r="Z12" s="364" t="s">
        <v>75</v>
      </c>
      <c r="AA12" s="364" t="s">
        <v>75</v>
      </c>
      <c r="AB12" s="364" t="s">
        <v>75</v>
      </c>
      <c r="AC12" s="364" t="s">
        <v>75</v>
      </c>
      <c r="AD12" s="364" t="s">
        <v>75</v>
      </c>
      <c r="AE12" s="364" t="s">
        <v>75</v>
      </c>
      <c r="AF12" s="364" t="s">
        <v>75</v>
      </c>
      <c r="AG12" s="364" t="s">
        <v>75</v>
      </c>
      <c r="AH12" s="364" t="s">
        <v>76</v>
      </c>
      <c r="AI12" s="367" t="str">
        <f>IF(AE12="SI","Impacto Catastrófico por lesoines o perdida de vidas humanas",(COUNTIF(P12:AD21,"SI")+COUNTIF(AF12:AH21,"SI")))</f>
        <v>Impacto Catastrófico por lesoines o perdida de vidas humanas</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2663</v>
      </c>
      <c r="AO12" s="166" t="s">
        <v>2516</v>
      </c>
      <c r="AP12" s="166" t="s">
        <v>101</v>
      </c>
      <c r="AQ12" s="166" t="s">
        <v>2519</v>
      </c>
      <c r="AR12" s="195" t="s">
        <v>2662</v>
      </c>
      <c r="AS12" s="166" t="s">
        <v>2517</v>
      </c>
      <c r="AT12" s="166" t="s">
        <v>2518</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2664</v>
      </c>
    </row>
    <row r="13" spans="1:70" s="146" customFormat="1" ht="3" customHeight="1" x14ac:dyDescent="0.3">
      <c r="A13" s="162"/>
      <c r="B13" s="395"/>
      <c r="C13" s="365"/>
      <c r="D13" s="376"/>
      <c r="E13" s="365"/>
      <c r="F13" s="365"/>
      <c r="G13" s="365"/>
      <c r="H13" s="365"/>
      <c r="I13" s="373"/>
      <c r="J13" s="168">
        <v>2</v>
      </c>
      <c r="K13" s="169"/>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c r="AO13" s="171"/>
      <c r="AP13" s="171"/>
      <c r="AQ13" s="171"/>
      <c r="AR13" s="171"/>
      <c r="AS13" s="171"/>
      <c r="AT13" s="171"/>
      <c r="AU13" s="171"/>
      <c r="AV13" s="171"/>
      <c r="AW13" s="171"/>
      <c r="AX13" s="171"/>
      <c r="AY13" s="171"/>
      <c r="AZ13" s="171"/>
      <c r="BA13" s="171"/>
      <c r="BB13" s="171"/>
      <c r="BC13" s="171">
        <f>IF(AV13="Asignado",15,0)+IF(AW13="Adecuado",15,0)+IF(AX13="Oportuna",15,0)+IF(AY13="Prevenir",15,IF(AY13="Detectar",10,0))+IF(AZ13="Confiable",15,0)+IF(BA13="Se investigan y resuelven oportunamente",15,0)+IF(BB13="Completa",10,IF(BB13="Incompleta",5,0))</f>
        <v>0</v>
      </c>
      <c r="BD13" s="171" t="str">
        <f t="shared" si="3"/>
        <v>Débil</v>
      </c>
      <c r="BE13" s="171"/>
      <c r="BF13" s="171"/>
      <c r="BG13" s="171" t="str">
        <f t="shared" si="4"/>
        <v>Casilla formulada</v>
      </c>
      <c r="BH13" s="171"/>
      <c r="BI13" s="172" t="str">
        <f t="shared" si="5"/>
        <v/>
      </c>
      <c r="BJ13" s="171" t="str">
        <f t="shared" si="6"/>
        <v/>
      </c>
      <c r="BK13" s="171" t="str">
        <f t="shared" si="7"/>
        <v>SI</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rSYhhMJimz/Y1v61LQl8yjOYMr0DeWEj6smIa8OURF7lTnsDomXi+6jmynAwDD5YRzvqguwDPtya0NG3XPfWCg==" saltValue="kG8Duvu6HZ18u17HALHmL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2710" priority="31" operator="containsText" text="No es Riesgo de Corrupción">
      <formula>NOT(ISERROR(SEARCH("No es Riesgo de Corrupción",I12)))</formula>
    </cfRule>
    <cfRule type="containsText" dxfId="2709" priority="32" operator="containsText" text="Si es Riesgo de Corrupción">
      <formula>NOT(ISERROR(SEARCH("Si es Riesgo de Corrupción",I12)))</formula>
    </cfRule>
  </conditionalFormatting>
  <conditionalFormatting sqref="AK12:AK21">
    <cfRule type="containsText" dxfId="2708" priority="27" operator="containsText" text="Extremo">
      <formula>NOT(ISERROR(SEARCH("Extremo",AK12)))</formula>
    </cfRule>
    <cfRule type="containsText" dxfId="2707" priority="28" operator="containsText" text="Alto">
      <formula>NOT(ISERROR(SEARCH("Alto",AK12)))</formula>
    </cfRule>
    <cfRule type="containsText" dxfId="2706" priority="29" operator="containsText" text="Moderado">
      <formula>NOT(ISERROR(SEARCH("Moderado",AK12)))</formula>
    </cfRule>
    <cfRule type="containsText" dxfId="2705" priority="30" operator="containsText" text="Bajo">
      <formula>NOT(ISERROR(SEARCH("Bajo",AK12)))</formula>
    </cfRule>
  </conditionalFormatting>
  <conditionalFormatting sqref="BI12:BI21">
    <cfRule type="containsText" dxfId="2704" priority="24" operator="containsText" text="FUERTE">
      <formula>NOT(ISERROR(SEARCH("FUERTE",BI12)))</formula>
    </cfRule>
    <cfRule type="containsText" dxfId="2703" priority="25" operator="containsText" text="MODERADO">
      <formula>NOT(ISERROR(SEARCH("MODERADO",BI12)))</formula>
    </cfRule>
    <cfRule type="containsText" dxfId="2702" priority="26" operator="containsText" text="DÉBIL">
      <formula>NOT(ISERROR(SEARCH("DÉBIL",BI12)))</formula>
    </cfRule>
  </conditionalFormatting>
  <conditionalFormatting sqref="AL12">
    <cfRule type="containsText" dxfId="2701" priority="20" operator="containsText" text="Extremo">
      <formula>NOT(ISERROR(SEARCH("Extremo",AL12)))</formula>
    </cfRule>
    <cfRule type="containsText" dxfId="2700" priority="21" operator="containsText" text="Alto">
      <formula>NOT(ISERROR(SEARCH("Alto",AL12)))</formula>
    </cfRule>
    <cfRule type="containsText" dxfId="2699" priority="22" operator="containsText" text="Moderado">
      <formula>NOT(ISERROR(SEARCH("Moderado",AL12)))</formula>
    </cfRule>
    <cfRule type="containsText" dxfId="2698" priority="23" operator="containsText" text="Bajo">
      <formula>NOT(ISERROR(SEARCH("Bajo",AL12)))</formula>
    </cfRule>
  </conditionalFormatting>
  <conditionalFormatting sqref="BQ12:BQ21">
    <cfRule type="containsText" dxfId="2697" priority="16" operator="containsText" text="Extremo">
      <formula>NOT(ISERROR(SEARCH("Extremo",BQ12)))</formula>
    </cfRule>
    <cfRule type="containsText" dxfId="2696" priority="17" operator="containsText" text="Alto">
      <formula>NOT(ISERROR(SEARCH("Alto",BQ12)))</formula>
    </cfRule>
    <cfRule type="containsText" dxfId="2695" priority="18" operator="containsText" text="Moderado">
      <formula>NOT(ISERROR(SEARCH("Moderado",BQ12)))</formula>
    </cfRule>
    <cfRule type="containsText" dxfId="2694" priority="19" operator="containsText" text="Bajo">
      <formula>NOT(ISERROR(SEARCH("Bajo",BQ12)))</formula>
    </cfRule>
  </conditionalFormatting>
  <conditionalFormatting sqref="A1:XFD3 A5:XFD11 A4:AT4 BS4:XFD4 BH12:XFD12 A22:XFD1048576 A12:D21 I13:XFD21 I12:BF12">
    <cfRule type="containsText" dxfId="2693" priority="11" operator="containsText" text="REDACTAR CONTROL">
      <formula>NOT(ISERROR(SEARCH("REDACTAR CONTROL",A1)))</formula>
    </cfRule>
    <cfRule type="containsText" dxfId="2692" priority="12" operator="containsText" text="Espacio para">
      <formula>NOT(ISERROR(SEARCH("Espacio para",A1)))</formula>
    </cfRule>
    <cfRule type="containsText" dxfId="2691" priority="13" operator="containsText" text="Definir el">
      <formula>NOT(ISERROR(SEARCH("Definir el",A1)))</formula>
    </cfRule>
    <cfRule type="containsText" dxfId="2690" priority="14" operator="containsText" text="lista desplegable">
      <formula>NOT(ISERROR(SEARCH("lista desplegable",A1)))</formula>
    </cfRule>
    <cfRule type="containsText" dxfId="2689" priority="15" operator="containsText" text="Casilla formulada">
      <formula>NOT(ISERROR(SEARCH("Casilla formulada",A1)))</formula>
    </cfRule>
  </conditionalFormatting>
  <conditionalFormatting sqref="BG12">
    <cfRule type="containsText" dxfId="2688" priority="6" operator="containsText" text="REDACTAR CONTROL">
      <formula>NOT(ISERROR(SEARCH("REDACTAR CONTROL",BG12)))</formula>
    </cfRule>
    <cfRule type="containsText" dxfId="2687" priority="7" operator="containsText" text="Espacio para">
      <formula>NOT(ISERROR(SEARCH("Espacio para",BG12)))</formula>
    </cfRule>
    <cfRule type="containsText" dxfId="2686" priority="8" operator="containsText" text="Definir el">
      <formula>NOT(ISERROR(SEARCH("Definir el",BG12)))</formula>
    </cfRule>
    <cfRule type="containsText" dxfId="2685" priority="9" operator="containsText" text="lista desplegable">
      <formula>NOT(ISERROR(SEARCH("lista desplegable",BG12)))</formula>
    </cfRule>
    <cfRule type="containsText" dxfId="2684" priority="10" operator="containsText" text="Casilla formulada">
      <formula>NOT(ISERROR(SEARCH("Casilla formulada",BG12)))</formula>
    </cfRule>
  </conditionalFormatting>
  <conditionalFormatting sqref="E12:H21">
    <cfRule type="containsText" dxfId="2683" priority="1" operator="containsText" text="REDACTAR CONTROL">
      <formula>NOT(ISERROR(SEARCH("REDACTAR CONTROL",E12)))</formula>
    </cfRule>
    <cfRule type="containsText" dxfId="2682" priority="2" operator="containsText" text="Espacio para">
      <formula>NOT(ISERROR(SEARCH("Espacio para",E12)))</formula>
    </cfRule>
    <cfRule type="containsText" dxfId="2681" priority="3" operator="containsText" text="Definir el">
      <formula>NOT(ISERROR(SEARCH("Definir el",E12)))</formula>
    </cfRule>
    <cfRule type="containsText" dxfId="2680" priority="4" operator="containsText" text="lista desplegable">
      <formula>NOT(ISERROR(SEARCH("lista desplegable",E12)))</formula>
    </cfRule>
    <cfRule type="containsText" dxfId="2679" priority="5" operator="containsText" text="Casilla formulada">
      <formula>NOT(ISERROR(SEARCH("Casilla formulada",E12)))</formula>
    </cfRule>
  </conditionalFormatting>
  <dataValidations count="13">
    <dataValidation type="list" allowBlank="1" showInputMessage="1" showErrorMessage="1" sqref="BF12:BF21" xr:uid="{4D936F3E-62E1-430A-84DE-6F0B5CD0F98E}">
      <formula1>"Escoger un dato de la lista desplegable,Fuerte,Moderado,Débil"</formula1>
    </dataValidation>
    <dataValidation type="list" allowBlank="1" showInputMessage="1" showErrorMessage="1" sqref="M12:M21" xr:uid="{4F07DDD7-FE7D-46AC-A940-2586618E7FDE}">
      <formula1>"Escoger un dato de la lista desplegable,5,4,3,2,1"</formula1>
    </dataValidation>
    <dataValidation type="list" allowBlank="1" showInputMessage="1" showErrorMessage="1" sqref="E12:H21" xr:uid="{F2A44C64-5DC9-430A-AAF7-FCC3D2F1AACE}">
      <formula1>"SI,NO,Escoger un dato de la lista desplegable"</formula1>
    </dataValidation>
    <dataValidation type="list" allowBlank="1" showInputMessage="1" showErrorMessage="1" sqref="P12:AH21" xr:uid="{6BDB9AA2-88D2-47FA-B515-717E935D03B9}">
      <formula1>"SI,NO,Selecciona una respuesta en la lista desplegable"</formula1>
    </dataValidation>
    <dataValidation type="list" allowBlank="1" showInputMessage="1" showErrorMessage="1" sqref="AP12:AP21" xr:uid="{4ED9E90B-85C5-41C6-839F-1FEEB497C66E}">
      <formula1>"Escoger un dato de la lista desplegable,Por Tramite, Diario, Semanal, Quincenal, Mensual, Bimestral, Trimestral, Semestral,Anual"</formula1>
    </dataValidation>
    <dataValidation type="list" allowBlank="1" showInputMessage="1" showErrorMessage="1" sqref="AU12:AU21" xr:uid="{469A4CBE-935E-4B73-AC86-C2CB0FA64AE9}">
      <formula1>"Escoger un dato de la lista desplegable,Preventivo,Detectivo"</formula1>
    </dataValidation>
    <dataValidation type="list" allowBlank="1" showInputMessage="1" showErrorMessage="1" sqref="AV12:AV21" xr:uid="{54F76CA8-FB61-4406-874F-7AA72762FA82}">
      <formula1>"Asignado,No Asignado,Escoger un dato de la lista desplegable"</formula1>
    </dataValidation>
    <dataValidation type="list" allowBlank="1" showInputMessage="1" showErrorMessage="1" sqref="AW12:AW21" xr:uid="{2B5F85B4-44F7-4236-A499-41AED08172F7}">
      <formula1>"Adecuado,Inadecuado,Escoger un dato de la lista desplegable"</formula1>
    </dataValidation>
    <dataValidation type="list" allowBlank="1" showInputMessage="1" showErrorMessage="1" sqref="AX12:AX21" xr:uid="{5C5AFC74-1569-4E36-AC36-778FBAC5BA64}">
      <formula1>"Oportuna,Inoportuna,Escoger un dato de la lista desplegable"</formula1>
    </dataValidation>
    <dataValidation type="list" allowBlank="1" showInputMessage="1" showErrorMessage="1" sqref="AY12:AY21" xr:uid="{E0E421A9-AE48-4E18-B362-2BE355B14F96}">
      <formula1>"Prevenir,Detectar,No es un control,Escoger un dato de la lista desplegable"</formula1>
    </dataValidation>
    <dataValidation type="list" allowBlank="1" showInputMessage="1" showErrorMessage="1" sqref="AZ12:AZ21" xr:uid="{A8072701-E171-4340-9031-4DE51A5A7E31}">
      <formula1>"Confiable,No confiable,Escoger un dato de la lista desplegable"</formula1>
    </dataValidation>
    <dataValidation type="list" allowBlank="1" showInputMessage="1" showErrorMessage="1" sqref="BA12:BA21" xr:uid="{937C0434-806F-4801-9F29-7FAB9D740061}">
      <formula1>"Escoger un dato de la lista desplegable,Se investigan y resuelven oportunamente,No se investigan y resuelven oportunamente."</formula1>
    </dataValidation>
    <dataValidation type="list" allowBlank="1" showInputMessage="1" showErrorMessage="1" sqref="BB12:BB21" xr:uid="{3D64F878-27BB-4423-96FD-FD15D9BF386B}">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FE085980-9248-472A-92C7-E5C77A752DC3}">
          <x14:formula1>
            <xm:f>'HOJA DE DATOS'!$I$60:$I$64</xm:f>
          </x14:formula1>
          <xm:sqref>AL12:AL21</xm:sqref>
        </x14:dataValidation>
        <x14:dataValidation type="list" allowBlank="1" showInputMessage="1" showErrorMessage="1" xr:uid="{C88DFBDD-3FA7-4339-80B7-DB2BB1D17D31}">
          <x14:formula1>
            <xm:f>'HOJA DE DATOS'!$I$13:$I$46</xm:f>
          </x14:formula1>
          <xm:sqref>B12:B21</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8">
    <tabColor rgb="FF0BB9D0"/>
  </sheetPr>
  <dimension ref="B1:AX51"/>
  <sheetViews>
    <sheetView zoomScale="60" zoomScaleNormal="60" workbookViewId="0">
      <selection activeCell="I12" sqref="I12:I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50.1093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561</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GSAN-2-1</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58.4" x14ac:dyDescent="0.25">
      <c r="B12" s="296" t="s">
        <v>23</v>
      </c>
      <c r="C12" s="299" t="str">
        <f>VLOOKUP(B12,'HOJA DE DATOS'!$I$13:$J$46,2,FALSE)</f>
        <v>Elaborar, recopilar, publicar y distribuir la información meteorológica aeronáutica, de manera oportuna, veraz y confiable, con el propósito de contribuir en la seguridad operacional y eficiencia de la navegación aérea.</v>
      </c>
      <c r="D12" s="302" t="s">
        <v>392</v>
      </c>
      <c r="E12" s="304" t="s">
        <v>377</v>
      </c>
      <c r="F12" s="306" t="str">
        <f>IFERROR(VLOOKUP(E12,'HOJA DE DATOS'!$I$50:$J$57,2,0),"Casilla formulada")</f>
        <v>Posibilidad de ocurrencia de eventos que afecten los procesos misionales de la Entidad.</v>
      </c>
      <c r="G12" s="101">
        <v>1</v>
      </c>
      <c r="H12" s="102" t="s">
        <v>393</v>
      </c>
      <c r="I12" s="308" t="s">
        <v>1400</v>
      </c>
      <c r="J12" s="310">
        <v>5</v>
      </c>
      <c r="K12" s="340" t="str">
        <f>IF(J12="Escoger un dato de la lista desplegable","← 
Definir el nivel de probabilidad",VLOOKUP(J12,'HOJA DE DATOS'!$B$4:$E$8,2,0))</f>
        <v>Casi seguro</v>
      </c>
      <c r="L12" s="304" t="str">
        <f>IF(J12="Escoger un dato de la lista desplegable","← ← 
Definir el nivel de probabilidad",VLOOKUP('GSAN-2-1 (G-V3)'!J12:J21,'HOJA DE DATOS'!$B$4:$E$8,4,0))</f>
        <v>Más de 1 vez al año.</v>
      </c>
      <c r="M12" s="338">
        <v>5</v>
      </c>
      <c r="N12" s="340" t="str">
        <f>IF(M12="Escoger un dato de la lista desplegable","← 
Definir el nivel de impacto",VLOOKUP(M12,'HOJA DE DATOS'!$G$4:$H$8,2,0))</f>
        <v>Catastrófico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1401</v>
      </c>
      <c r="S12" s="75" t="s">
        <v>1402</v>
      </c>
      <c r="T12" s="75" t="s">
        <v>77</v>
      </c>
      <c r="U12" s="75" t="s">
        <v>1403</v>
      </c>
      <c r="V12" s="75" t="s">
        <v>1404</v>
      </c>
      <c r="W12" s="75" t="s">
        <v>1405</v>
      </c>
      <c r="X12" s="75" t="s">
        <v>1406</v>
      </c>
      <c r="Y12" s="102" t="s">
        <v>78</v>
      </c>
      <c r="Z12" s="102" t="s">
        <v>79</v>
      </c>
      <c r="AA12" s="102" t="s">
        <v>80</v>
      </c>
      <c r="AB12" s="102" t="s">
        <v>104</v>
      </c>
      <c r="AC12" s="102" t="s">
        <v>86</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80</v>
      </c>
      <c r="AH12" s="102" t="str">
        <f t="shared" ref="AH12:AH41" si="1">IF(AG12&lt;=85,"Débil",IF(AND(AG12&gt;=86,AG12&lt;=94),"Moderado","Fuerte"))</f>
        <v>Débil</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DÉBIL</v>
      </c>
      <c r="AN12" s="102">
        <f t="shared" ref="AN12:AN41" si="4">IF(AM12="DÉBIL",0,IF(AM12="MODERADO",50,IF(AM12="FUERTE",100,"Casilla formulada")))</f>
        <v>0</v>
      </c>
      <c r="AO12" s="102" t="str">
        <f t="shared" ref="AO12:AO41" si="5">IF(OR(AH12="",AJ12=""),"",IF(AND(AJ12="Fuerte",AH12="Fuerte"),"NO","SI"))</f>
        <v>SI</v>
      </c>
      <c r="AP12" s="330" t="str">
        <f>IFERROR(IF(AVERAGE(AN12:AN21)=100,"FUERTE",IF(AND(AVERAGE(AN12:AN21)&lt;=99,AVERAGE(AN12:AN21)&gt;=50),"MODERADA",IF(AVERAGE(AN12:AN21)&lt;50,"DÉBIL",0))),"Casilla formulada")</f>
        <v>DÉBIL</v>
      </c>
      <c r="AQ12" s="330" t="str">
        <f t="shared" ref="AQ12:AQ32" si="6">IFERROR(IF(AVERAGEIF(Y12:Y21,"Preventivo",AN12:AN21)&gt;=50,"DIRECTAMENTE","NO DISMINUYE"),"NO DISMINUYE")</f>
        <v>NO DISMINUYE</v>
      </c>
      <c r="AR12" s="332" t="str">
        <f t="shared" ref="AR12:AR32" si="7">IFERROR(IF(AVERAGEIF(Y12:Y21,"Detectivo",AN12:AN21)=100,"DIRECTAMENTE",IF(AND(AVERAGEIF(Y12:Y21,"Detectivo",AN12:AN21)&lt;99,(AVERAGEIF(Y12:Y21,"Detectivo",AN12:AN21)&gt;=50)),"INDIRECTAMENTE","NO DISMINUYE")),"NO DISMINUYE")</f>
        <v>NO DISMINUYE</v>
      </c>
      <c r="AS12" s="334">
        <f t="shared" ref="AS12:AS32" si="8">IF(J12=1,1,IF(AND(J12=2,AP12="FUERTE",AQ12="DIRECTAMENTE"),J12-1,IF(AND(J12&gt;2,AP12="FUERTE",AQ12="DIRECTAMENTE"),J12-2,IF(AND(J12&gt;=2,AP12="MODERADA",AQ12="DIRECTAMENTE"),J12-1,J12))))</f>
        <v>5</v>
      </c>
      <c r="AT12" s="335" t="str">
        <f t="shared" ref="AT12" si="9">IF(AS12=1,"Rara vez",IF(AS12=2,"Improbable",IF(AS12=3,"Posible",IF(AS12=4,"Probable",IF(AS12=5,"Casi Seguro",0)))))</f>
        <v>Casi Seguro</v>
      </c>
      <c r="AU12" s="337">
        <f t="shared" ref="AU12:AU32" si="10">IF(M12=1,1,IF(AND(M12=2,AP12="FUERTE",OR(AR12="DIRECTAMENTE",AR12="INDIRECTAMENTE")),M12-1,IF(AND(M12&gt;2,AP12="FUERTE",AR12="DIRECTAMENTE"),M12-2,IF(AND(M12&gt;2,AP12="FUERTE",AR12="INDIRECTAMENTE"),M12-1,IF(AND(M12&gt;1,AP12="MODERADA",AR12="DIRECTAMENTE"),M12-1,M12)))))</f>
        <v>5</v>
      </c>
      <c r="AV12" s="306" t="str">
        <f t="shared" ref="AV12:AV32" si="11">IF(AU12=1,"Insignificante",IF(AU12=2,"Menor",IF(AU12=3,"Moderado",IF(AU12=4,"Mayor",IF(AU12=5,"Catastrófico","Casilla formulada")))))</f>
        <v>Catastrófico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Extremo</v>
      </c>
      <c r="AX12" s="327" t="s">
        <v>459</v>
      </c>
    </row>
    <row r="13" spans="2:50" s="104" customFormat="1" ht="158.4" x14ac:dyDescent="0.25">
      <c r="B13" s="297"/>
      <c r="C13" s="300"/>
      <c r="D13" s="302"/>
      <c r="E13" s="304"/>
      <c r="F13" s="306"/>
      <c r="G13" s="105">
        <v>2</v>
      </c>
      <c r="H13" s="106" t="s">
        <v>1399</v>
      </c>
      <c r="I13" s="308"/>
      <c r="J13" s="310"/>
      <c r="K13" s="340"/>
      <c r="L13" s="304"/>
      <c r="M13" s="338"/>
      <c r="N13" s="340"/>
      <c r="O13" s="325"/>
      <c r="P13" s="308"/>
      <c r="Q13" s="107">
        <v>2</v>
      </c>
      <c r="R13" s="76" t="s">
        <v>1407</v>
      </c>
      <c r="S13" s="76" t="s">
        <v>1402</v>
      </c>
      <c r="T13" s="76" t="s">
        <v>77</v>
      </c>
      <c r="U13" s="76" t="s">
        <v>1408</v>
      </c>
      <c r="V13" s="76" t="s">
        <v>1409</v>
      </c>
      <c r="W13" s="76" t="s">
        <v>1410</v>
      </c>
      <c r="X13" s="76" t="s">
        <v>1411</v>
      </c>
      <c r="Y13" s="106" t="s">
        <v>78</v>
      </c>
      <c r="Z13" s="106" t="s">
        <v>79</v>
      </c>
      <c r="AA13" s="106" t="s">
        <v>80</v>
      </c>
      <c r="AB13" s="106" t="s">
        <v>104</v>
      </c>
      <c r="AC13" s="106" t="s">
        <v>86</v>
      </c>
      <c r="AD13" s="106" t="s">
        <v>83</v>
      </c>
      <c r="AE13" s="106" t="s">
        <v>107</v>
      </c>
      <c r="AF13" s="106" t="s">
        <v>87</v>
      </c>
      <c r="AG13" s="106">
        <f t="shared" si="0"/>
        <v>60</v>
      </c>
      <c r="AH13" s="106" t="str">
        <f t="shared" si="1"/>
        <v>Débil</v>
      </c>
      <c r="AI13" s="106"/>
      <c r="AJ13" s="106" t="s">
        <v>88</v>
      </c>
      <c r="AK13" s="106" t="str">
        <f t="shared" si="2"/>
        <v>No se ejecuta</v>
      </c>
      <c r="AL13" s="106"/>
      <c r="AM13" s="106" t="str">
        <f t="shared" si="3"/>
        <v>DÉBIL</v>
      </c>
      <c r="AN13" s="106">
        <f t="shared" si="4"/>
        <v>0</v>
      </c>
      <c r="AO13" s="106" t="str">
        <f t="shared" si="5"/>
        <v>SI</v>
      </c>
      <c r="AP13" s="330"/>
      <c r="AQ13" s="330"/>
      <c r="AR13" s="332"/>
      <c r="AS13" s="310"/>
      <c r="AT13" s="335"/>
      <c r="AU13" s="338"/>
      <c r="AV13" s="306"/>
      <c r="AW13" s="325"/>
      <c r="AX13" s="328"/>
    </row>
    <row r="14" spans="2:50" s="104" customFormat="1" ht="184.8" x14ac:dyDescent="0.25">
      <c r="B14" s="297"/>
      <c r="C14" s="300"/>
      <c r="D14" s="302"/>
      <c r="E14" s="304"/>
      <c r="F14" s="306"/>
      <c r="G14" s="108">
        <v>3</v>
      </c>
      <c r="H14" s="109" t="s">
        <v>1399</v>
      </c>
      <c r="I14" s="308"/>
      <c r="J14" s="310"/>
      <c r="K14" s="340"/>
      <c r="L14" s="304"/>
      <c r="M14" s="338"/>
      <c r="N14" s="340"/>
      <c r="O14" s="325"/>
      <c r="P14" s="308"/>
      <c r="Q14" s="110">
        <v>3</v>
      </c>
      <c r="R14" s="77" t="s">
        <v>1412</v>
      </c>
      <c r="S14" s="77" t="s">
        <v>394</v>
      </c>
      <c r="T14" s="77" t="s">
        <v>77</v>
      </c>
      <c r="U14" s="77" t="s">
        <v>1413</v>
      </c>
      <c r="V14" s="77" t="s">
        <v>1409</v>
      </c>
      <c r="W14" s="77" t="s">
        <v>1414</v>
      </c>
      <c r="X14" s="77" t="s">
        <v>1411</v>
      </c>
      <c r="Y14" s="109" t="s">
        <v>78</v>
      </c>
      <c r="Z14" s="109" t="s">
        <v>79</v>
      </c>
      <c r="AA14" s="109" t="s">
        <v>80</v>
      </c>
      <c r="AB14" s="109" t="s">
        <v>104</v>
      </c>
      <c r="AC14" s="109" t="s">
        <v>86</v>
      </c>
      <c r="AD14" s="109" t="s">
        <v>83</v>
      </c>
      <c r="AE14" s="109" t="s">
        <v>107</v>
      </c>
      <c r="AF14" s="109" t="s">
        <v>87</v>
      </c>
      <c r="AG14" s="109">
        <f t="shared" si="0"/>
        <v>60</v>
      </c>
      <c r="AH14" s="109" t="str">
        <f t="shared" si="1"/>
        <v>Débil</v>
      </c>
      <c r="AI14" s="109"/>
      <c r="AJ14" s="109" t="s">
        <v>88</v>
      </c>
      <c r="AK14" s="109" t="str">
        <f t="shared" si="2"/>
        <v>No se ejecuta</v>
      </c>
      <c r="AL14" s="109"/>
      <c r="AM14" s="109" t="str">
        <f t="shared" si="3"/>
        <v>DÉBIL</v>
      </c>
      <c r="AN14" s="109">
        <f t="shared" si="4"/>
        <v>0</v>
      </c>
      <c r="AO14" s="109" t="str">
        <f t="shared" si="5"/>
        <v>SI</v>
      </c>
      <c r="AP14" s="330"/>
      <c r="AQ14" s="330"/>
      <c r="AR14" s="332"/>
      <c r="AS14" s="310"/>
      <c r="AT14" s="335"/>
      <c r="AU14" s="338"/>
      <c r="AV14" s="306"/>
      <c r="AW14" s="325"/>
      <c r="AX14" s="328"/>
    </row>
    <row r="15" spans="2:50" s="104" customFormat="1" ht="158.4" x14ac:dyDescent="0.25">
      <c r="B15" s="297"/>
      <c r="C15" s="300"/>
      <c r="D15" s="302"/>
      <c r="E15" s="304"/>
      <c r="F15" s="306"/>
      <c r="G15" s="105">
        <v>4</v>
      </c>
      <c r="H15" s="106" t="s">
        <v>460</v>
      </c>
      <c r="I15" s="308"/>
      <c r="J15" s="310"/>
      <c r="K15" s="340"/>
      <c r="L15" s="304"/>
      <c r="M15" s="338"/>
      <c r="N15" s="340"/>
      <c r="O15" s="325"/>
      <c r="P15" s="308"/>
      <c r="Q15" s="107">
        <v>4</v>
      </c>
      <c r="R15" s="76" t="s">
        <v>1415</v>
      </c>
      <c r="S15" s="76" t="s">
        <v>394</v>
      </c>
      <c r="T15" s="76" t="s">
        <v>77</v>
      </c>
      <c r="U15" s="76" t="s">
        <v>1416</v>
      </c>
      <c r="V15" s="76" t="s">
        <v>1417</v>
      </c>
      <c r="W15" s="76" t="s">
        <v>1418</v>
      </c>
      <c r="X15" s="76" t="s">
        <v>395</v>
      </c>
      <c r="Y15" s="106" t="s">
        <v>78</v>
      </c>
      <c r="Z15" s="106" t="s">
        <v>79</v>
      </c>
      <c r="AA15" s="106" t="s">
        <v>80</v>
      </c>
      <c r="AB15" s="106" t="s">
        <v>104</v>
      </c>
      <c r="AC15" s="106" t="s">
        <v>86</v>
      </c>
      <c r="AD15" s="106" t="s">
        <v>83</v>
      </c>
      <c r="AE15" s="106" t="s">
        <v>107</v>
      </c>
      <c r="AF15" s="106" t="s">
        <v>87</v>
      </c>
      <c r="AG15" s="106">
        <f t="shared" si="0"/>
        <v>60</v>
      </c>
      <c r="AH15" s="106" t="str">
        <f t="shared" si="1"/>
        <v>Débil</v>
      </c>
      <c r="AI15" s="106"/>
      <c r="AJ15" s="106" t="s">
        <v>88</v>
      </c>
      <c r="AK15" s="106" t="str">
        <f t="shared" si="2"/>
        <v>No se ejecuta</v>
      </c>
      <c r="AL15" s="106"/>
      <c r="AM15" s="106" t="str">
        <f t="shared" si="3"/>
        <v>DÉBIL</v>
      </c>
      <c r="AN15" s="106">
        <f t="shared" si="4"/>
        <v>0</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t="s">
        <v>592</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probabilidad",VLOOKUP('GSAN-2-1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probabilidad",VLOOKUP('GSAN-2-1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row r="42" spans="2:50" s="104" customFormat="1" ht="105.6" x14ac:dyDescent="0.25">
      <c r="B42" s="296" t="s">
        <v>23</v>
      </c>
      <c r="C42" s="299" t="str">
        <f>VLOOKUP(B42,'HOJA DE DATOS'!$I$13:$J$46,2,FALSE)</f>
        <v>Elaborar, recopilar, publicar y distribuir la información meteorológica aeronáutica, de manera oportuna, veraz y confiable, con el propósito de contribuir en la seguridad operacional y eficiencia de la navegación aérea.</v>
      </c>
      <c r="D42" s="302" t="s">
        <v>461</v>
      </c>
      <c r="E42" s="304" t="s">
        <v>377</v>
      </c>
      <c r="F42" s="306" t="str">
        <f>IFERROR(VLOOKUP(E42,'HOJA DE DATOS'!$I$50:$J$57,2,0),"Casilla formulada")</f>
        <v>Posibilidad de ocurrencia de eventos que afecten los procesos misionales de la Entidad.</v>
      </c>
      <c r="G42" s="101">
        <v>1</v>
      </c>
      <c r="H42" s="102" t="s">
        <v>396</v>
      </c>
      <c r="I42" s="308" t="s">
        <v>1419</v>
      </c>
      <c r="J42" s="310">
        <v>4</v>
      </c>
      <c r="K42" s="340" t="str">
        <f>IF(J42="Escoger un dato de la lista desplegable","← 
Definir el nivel de probabilidad",VLOOKUP(J42,'HOJA DE DATOS'!$B$4:$E$8,2,0))</f>
        <v>Probable</v>
      </c>
      <c r="L42" s="304" t="str">
        <f>IF(J42="Escoger un dato de la lista desplegable","← ← 
Definir el nivel de probabilidad",VLOOKUP('GSAN-2-1 (G-V3)'!J42:J51,'HOJA DE DATOS'!$B$4:$E$8,4,0))</f>
        <v>Al menos 1 vez en el último año.</v>
      </c>
      <c r="M42" s="338">
        <v>5</v>
      </c>
      <c r="N42" s="340" t="str">
        <f>IF(M42="Escoger un dato de la lista desplegable","← 
Definir el nivel de impacto",VLOOKUP(M42,'HOJA DE DATOS'!$G$4:$H$8,2,0))</f>
        <v>Catastrófico</v>
      </c>
      <c r="O42" s="324"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Extremo</v>
      </c>
      <c r="P42" s="342" t="s">
        <v>70</v>
      </c>
      <c r="Q42" s="103">
        <v>1</v>
      </c>
      <c r="R42" s="75" t="s">
        <v>1429</v>
      </c>
      <c r="S42" s="75" t="s">
        <v>394</v>
      </c>
      <c r="T42" s="75" t="s">
        <v>77</v>
      </c>
      <c r="U42" s="75" t="s">
        <v>1420</v>
      </c>
      <c r="V42" s="75" t="s">
        <v>1421</v>
      </c>
      <c r="W42" s="75" t="s">
        <v>1422</v>
      </c>
      <c r="X42" s="75" t="s">
        <v>1423</v>
      </c>
      <c r="Y42" s="102" t="s">
        <v>78</v>
      </c>
      <c r="Z42" s="102" t="s">
        <v>79</v>
      </c>
      <c r="AA42" s="102" t="s">
        <v>80</v>
      </c>
      <c r="AB42" s="102" t="s">
        <v>104</v>
      </c>
      <c r="AC42" s="102" t="s">
        <v>86</v>
      </c>
      <c r="AD42" s="102" t="s">
        <v>83</v>
      </c>
      <c r="AE42" s="102" t="s">
        <v>107</v>
      </c>
      <c r="AF42" s="102" t="s">
        <v>87</v>
      </c>
      <c r="AG42" s="102">
        <f t="shared" ref="AG42:AG51" si="14">IF(Z42="Asignado",15,0)+IF(AA42="Adecuado",15,0)+IF(AB42="Oportuna",15,0)+IF(AC42="Prevenir",15,IF(AC42="Detectar",10,0))+IF(AD42="Confiable",15,0)+IF(AE42="Se investigan y resuelven oportunamente",15,0)+IF(AF42="Completa",10,IF(AF42="Incompleta",5,0))</f>
        <v>60</v>
      </c>
      <c r="AH42" s="102" t="str">
        <f t="shared" ref="AH42:AH51" si="15">IF(AG42&lt;=85,"Débil",IF(AND(AG42&gt;=86,AG42&lt;=94),"Moderado","Fuerte"))</f>
        <v>Débil</v>
      </c>
      <c r="AI42" s="102"/>
      <c r="AJ42" s="102" t="s">
        <v>89</v>
      </c>
      <c r="AK42" s="102" t="str">
        <f t="shared" ref="AK42:AK51" si="16">IF(AJ42="Débil","No se ejecuta",IF(AJ42="Moderado","Algunas veces se ejecuta",IF(AJ42="FUERTE","Siempre se ejecuta","Casilla formulada")))</f>
        <v>Siempre se ejecuta</v>
      </c>
      <c r="AL42" s="102"/>
      <c r="AM42" s="102" t="str">
        <f t="shared" ref="AM42:AM51" si="17">IF(AND(AJ42="Fuerte",AH42="Fuerte"),"FUERTE",IF(AND(AJ42="Fuerte",AH42="Moderado"),"MODERADO",IF(AND(AJ42="Fuerte",AH42="Débil"),"DÉBIL",IF(AND(AJ42="Moderado",AH42="Fuerte"),"MODERADO",IF(AND(AJ42="Moderado",AH42="Moderado"),"MODERADO",IF(AND(AJ42="Moderado",AH42="Débil"),"DÉBIL",IF(AND(AJ42="Débil",AH42="Fuerte"),"DÉBIL",IF(AND(AJ42="Débil",AH42="Moderado"),"DÉBIL",IF(AND(AJ42="Débil",AH42="Débil"),"DÉBIL","Casilla formulada")))))))))</f>
        <v>DÉBIL</v>
      </c>
      <c r="AN42" s="102">
        <f t="shared" ref="AN42:AN51" si="18">IF(AM42="DÉBIL",0,IF(AM42="MODERADO",50,IF(AM42="FUERTE",100,"Casilla formulada")))</f>
        <v>0</v>
      </c>
      <c r="AO42" s="102" t="str">
        <f t="shared" ref="AO42:AO51" si="19">IF(OR(AH42="",AJ42=""),"",IF(AND(AJ42="Fuerte",AH42="Fuerte"),"NO","SI"))</f>
        <v>SI</v>
      </c>
      <c r="AP42" s="330" t="str">
        <f>IFERROR(IF(AVERAGE(AN42:AN51)=100,"FUERTE",IF(AND(AVERAGE(AN42:AN51)&lt;=99,AVERAGE(AN42:AN51)&gt;=50),"MODERADA",IF(AVERAGE(AN42:AN51)&lt;50,"DÉBIL",0))),"Casilla formulada")</f>
        <v>DÉBIL</v>
      </c>
      <c r="AQ42" s="330" t="str">
        <f t="shared" ref="AQ42" si="20">IFERROR(IF(AVERAGEIF(Y42:Y51,"Preventivo",AN42:AN51)&gt;=50,"DIRECTAMENTE","NO DISMINUYE"),"NO DISMINUYE")</f>
        <v>NO DISMINUYE</v>
      </c>
      <c r="AR42" s="332" t="str">
        <f t="shared" ref="AR42" si="21">IFERROR(IF(AVERAGEIF(Y42:Y51,"Detectivo",AN42:AN51)=100,"DIRECTAMENTE",IF(AND(AVERAGEIF(Y42:Y51,"Detectivo",AN42:AN51)&lt;99,(AVERAGEIF(Y42:Y51,"Detectivo",AN42:AN51)&gt;=50)),"INDIRECTAMENTE","NO DISMINUYE")),"NO DISMINUYE")</f>
        <v>NO DISMINUYE</v>
      </c>
      <c r="AS42" s="334">
        <f t="shared" ref="AS42" si="22">IF(J42=1,1,IF(AND(J42=2,AP42="FUERTE",AQ42="DIRECTAMENTE"),J42-1,IF(AND(J42&gt;2,AP42="FUERTE",AQ42="DIRECTAMENTE"),J42-2,IF(AND(J42&gt;=2,AP42="MODERADA",AQ42="DIRECTAMENTE"),J42-1,J42))))</f>
        <v>4</v>
      </c>
      <c r="AT42" s="335" t="str">
        <f t="shared" ref="AT42" si="23">IF(AS42=1,"Rara vez",IF(AS42=2,"Improbable",IF(AS42=3,"Posible",IF(AS42=4,"Probable",IF(AS42=5,"Casi Seguro",0)))))</f>
        <v>Probable</v>
      </c>
      <c r="AU42" s="337">
        <f t="shared" ref="AU42" si="24">IF(M42=1,1,IF(AND(M42=2,AP42="FUERTE",OR(AR42="DIRECTAMENTE",AR42="INDIRECTAMENTE")),M42-1,IF(AND(M42&gt;2,AP42="FUERTE",AR42="DIRECTAMENTE"),M42-2,IF(AND(M42&gt;2,AP42="FUERTE",AR42="INDIRECTAMENTE"),M42-1,IF(AND(M42&gt;1,AP42="MODERADA",AR42="DIRECTAMENTE"),M42-1,M42)))))</f>
        <v>5</v>
      </c>
      <c r="AV42" s="306" t="str">
        <f t="shared" ref="AV42" si="25">IF(AU42=1,"Insignificante",IF(AU42=2,"Menor",IF(AU42=3,"Moderado",IF(AU42=4,"Mayor",IF(AU42=5,"Catastrófico","Casilla formulada")))))</f>
        <v>Catastrófico</v>
      </c>
      <c r="AW42" s="324"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Extremo</v>
      </c>
      <c r="AX42" s="327" t="s">
        <v>462</v>
      </c>
    </row>
    <row r="43" spans="2:50" s="104" customFormat="1" ht="171.6" x14ac:dyDescent="0.25">
      <c r="B43" s="297"/>
      <c r="C43" s="300"/>
      <c r="D43" s="302"/>
      <c r="E43" s="304"/>
      <c r="F43" s="306"/>
      <c r="G43" s="105">
        <v>2</v>
      </c>
      <c r="H43" s="106" t="s">
        <v>463</v>
      </c>
      <c r="I43" s="308"/>
      <c r="J43" s="310"/>
      <c r="K43" s="340"/>
      <c r="L43" s="304"/>
      <c r="M43" s="338"/>
      <c r="N43" s="340"/>
      <c r="O43" s="325"/>
      <c r="P43" s="308"/>
      <c r="Q43" s="107">
        <v>2</v>
      </c>
      <c r="R43" s="76" t="s">
        <v>1424</v>
      </c>
      <c r="S43" s="76" t="s">
        <v>394</v>
      </c>
      <c r="T43" s="76" t="s">
        <v>77</v>
      </c>
      <c r="U43" s="76" t="s">
        <v>1425</v>
      </c>
      <c r="V43" s="76" t="s">
        <v>1426</v>
      </c>
      <c r="W43" s="76" t="s">
        <v>1427</v>
      </c>
      <c r="X43" s="76" t="s">
        <v>1428</v>
      </c>
      <c r="Y43" s="106" t="s">
        <v>78</v>
      </c>
      <c r="Z43" s="106" t="s">
        <v>79</v>
      </c>
      <c r="AA43" s="106" t="s">
        <v>80</v>
      </c>
      <c r="AB43" s="106" t="s">
        <v>104</v>
      </c>
      <c r="AC43" s="106" t="s">
        <v>86</v>
      </c>
      <c r="AD43" s="106" t="s">
        <v>83</v>
      </c>
      <c r="AE43" s="106" t="s">
        <v>107</v>
      </c>
      <c r="AF43" s="106" t="s">
        <v>87</v>
      </c>
      <c r="AG43" s="106">
        <f t="shared" si="14"/>
        <v>60</v>
      </c>
      <c r="AH43" s="106" t="str">
        <f t="shared" si="15"/>
        <v>Débil</v>
      </c>
      <c r="AI43" s="106"/>
      <c r="AJ43" s="106" t="s">
        <v>89</v>
      </c>
      <c r="AK43" s="106" t="str">
        <f t="shared" si="16"/>
        <v>Siempre se ejecuta</v>
      </c>
      <c r="AL43" s="106"/>
      <c r="AM43" s="106" t="str">
        <f t="shared" si="17"/>
        <v>DÉBIL</v>
      </c>
      <c r="AN43" s="106">
        <f t="shared" si="18"/>
        <v>0</v>
      </c>
      <c r="AO43" s="106" t="str">
        <f t="shared" si="19"/>
        <v>SI</v>
      </c>
      <c r="AP43" s="330"/>
      <c r="AQ43" s="330"/>
      <c r="AR43" s="332"/>
      <c r="AS43" s="310"/>
      <c r="AT43" s="335"/>
      <c r="AU43" s="338"/>
      <c r="AV43" s="306"/>
      <c r="AW43" s="325"/>
      <c r="AX43" s="328"/>
    </row>
    <row r="44" spans="2:50" s="104" customFormat="1" ht="2.4" customHeight="1" x14ac:dyDescent="0.25">
      <c r="B44" s="297"/>
      <c r="C44" s="300"/>
      <c r="D44" s="302"/>
      <c r="E44" s="304"/>
      <c r="F44" s="306"/>
      <c r="G44" s="108">
        <v>3</v>
      </c>
      <c r="H44" s="109" t="s">
        <v>586</v>
      </c>
      <c r="I44" s="308"/>
      <c r="J44" s="310"/>
      <c r="K44" s="340"/>
      <c r="L44" s="304"/>
      <c r="M44" s="338"/>
      <c r="N44" s="340"/>
      <c r="O44" s="325"/>
      <c r="P44" s="308"/>
      <c r="Q44" s="110">
        <v>3</v>
      </c>
      <c r="R44" s="77"/>
      <c r="S44" s="77" t="s">
        <v>592</v>
      </c>
      <c r="T44" s="77"/>
      <c r="U44" s="77" t="s">
        <v>585</v>
      </c>
      <c r="V44" s="77"/>
      <c r="W44" s="77"/>
      <c r="X44" s="77"/>
      <c r="Y44" s="109"/>
      <c r="Z44" s="109" t="s">
        <v>585</v>
      </c>
      <c r="AA44" s="109" t="s">
        <v>585</v>
      </c>
      <c r="AB44" s="109" t="s">
        <v>585</v>
      </c>
      <c r="AC44" s="109" t="s">
        <v>585</v>
      </c>
      <c r="AD44" s="109" t="s">
        <v>585</v>
      </c>
      <c r="AE44" s="109" t="s">
        <v>585</v>
      </c>
      <c r="AF44" s="109" t="s">
        <v>585</v>
      </c>
      <c r="AG44" s="109" t="s">
        <v>585</v>
      </c>
      <c r="AH44" s="109" t="str">
        <f t="shared" si="15"/>
        <v>Fuerte</v>
      </c>
      <c r="AI44" s="109"/>
      <c r="AJ44" s="109" t="s">
        <v>88</v>
      </c>
      <c r="AK44" s="109" t="str">
        <f t="shared" si="16"/>
        <v>No se ejecuta</v>
      </c>
      <c r="AL44" s="109"/>
      <c r="AM44" s="109" t="str">
        <f t="shared" si="17"/>
        <v>DÉBIL</v>
      </c>
      <c r="AN44" s="109">
        <f t="shared" si="18"/>
        <v>0</v>
      </c>
      <c r="AO44" s="109" t="str">
        <f t="shared" si="19"/>
        <v>SI</v>
      </c>
      <c r="AP44" s="330"/>
      <c r="AQ44" s="330"/>
      <c r="AR44" s="332"/>
      <c r="AS44" s="310"/>
      <c r="AT44" s="335"/>
      <c r="AU44" s="338"/>
      <c r="AV44" s="306"/>
      <c r="AW44" s="325"/>
      <c r="AX44" s="328"/>
    </row>
    <row r="45" spans="2:50" s="104" customFormat="1" ht="2.4" customHeight="1" x14ac:dyDescent="0.25">
      <c r="B45" s="297"/>
      <c r="C45" s="300"/>
      <c r="D45" s="302"/>
      <c r="E45" s="304"/>
      <c r="F45" s="306"/>
      <c r="G45" s="105">
        <v>4</v>
      </c>
      <c r="H45" s="106" t="s">
        <v>586</v>
      </c>
      <c r="I45" s="308"/>
      <c r="J45" s="310"/>
      <c r="K45" s="340"/>
      <c r="L45" s="304"/>
      <c r="M45" s="338"/>
      <c r="N45" s="340"/>
      <c r="O45" s="325"/>
      <c r="P45" s="308"/>
      <c r="Q45" s="107">
        <v>4</v>
      </c>
      <c r="R45" s="76"/>
      <c r="S45" s="76" t="s">
        <v>592</v>
      </c>
      <c r="T45" s="76"/>
      <c r="U45" s="76" t="s">
        <v>585</v>
      </c>
      <c r="V45" s="76"/>
      <c r="W45" s="76"/>
      <c r="X45" s="76"/>
      <c r="Y45" s="106"/>
      <c r="Z45" s="106" t="s">
        <v>585</v>
      </c>
      <c r="AA45" s="106" t="s">
        <v>585</v>
      </c>
      <c r="AB45" s="106" t="s">
        <v>585</v>
      </c>
      <c r="AC45" s="106" t="s">
        <v>585</v>
      </c>
      <c r="AD45" s="106" t="s">
        <v>585</v>
      </c>
      <c r="AE45" s="106" t="s">
        <v>585</v>
      </c>
      <c r="AF45" s="106" t="s">
        <v>585</v>
      </c>
      <c r="AG45" s="106" t="s">
        <v>585</v>
      </c>
      <c r="AH45" s="106" t="str">
        <f t="shared" si="15"/>
        <v>Fuerte</v>
      </c>
      <c r="AI45" s="106"/>
      <c r="AJ45" s="106" t="s">
        <v>88</v>
      </c>
      <c r="AK45" s="106" t="str">
        <f t="shared" si="16"/>
        <v>No se ejecuta</v>
      </c>
      <c r="AL45" s="106"/>
      <c r="AM45" s="106" t="str">
        <f t="shared" si="17"/>
        <v>DÉBIL</v>
      </c>
      <c r="AN45" s="106">
        <f t="shared" si="18"/>
        <v>0</v>
      </c>
      <c r="AO45" s="106" t="str">
        <f t="shared" si="19"/>
        <v>SI</v>
      </c>
      <c r="AP45" s="330"/>
      <c r="AQ45" s="330"/>
      <c r="AR45" s="332"/>
      <c r="AS45" s="310"/>
      <c r="AT45" s="335"/>
      <c r="AU45" s="338"/>
      <c r="AV45" s="306"/>
      <c r="AW45" s="325"/>
      <c r="AX45" s="328"/>
    </row>
    <row r="46" spans="2:50" s="104" customFormat="1" ht="2.4" customHeight="1" x14ac:dyDescent="0.25">
      <c r="B46" s="297"/>
      <c r="C46" s="300"/>
      <c r="D46" s="302"/>
      <c r="E46" s="304"/>
      <c r="F46" s="306"/>
      <c r="G46" s="108">
        <v>5</v>
      </c>
      <c r="H46" s="109" t="s">
        <v>586</v>
      </c>
      <c r="I46" s="308"/>
      <c r="J46" s="310"/>
      <c r="K46" s="340"/>
      <c r="L46" s="304"/>
      <c r="M46" s="338"/>
      <c r="N46" s="340"/>
      <c r="O46" s="325"/>
      <c r="P46" s="308"/>
      <c r="Q46" s="110">
        <v>5</v>
      </c>
      <c r="R46" s="77" t="s">
        <v>592</v>
      </c>
      <c r="S46" s="77"/>
      <c r="T46" s="77" t="s">
        <v>585</v>
      </c>
      <c r="U46" s="77"/>
      <c r="V46" s="77"/>
      <c r="W46" s="77"/>
      <c r="X46" s="77"/>
      <c r="Y46" s="109" t="s">
        <v>585</v>
      </c>
      <c r="Z46" s="109" t="s">
        <v>585</v>
      </c>
      <c r="AA46" s="109" t="s">
        <v>585</v>
      </c>
      <c r="AB46" s="109" t="s">
        <v>585</v>
      </c>
      <c r="AC46" s="109" t="s">
        <v>585</v>
      </c>
      <c r="AD46" s="109" t="s">
        <v>585</v>
      </c>
      <c r="AE46" s="109" t="s">
        <v>585</v>
      </c>
      <c r="AF46" s="109" t="s">
        <v>585</v>
      </c>
      <c r="AG46" s="109">
        <f t="shared" si="14"/>
        <v>0</v>
      </c>
      <c r="AH46" s="109" t="str">
        <f t="shared" si="15"/>
        <v>Débil</v>
      </c>
      <c r="AI46" s="109"/>
      <c r="AJ46" s="109" t="s">
        <v>585</v>
      </c>
      <c r="AK46" s="109" t="str">
        <f t="shared" si="16"/>
        <v>Casilla formulada</v>
      </c>
      <c r="AL46" s="109"/>
      <c r="AM46" s="109" t="str">
        <f t="shared" si="17"/>
        <v>Casilla formulada</v>
      </c>
      <c r="AN46" s="109" t="str">
        <f t="shared" si="18"/>
        <v>Casilla formulada</v>
      </c>
      <c r="AO46" s="109" t="str">
        <f t="shared" si="19"/>
        <v>SI</v>
      </c>
      <c r="AP46" s="330"/>
      <c r="AQ46" s="330"/>
      <c r="AR46" s="332"/>
      <c r="AS46" s="310"/>
      <c r="AT46" s="335"/>
      <c r="AU46" s="338"/>
      <c r="AV46" s="306"/>
      <c r="AW46" s="325"/>
      <c r="AX46" s="328"/>
    </row>
    <row r="47" spans="2:50" s="104" customFormat="1" ht="2.4" customHeight="1" x14ac:dyDescent="0.25">
      <c r="B47" s="297"/>
      <c r="C47" s="300"/>
      <c r="D47" s="302"/>
      <c r="E47" s="304"/>
      <c r="F47" s="306"/>
      <c r="G47" s="105">
        <v>6</v>
      </c>
      <c r="H47" s="106" t="s">
        <v>586</v>
      </c>
      <c r="I47" s="308"/>
      <c r="J47" s="310"/>
      <c r="K47" s="340"/>
      <c r="L47" s="304"/>
      <c r="M47" s="338"/>
      <c r="N47" s="340"/>
      <c r="O47" s="325"/>
      <c r="P47" s="308"/>
      <c r="Q47" s="107">
        <v>6</v>
      </c>
      <c r="R47" s="76" t="s">
        <v>592</v>
      </c>
      <c r="S47" s="76"/>
      <c r="T47" s="76" t="s">
        <v>585</v>
      </c>
      <c r="U47" s="76"/>
      <c r="V47" s="76"/>
      <c r="W47" s="76"/>
      <c r="X47" s="76"/>
      <c r="Y47" s="106" t="s">
        <v>585</v>
      </c>
      <c r="Z47" s="106" t="s">
        <v>585</v>
      </c>
      <c r="AA47" s="106" t="s">
        <v>585</v>
      </c>
      <c r="AB47" s="106" t="s">
        <v>585</v>
      </c>
      <c r="AC47" s="106" t="s">
        <v>585</v>
      </c>
      <c r="AD47" s="106" t="s">
        <v>585</v>
      </c>
      <c r="AE47" s="106" t="s">
        <v>585</v>
      </c>
      <c r="AF47" s="106" t="s">
        <v>585</v>
      </c>
      <c r="AG47" s="106">
        <f t="shared" si="14"/>
        <v>0</v>
      </c>
      <c r="AH47" s="106" t="str">
        <f t="shared" si="15"/>
        <v>Débil</v>
      </c>
      <c r="AI47" s="106"/>
      <c r="AJ47" s="106" t="s">
        <v>585</v>
      </c>
      <c r="AK47" s="106" t="str">
        <f t="shared" si="16"/>
        <v>Casilla formulada</v>
      </c>
      <c r="AL47" s="106"/>
      <c r="AM47" s="106" t="str">
        <f t="shared" si="17"/>
        <v>Casilla formulada</v>
      </c>
      <c r="AN47" s="106" t="str">
        <f t="shared" si="18"/>
        <v>Casilla formulada</v>
      </c>
      <c r="AO47" s="106" t="str">
        <f t="shared" si="19"/>
        <v>SI</v>
      </c>
      <c r="AP47" s="330"/>
      <c r="AQ47" s="330"/>
      <c r="AR47" s="332"/>
      <c r="AS47" s="310"/>
      <c r="AT47" s="335"/>
      <c r="AU47" s="338"/>
      <c r="AV47" s="306"/>
      <c r="AW47" s="325"/>
      <c r="AX47" s="328"/>
    </row>
    <row r="48" spans="2:50" s="104" customFormat="1" ht="2.4" customHeight="1" x14ac:dyDescent="0.25">
      <c r="B48" s="297"/>
      <c r="C48" s="300"/>
      <c r="D48" s="302"/>
      <c r="E48" s="304"/>
      <c r="F48" s="306"/>
      <c r="G48" s="108">
        <v>7</v>
      </c>
      <c r="H48" s="109" t="s">
        <v>586</v>
      </c>
      <c r="I48" s="308"/>
      <c r="J48" s="310"/>
      <c r="K48" s="340"/>
      <c r="L48" s="304"/>
      <c r="M48" s="338"/>
      <c r="N48" s="340"/>
      <c r="O48" s="325"/>
      <c r="P48" s="308"/>
      <c r="Q48" s="110">
        <v>7</v>
      </c>
      <c r="R48" s="77" t="s">
        <v>593</v>
      </c>
      <c r="S48" s="77"/>
      <c r="T48" s="77" t="s">
        <v>585</v>
      </c>
      <c r="U48" s="77"/>
      <c r="V48" s="77"/>
      <c r="W48" s="77"/>
      <c r="X48" s="77"/>
      <c r="Y48" s="109" t="s">
        <v>585</v>
      </c>
      <c r="Z48" s="109" t="s">
        <v>585</v>
      </c>
      <c r="AA48" s="109" t="s">
        <v>585</v>
      </c>
      <c r="AB48" s="109" t="s">
        <v>585</v>
      </c>
      <c r="AC48" s="109" t="s">
        <v>585</v>
      </c>
      <c r="AD48" s="109" t="s">
        <v>585</v>
      </c>
      <c r="AE48" s="109" t="s">
        <v>585</v>
      </c>
      <c r="AF48" s="109" t="s">
        <v>585</v>
      </c>
      <c r="AG48" s="109">
        <f t="shared" si="14"/>
        <v>0</v>
      </c>
      <c r="AH48" s="109" t="str">
        <f t="shared" si="15"/>
        <v>Débil</v>
      </c>
      <c r="AI48" s="109"/>
      <c r="AJ48" s="109" t="s">
        <v>585</v>
      </c>
      <c r="AK48" s="109" t="str">
        <f t="shared" si="16"/>
        <v>Casilla formulada</v>
      </c>
      <c r="AL48" s="109"/>
      <c r="AM48" s="109" t="str">
        <f t="shared" si="17"/>
        <v>Casilla formulada</v>
      </c>
      <c r="AN48" s="109" t="str">
        <f t="shared" si="18"/>
        <v>Casilla formulada</v>
      </c>
      <c r="AO48" s="109" t="str">
        <f t="shared" si="19"/>
        <v>SI</v>
      </c>
      <c r="AP48" s="330"/>
      <c r="AQ48" s="330"/>
      <c r="AR48" s="332"/>
      <c r="AS48" s="310"/>
      <c r="AT48" s="335"/>
      <c r="AU48" s="338"/>
      <c r="AV48" s="306"/>
      <c r="AW48" s="325"/>
      <c r="AX48" s="328"/>
    </row>
    <row r="49" spans="2:50" s="104" customFormat="1" ht="2.4" customHeight="1" x14ac:dyDescent="0.25">
      <c r="B49" s="297"/>
      <c r="C49" s="300"/>
      <c r="D49" s="302"/>
      <c r="E49" s="304"/>
      <c r="F49" s="306"/>
      <c r="G49" s="105">
        <v>8</v>
      </c>
      <c r="H49" s="106" t="s">
        <v>586</v>
      </c>
      <c r="I49" s="308"/>
      <c r="J49" s="310"/>
      <c r="K49" s="340"/>
      <c r="L49" s="304"/>
      <c r="M49" s="338"/>
      <c r="N49" s="340"/>
      <c r="O49" s="325"/>
      <c r="P49" s="308"/>
      <c r="Q49" s="107">
        <v>8</v>
      </c>
      <c r="R49" s="76" t="s">
        <v>594</v>
      </c>
      <c r="S49" s="76"/>
      <c r="T49" s="76" t="s">
        <v>585</v>
      </c>
      <c r="U49" s="76"/>
      <c r="V49" s="76"/>
      <c r="W49" s="76"/>
      <c r="X49" s="76"/>
      <c r="Y49" s="106" t="s">
        <v>585</v>
      </c>
      <c r="Z49" s="106" t="s">
        <v>585</v>
      </c>
      <c r="AA49" s="106" t="s">
        <v>585</v>
      </c>
      <c r="AB49" s="106" t="s">
        <v>585</v>
      </c>
      <c r="AC49" s="106" t="s">
        <v>585</v>
      </c>
      <c r="AD49" s="106" t="s">
        <v>585</v>
      </c>
      <c r="AE49" s="106" t="s">
        <v>585</v>
      </c>
      <c r="AF49" s="106" t="s">
        <v>585</v>
      </c>
      <c r="AG49" s="106">
        <f t="shared" si="14"/>
        <v>0</v>
      </c>
      <c r="AH49" s="106" t="str">
        <f t="shared" si="15"/>
        <v>Débil</v>
      </c>
      <c r="AI49" s="106"/>
      <c r="AJ49" s="106" t="s">
        <v>585</v>
      </c>
      <c r="AK49" s="106" t="str">
        <f t="shared" si="16"/>
        <v>Casilla formulada</v>
      </c>
      <c r="AL49" s="106"/>
      <c r="AM49" s="106" t="str">
        <f t="shared" si="17"/>
        <v>Casilla formulada</v>
      </c>
      <c r="AN49" s="106" t="str">
        <f t="shared" si="18"/>
        <v>Casilla formulada</v>
      </c>
      <c r="AO49" s="106" t="str">
        <f t="shared" si="19"/>
        <v>SI</v>
      </c>
      <c r="AP49" s="330"/>
      <c r="AQ49" s="330"/>
      <c r="AR49" s="332"/>
      <c r="AS49" s="310"/>
      <c r="AT49" s="335"/>
      <c r="AU49" s="338"/>
      <c r="AV49" s="306"/>
      <c r="AW49" s="325"/>
      <c r="AX49" s="328"/>
    </row>
    <row r="50" spans="2:50" s="104" customFormat="1" ht="2.4" customHeight="1" x14ac:dyDescent="0.25">
      <c r="B50" s="297"/>
      <c r="C50" s="300"/>
      <c r="D50" s="302"/>
      <c r="E50" s="304"/>
      <c r="F50" s="306"/>
      <c r="G50" s="108">
        <v>9</v>
      </c>
      <c r="H50" s="109" t="s">
        <v>586</v>
      </c>
      <c r="I50" s="308"/>
      <c r="J50" s="310"/>
      <c r="K50" s="340"/>
      <c r="L50" s="304"/>
      <c r="M50" s="338"/>
      <c r="N50" s="340"/>
      <c r="O50" s="325"/>
      <c r="P50" s="308"/>
      <c r="Q50" s="110">
        <v>9</v>
      </c>
      <c r="R50" s="77" t="s">
        <v>595</v>
      </c>
      <c r="S50" s="77"/>
      <c r="T50" s="77" t="s">
        <v>585</v>
      </c>
      <c r="U50" s="77"/>
      <c r="V50" s="77"/>
      <c r="W50" s="77"/>
      <c r="X50" s="77"/>
      <c r="Y50" s="109" t="s">
        <v>585</v>
      </c>
      <c r="Z50" s="109" t="s">
        <v>585</v>
      </c>
      <c r="AA50" s="109" t="s">
        <v>585</v>
      </c>
      <c r="AB50" s="109" t="s">
        <v>585</v>
      </c>
      <c r="AC50" s="109" t="s">
        <v>585</v>
      </c>
      <c r="AD50" s="109" t="s">
        <v>585</v>
      </c>
      <c r="AE50" s="109" t="s">
        <v>585</v>
      </c>
      <c r="AF50" s="109" t="s">
        <v>585</v>
      </c>
      <c r="AG50" s="109">
        <f t="shared" si="14"/>
        <v>0</v>
      </c>
      <c r="AH50" s="109" t="str">
        <f t="shared" si="15"/>
        <v>Débil</v>
      </c>
      <c r="AI50" s="109"/>
      <c r="AJ50" s="109" t="s">
        <v>585</v>
      </c>
      <c r="AK50" s="109" t="str">
        <f t="shared" si="16"/>
        <v>Casilla formulada</v>
      </c>
      <c r="AL50" s="109"/>
      <c r="AM50" s="109" t="str">
        <f t="shared" si="17"/>
        <v>Casilla formulada</v>
      </c>
      <c r="AN50" s="109" t="str">
        <f t="shared" si="18"/>
        <v>Casilla formulada</v>
      </c>
      <c r="AO50" s="109" t="str">
        <f t="shared" si="19"/>
        <v>SI</v>
      </c>
      <c r="AP50" s="330"/>
      <c r="AQ50" s="330"/>
      <c r="AR50" s="332"/>
      <c r="AS50" s="310"/>
      <c r="AT50" s="335"/>
      <c r="AU50" s="338"/>
      <c r="AV50" s="306"/>
      <c r="AW50" s="325"/>
      <c r="AX50" s="328"/>
    </row>
    <row r="51" spans="2:50" s="104" customFormat="1" ht="2.4" customHeight="1" thickBot="1" x14ac:dyDescent="0.3">
      <c r="B51" s="298"/>
      <c r="C51" s="301"/>
      <c r="D51" s="303"/>
      <c r="E51" s="305"/>
      <c r="F51" s="307"/>
      <c r="G51" s="111">
        <v>10</v>
      </c>
      <c r="H51" s="112" t="s">
        <v>586</v>
      </c>
      <c r="I51" s="309"/>
      <c r="J51" s="311"/>
      <c r="K51" s="341"/>
      <c r="L51" s="305"/>
      <c r="M51" s="339"/>
      <c r="N51" s="341"/>
      <c r="O51" s="326"/>
      <c r="P51" s="309"/>
      <c r="Q51" s="113">
        <v>10</v>
      </c>
      <c r="R51" s="114" t="s">
        <v>596</v>
      </c>
      <c r="S51" s="114"/>
      <c r="T51" s="114" t="s">
        <v>585</v>
      </c>
      <c r="U51" s="114"/>
      <c r="V51" s="114"/>
      <c r="W51" s="114"/>
      <c r="X51" s="114"/>
      <c r="Y51" s="112" t="s">
        <v>585</v>
      </c>
      <c r="Z51" s="112" t="s">
        <v>585</v>
      </c>
      <c r="AA51" s="112" t="s">
        <v>585</v>
      </c>
      <c r="AB51" s="112" t="s">
        <v>585</v>
      </c>
      <c r="AC51" s="112" t="s">
        <v>585</v>
      </c>
      <c r="AD51" s="112" t="s">
        <v>585</v>
      </c>
      <c r="AE51" s="112" t="s">
        <v>585</v>
      </c>
      <c r="AF51" s="112" t="s">
        <v>585</v>
      </c>
      <c r="AG51" s="112">
        <f t="shared" si="14"/>
        <v>0</v>
      </c>
      <c r="AH51" s="112" t="str">
        <f t="shared" si="15"/>
        <v>Débil</v>
      </c>
      <c r="AI51" s="112"/>
      <c r="AJ51" s="112" t="s">
        <v>585</v>
      </c>
      <c r="AK51" s="112" t="str">
        <f t="shared" si="16"/>
        <v>Casilla formulada</v>
      </c>
      <c r="AL51" s="112"/>
      <c r="AM51" s="112" t="str">
        <f t="shared" si="17"/>
        <v>Casilla formulada</v>
      </c>
      <c r="AN51" s="112" t="str">
        <f t="shared" si="18"/>
        <v>Casilla formulada</v>
      </c>
      <c r="AO51" s="112" t="str">
        <f t="shared" si="19"/>
        <v>SI</v>
      </c>
      <c r="AP51" s="331"/>
      <c r="AQ51" s="331"/>
      <c r="AR51" s="333"/>
      <c r="AS51" s="311"/>
      <c r="AT51" s="336"/>
      <c r="AU51" s="339"/>
      <c r="AV51" s="307"/>
      <c r="AW51" s="326"/>
      <c r="AX51" s="329"/>
    </row>
  </sheetData>
  <sheetProtection algorithmName="SHA-512" hashValue="3lSJv8LGsVhBaoaQkLWyP5SW707fW6LDxxtrHsSEtm0osMhQzKeWzmYMuvrgamwokeztVStMz3IYlpiQUpLs8A==" saltValue="sGx5LsXQvOF3DgOwx8vyCQ==" spinCount="100000" sheet="1" objects="1" scenarios="1"/>
  <mergeCells count="134">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N22:N31"/>
    <mergeCell ref="O22:O31"/>
    <mergeCell ref="P22:P31"/>
    <mergeCell ref="AV32:AV41"/>
    <mergeCell ref="AW32:AW41"/>
    <mergeCell ref="AX32:AX41"/>
    <mergeCell ref="AR32:AR41"/>
    <mergeCell ref="B42:B51"/>
    <mergeCell ref="C42:C51"/>
    <mergeCell ref="D42:D51"/>
    <mergeCell ref="E42:E51"/>
    <mergeCell ref="F42:F51"/>
    <mergeCell ref="I42:I51"/>
    <mergeCell ref="J42:J51"/>
    <mergeCell ref="AP32:AP41"/>
    <mergeCell ref="AQ32:AQ41"/>
    <mergeCell ref="K32:K41"/>
    <mergeCell ref="L32:L41"/>
    <mergeCell ref="M32:M41"/>
    <mergeCell ref="N32:N41"/>
    <mergeCell ref="O32:O41"/>
    <mergeCell ref="P32:P41"/>
    <mergeCell ref="K42:K51"/>
    <mergeCell ref="L42:L51"/>
    <mergeCell ref="M42:M51"/>
    <mergeCell ref="N42:N51"/>
    <mergeCell ref="O42:O51"/>
    <mergeCell ref="P42:P51"/>
    <mergeCell ref="AS32:AS41"/>
    <mergeCell ref="AT32:AT41"/>
    <mergeCell ref="AU32:AU41"/>
    <mergeCell ref="AV42:AV51"/>
    <mergeCell ref="AW42:AW51"/>
    <mergeCell ref="AX42:AX51"/>
    <mergeCell ref="AP42:AP51"/>
    <mergeCell ref="AQ42:AQ51"/>
    <mergeCell ref="AR42:AR51"/>
    <mergeCell ref="AS42:AS51"/>
    <mergeCell ref="AT42:AT51"/>
    <mergeCell ref="AU42:AU51"/>
  </mergeCells>
  <conditionalFormatting sqref="O12:P12 O13:O21">
    <cfRule type="containsText" dxfId="2678" priority="118" operator="containsText" text="Extremo">
      <formula>NOT(ISERROR(SEARCH("Extremo",O12)))</formula>
    </cfRule>
    <cfRule type="containsText" dxfId="2677" priority="119" operator="containsText" text="Alto">
      <formula>NOT(ISERROR(SEARCH("Alto",O12)))</formula>
    </cfRule>
    <cfRule type="containsText" dxfId="2676" priority="120" operator="containsText" text="Moderado">
      <formula>NOT(ISERROR(SEARCH("Moderado",O12)))</formula>
    </cfRule>
    <cfRule type="containsText" dxfId="2675" priority="121" operator="containsText" text="Bajo">
      <formula>NOT(ISERROR(SEARCH("Bajo",O12)))</formula>
    </cfRule>
  </conditionalFormatting>
  <conditionalFormatting sqref="AM12:AM21">
    <cfRule type="containsText" dxfId="2674" priority="115" operator="containsText" text="FUERTE">
      <formula>NOT(ISERROR(SEARCH("FUERTE",AM12)))</formula>
    </cfRule>
    <cfRule type="containsText" dxfId="2673" priority="116" operator="containsText" text="MODERADO">
      <formula>NOT(ISERROR(SEARCH("MODERADO",AM12)))</formula>
    </cfRule>
    <cfRule type="containsText" dxfId="2672" priority="117" operator="containsText" text="DÉBIL">
      <formula>NOT(ISERROR(SEARCH("DÉBIL",AM12)))</formula>
    </cfRule>
  </conditionalFormatting>
  <conditionalFormatting sqref="AW12:AW21">
    <cfRule type="containsText" dxfId="2671" priority="111" operator="containsText" text="Extremo">
      <formula>NOT(ISERROR(SEARCH("Extremo",AW12)))</formula>
    </cfRule>
    <cfRule type="containsText" dxfId="2670" priority="112" operator="containsText" text="Alto">
      <formula>NOT(ISERROR(SEARCH("Alto",AW12)))</formula>
    </cfRule>
    <cfRule type="containsText" dxfId="2669" priority="113" operator="containsText" text="Moderado">
      <formula>NOT(ISERROR(SEARCH("Moderado",AW12)))</formula>
    </cfRule>
    <cfRule type="containsText" dxfId="2668" priority="114" operator="containsText" text="Bajo">
      <formula>NOT(ISERROR(SEARCH("Bajo",AW12)))</formula>
    </cfRule>
  </conditionalFormatting>
  <conditionalFormatting sqref="B12:B21">
    <cfRule type="containsText" dxfId="2667" priority="110" operator="containsText" text="Escoger un proceso de la lista desplegable">
      <formula>NOT(ISERROR(SEARCH("Escoger un proceso de la lista desplegable",B12)))</formula>
    </cfRule>
  </conditionalFormatting>
  <conditionalFormatting sqref="B12:E21 Y12:AX21 G12:Q21">
    <cfRule type="containsText" dxfId="2666" priority="108" operator="containsText" text="Escoger un dato de la lista desplegable">
      <formula>NOT(ISERROR(SEARCH("Escoger un dato de la lista desplegable",B12)))</formula>
    </cfRule>
    <cfRule type="containsText" dxfId="2665" priority="109" operator="containsText" text="Casilla formulada">
      <formula>NOT(ISERROR(SEARCH("Casilla formulada",B12)))</formula>
    </cfRule>
  </conditionalFormatting>
  <conditionalFormatting sqref="D12:D21">
    <cfRule type="containsText" dxfId="2664" priority="107" operator="containsText" text="Definir el riesgo">
      <formula>NOT(ISERROR(SEARCH("Definir el riesgo",D12)))</formula>
    </cfRule>
  </conditionalFormatting>
  <conditionalFormatting sqref="H12:H21">
    <cfRule type="containsText" dxfId="2663" priority="106" operator="containsText" text="Espacio para describir la o las posibles causas">
      <formula>NOT(ISERROR(SEARCH("Espacio para describir la o las posibles causas",H12)))</formula>
    </cfRule>
  </conditionalFormatting>
  <conditionalFormatting sqref="I12:I21">
    <cfRule type="containsText" dxfId="2662" priority="105"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661" priority="104" operator="containsText" text="←">
      <formula>NOT(ISERROR(SEARCH("←",J12)))</formula>
    </cfRule>
  </conditionalFormatting>
  <conditionalFormatting sqref="P12:P21">
    <cfRule type="containsText" dxfId="2660" priority="103" operator="containsText" text="Seleccione Tratamiento del Riesgo">
      <formula>NOT(ISERROR(SEARCH("Seleccione Tratamiento del Riesgo",P12)))</formula>
    </cfRule>
  </conditionalFormatting>
  <conditionalFormatting sqref="R12:S21 U12:X21">
    <cfRule type="containsText" dxfId="2659" priority="101" operator="containsText" text="Escoger un dato de la lista desplegable">
      <formula>NOT(ISERROR(SEARCH("Escoger un dato de la lista desplegable",R12)))</formula>
    </cfRule>
    <cfRule type="containsText" dxfId="2658" priority="102" operator="containsText" text="Casilla formulada">
      <formula>NOT(ISERROR(SEARCH("Casilla formulada",R12)))</formula>
    </cfRule>
  </conditionalFormatting>
  <conditionalFormatting sqref="R12:S21 U12:X21">
    <cfRule type="containsText" dxfId="2657" priority="100" operator="containsText" text="CONTROL#">
      <formula>NOT(ISERROR(SEARCH("CONTROL#",R12)))</formula>
    </cfRule>
  </conditionalFormatting>
  <conditionalFormatting sqref="T12:T21">
    <cfRule type="containsText" dxfId="2656" priority="98" operator="containsText" text="Escoger un dato de la lista desplegable">
      <formula>NOT(ISERROR(SEARCH("Escoger un dato de la lista desplegable",T12)))</formula>
    </cfRule>
    <cfRule type="containsText" dxfId="2655" priority="99" operator="containsText" text="Casilla formulada">
      <formula>NOT(ISERROR(SEARCH("Casilla formulada",T12)))</formula>
    </cfRule>
  </conditionalFormatting>
  <conditionalFormatting sqref="T12:T21">
    <cfRule type="containsText" dxfId="2654" priority="97" operator="containsText" text="CONTROL#">
      <formula>NOT(ISERROR(SEARCH("CONTROL#",T12)))</formula>
    </cfRule>
  </conditionalFormatting>
  <conditionalFormatting sqref="T12">
    <cfRule type="containsText" dxfId="2653" priority="95" operator="containsText" text="Escoger un dato de la lista desplegable">
      <formula>NOT(ISERROR(SEARCH("Escoger un dato de la lista desplegable",T12)))</formula>
    </cfRule>
    <cfRule type="containsText" dxfId="2652" priority="96" operator="containsText" text="Casilla formulada">
      <formula>NOT(ISERROR(SEARCH("Casilla formulada",T12)))</formula>
    </cfRule>
  </conditionalFormatting>
  <conditionalFormatting sqref="T13:T21">
    <cfRule type="containsText" dxfId="2651" priority="93" operator="containsText" text="Escoger un dato de la lista desplegable">
      <formula>NOT(ISERROR(SEARCH("Escoger un dato de la lista desplegable",T13)))</formula>
    </cfRule>
    <cfRule type="containsText" dxfId="2650" priority="94" operator="containsText" text="Casilla formulada">
      <formula>NOT(ISERROR(SEARCH("Casilla formulada",T13)))</formula>
    </cfRule>
  </conditionalFormatting>
  <conditionalFormatting sqref="I6">
    <cfRule type="containsText" dxfId="2649" priority="92" operator="containsText" text="Casilla formulada">
      <formula>NOT(ISERROR(SEARCH("Casilla formulada",I6)))</formula>
    </cfRule>
  </conditionalFormatting>
  <conditionalFormatting sqref="O22:P22 O23:O31">
    <cfRule type="containsText" dxfId="2648" priority="88" operator="containsText" text="Extremo">
      <formula>NOT(ISERROR(SEARCH("Extremo",O22)))</formula>
    </cfRule>
    <cfRule type="containsText" dxfId="2647" priority="89" operator="containsText" text="Alto">
      <formula>NOT(ISERROR(SEARCH("Alto",O22)))</formula>
    </cfRule>
    <cfRule type="containsText" dxfId="2646" priority="90" operator="containsText" text="Moderado">
      <formula>NOT(ISERROR(SEARCH("Moderado",O22)))</formula>
    </cfRule>
    <cfRule type="containsText" dxfId="2645" priority="91" operator="containsText" text="Bajo">
      <formula>NOT(ISERROR(SEARCH("Bajo",O22)))</formula>
    </cfRule>
  </conditionalFormatting>
  <conditionalFormatting sqref="AM22:AM31">
    <cfRule type="containsText" dxfId="2644" priority="85" operator="containsText" text="FUERTE">
      <formula>NOT(ISERROR(SEARCH("FUERTE",AM22)))</formula>
    </cfRule>
    <cfRule type="containsText" dxfId="2643" priority="86" operator="containsText" text="MODERADO">
      <formula>NOT(ISERROR(SEARCH("MODERADO",AM22)))</formula>
    </cfRule>
    <cfRule type="containsText" dxfId="2642" priority="87" operator="containsText" text="DÉBIL">
      <formula>NOT(ISERROR(SEARCH("DÉBIL",AM22)))</formula>
    </cfRule>
  </conditionalFormatting>
  <conditionalFormatting sqref="AW22:AW31">
    <cfRule type="containsText" dxfId="2641" priority="81" operator="containsText" text="Extremo">
      <formula>NOT(ISERROR(SEARCH("Extremo",AW22)))</formula>
    </cfRule>
    <cfRule type="containsText" dxfId="2640" priority="82" operator="containsText" text="Alto">
      <formula>NOT(ISERROR(SEARCH("Alto",AW22)))</formula>
    </cfRule>
    <cfRule type="containsText" dxfId="2639" priority="83" operator="containsText" text="Moderado">
      <formula>NOT(ISERROR(SEARCH("Moderado",AW22)))</formula>
    </cfRule>
    <cfRule type="containsText" dxfId="2638" priority="84" operator="containsText" text="Bajo">
      <formula>NOT(ISERROR(SEARCH("Bajo",AW22)))</formula>
    </cfRule>
  </conditionalFormatting>
  <conditionalFormatting sqref="B22:B31">
    <cfRule type="containsText" dxfId="2637" priority="80" operator="containsText" text="Escoger un proceso de la lista desplegable">
      <formula>NOT(ISERROR(SEARCH("Escoger un proceso de la lista desplegable",B22)))</formula>
    </cfRule>
  </conditionalFormatting>
  <conditionalFormatting sqref="B22:Q31 Y22:AX31">
    <cfRule type="containsText" dxfId="2636" priority="78" operator="containsText" text="Escoger un dato de la lista desplegable">
      <formula>NOT(ISERROR(SEARCH("Escoger un dato de la lista desplegable",B22)))</formula>
    </cfRule>
    <cfRule type="containsText" dxfId="2635" priority="79" operator="containsText" text="Casilla formulada">
      <formula>NOT(ISERROR(SEARCH("Casilla formulada",B22)))</formula>
    </cfRule>
  </conditionalFormatting>
  <conditionalFormatting sqref="D22:D31">
    <cfRule type="containsText" dxfId="2634" priority="77" operator="containsText" text="Definir el riesgo">
      <formula>NOT(ISERROR(SEARCH("Definir el riesgo",D22)))</formula>
    </cfRule>
  </conditionalFormatting>
  <conditionalFormatting sqref="H22:H31">
    <cfRule type="containsText" dxfId="2633" priority="76" operator="containsText" text="Espacio para describir la o las posibles causas">
      <formula>NOT(ISERROR(SEARCH("Espacio para describir la o las posibles causas",H22)))</formula>
    </cfRule>
  </conditionalFormatting>
  <conditionalFormatting sqref="I22:I31">
    <cfRule type="containsText" dxfId="2632" priority="75"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631" priority="74" operator="containsText" text="←">
      <formula>NOT(ISERROR(SEARCH("←",J22)))</formula>
    </cfRule>
  </conditionalFormatting>
  <conditionalFormatting sqref="P22:P31">
    <cfRule type="containsText" dxfId="2630" priority="73" operator="containsText" text="Seleccione Tratamiento del Riesgo">
      <formula>NOT(ISERROR(SEARCH("Seleccione Tratamiento del Riesgo",P22)))</formula>
    </cfRule>
  </conditionalFormatting>
  <conditionalFormatting sqref="R22:S31 U22:X31">
    <cfRule type="containsText" dxfId="2629" priority="71" operator="containsText" text="Escoger un dato de la lista desplegable">
      <formula>NOT(ISERROR(SEARCH("Escoger un dato de la lista desplegable",R22)))</formula>
    </cfRule>
    <cfRule type="containsText" dxfId="2628" priority="72" operator="containsText" text="Casilla formulada">
      <formula>NOT(ISERROR(SEARCH("Casilla formulada",R22)))</formula>
    </cfRule>
  </conditionalFormatting>
  <conditionalFormatting sqref="R22:S31 U22:X31">
    <cfRule type="containsText" dxfId="2627" priority="70" operator="containsText" text="CONTROL#">
      <formula>NOT(ISERROR(SEARCH("CONTROL#",R22)))</formula>
    </cfRule>
  </conditionalFormatting>
  <conditionalFormatting sqref="T22:T31">
    <cfRule type="containsText" dxfId="2626" priority="68" operator="containsText" text="Escoger un dato de la lista desplegable">
      <formula>NOT(ISERROR(SEARCH("Escoger un dato de la lista desplegable",T22)))</formula>
    </cfRule>
    <cfRule type="containsText" dxfId="2625" priority="69" operator="containsText" text="Casilla formulada">
      <formula>NOT(ISERROR(SEARCH("Casilla formulada",T22)))</formula>
    </cfRule>
  </conditionalFormatting>
  <conditionalFormatting sqref="T22:T31">
    <cfRule type="containsText" dxfId="2624" priority="67" operator="containsText" text="CONTROL#">
      <formula>NOT(ISERROR(SEARCH("CONTROL#",T22)))</formula>
    </cfRule>
  </conditionalFormatting>
  <conditionalFormatting sqref="T22">
    <cfRule type="containsText" dxfId="2623" priority="65" operator="containsText" text="Escoger un dato de la lista desplegable">
      <formula>NOT(ISERROR(SEARCH("Escoger un dato de la lista desplegable",T22)))</formula>
    </cfRule>
    <cfRule type="containsText" dxfId="2622" priority="66" operator="containsText" text="Casilla formulada">
      <formula>NOT(ISERROR(SEARCH("Casilla formulada",T22)))</formula>
    </cfRule>
  </conditionalFormatting>
  <conditionalFormatting sqref="T23:T31">
    <cfRule type="containsText" dxfId="2621" priority="63" operator="containsText" text="Escoger un dato de la lista desplegable">
      <formula>NOT(ISERROR(SEARCH("Escoger un dato de la lista desplegable",T23)))</formula>
    </cfRule>
    <cfRule type="containsText" dxfId="2620" priority="64" operator="containsText" text="Casilla formulada">
      <formula>NOT(ISERROR(SEARCH("Casilla formulada",T23)))</formula>
    </cfRule>
  </conditionalFormatting>
  <conditionalFormatting sqref="O32:P32 O33:O41">
    <cfRule type="containsText" dxfId="2619" priority="59" operator="containsText" text="Extremo">
      <formula>NOT(ISERROR(SEARCH("Extremo",O32)))</formula>
    </cfRule>
    <cfRule type="containsText" dxfId="2618" priority="60" operator="containsText" text="Alto">
      <formula>NOT(ISERROR(SEARCH("Alto",O32)))</formula>
    </cfRule>
    <cfRule type="containsText" dxfId="2617" priority="61" operator="containsText" text="Moderado">
      <formula>NOT(ISERROR(SEARCH("Moderado",O32)))</formula>
    </cfRule>
    <cfRule type="containsText" dxfId="2616" priority="62" operator="containsText" text="Bajo">
      <formula>NOT(ISERROR(SEARCH("Bajo",O32)))</formula>
    </cfRule>
  </conditionalFormatting>
  <conditionalFormatting sqref="AM32:AM41">
    <cfRule type="containsText" dxfId="2615" priority="56" operator="containsText" text="FUERTE">
      <formula>NOT(ISERROR(SEARCH("FUERTE",AM32)))</formula>
    </cfRule>
    <cfRule type="containsText" dxfId="2614" priority="57" operator="containsText" text="MODERADO">
      <formula>NOT(ISERROR(SEARCH("MODERADO",AM32)))</formula>
    </cfRule>
    <cfRule type="containsText" dxfId="2613" priority="58" operator="containsText" text="DÉBIL">
      <formula>NOT(ISERROR(SEARCH("DÉBIL",AM32)))</formula>
    </cfRule>
  </conditionalFormatting>
  <conditionalFormatting sqref="AW32:AW41">
    <cfRule type="containsText" dxfId="2612" priority="52" operator="containsText" text="Extremo">
      <formula>NOT(ISERROR(SEARCH("Extremo",AW32)))</formula>
    </cfRule>
    <cfRule type="containsText" dxfId="2611" priority="53" operator="containsText" text="Alto">
      <formula>NOT(ISERROR(SEARCH("Alto",AW32)))</formula>
    </cfRule>
    <cfRule type="containsText" dxfId="2610" priority="54" operator="containsText" text="Moderado">
      <formula>NOT(ISERROR(SEARCH("Moderado",AW32)))</formula>
    </cfRule>
    <cfRule type="containsText" dxfId="2609" priority="55" operator="containsText" text="Bajo">
      <formula>NOT(ISERROR(SEARCH("Bajo",AW32)))</formula>
    </cfRule>
  </conditionalFormatting>
  <conditionalFormatting sqref="B32:B41">
    <cfRule type="containsText" dxfId="2608" priority="51" operator="containsText" text="Escoger un proceso de la lista desplegable">
      <formula>NOT(ISERROR(SEARCH("Escoger un proceso de la lista desplegable",B32)))</formula>
    </cfRule>
  </conditionalFormatting>
  <conditionalFormatting sqref="B32:Q41 Y32:AX41">
    <cfRule type="containsText" dxfId="2607" priority="49" operator="containsText" text="Escoger un dato de la lista desplegable">
      <formula>NOT(ISERROR(SEARCH("Escoger un dato de la lista desplegable",B32)))</formula>
    </cfRule>
    <cfRule type="containsText" dxfId="2606" priority="50" operator="containsText" text="Casilla formulada">
      <formula>NOT(ISERROR(SEARCH("Casilla formulada",B32)))</formula>
    </cfRule>
  </conditionalFormatting>
  <conditionalFormatting sqref="D32:D41">
    <cfRule type="containsText" dxfId="2605" priority="48" operator="containsText" text="Definir el riesgo">
      <formula>NOT(ISERROR(SEARCH("Definir el riesgo",D32)))</formula>
    </cfRule>
  </conditionalFormatting>
  <conditionalFormatting sqref="H32:H41">
    <cfRule type="containsText" dxfId="2604" priority="47" operator="containsText" text="Espacio para describir la o las posibles causas">
      <formula>NOT(ISERROR(SEARCH("Espacio para describir la o las posibles causas",H32)))</formula>
    </cfRule>
  </conditionalFormatting>
  <conditionalFormatting sqref="I32:I41">
    <cfRule type="containsText" dxfId="2603" priority="46"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602" priority="45" operator="containsText" text="←">
      <formula>NOT(ISERROR(SEARCH("←",J32)))</formula>
    </cfRule>
  </conditionalFormatting>
  <conditionalFormatting sqref="P32:P41">
    <cfRule type="containsText" dxfId="2601" priority="44" operator="containsText" text="Seleccione Tratamiento del Riesgo">
      <formula>NOT(ISERROR(SEARCH("Seleccione Tratamiento del Riesgo",P32)))</formula>
    </cfRule>
  </conditionalFormatting>
  <conditionalFormatting sqref="R32:S41 U32:X41">
    <cfRule type="containsText" dxfId="2600" priority="42" operator="containsText" text="Escoger un dato de la lista desplegable">
      <formula>NOT(ISERROR(SEARCH("Escoger un dato de la lista desplegable",R32)))</formula>
    </cfRule>
    <cfRule type="containsText" dxfId="2599" priority="43" operator="containsText" text="Casilla formulada">
      <formula>NOT(ISERROR(SEARCH("Casilla formulada",R32)))</formula>
    </cfRule>
  </conditionalFormatting>
  <conditionalFormatting sqref="R32:S41 U32:X41">
    <cfRule type="containsText" dxfId="2598" priority="41" operator="containsText" text="CONTROL#">
      <formula>NOT(ISERROR(SEARCH("CONTROL#",R32)))</formula>
    </cfRule>
  </conditionalFormatting>
  <conditionalFormatting sqref="T32:T41">
    <cfRule type="containsText" dxfId="2597" priority="39" operator="containsText" text="Escoger un dato de la lista desplegable">
      <formula>NOT(ISERROR(SEARCH("Escoger un dato de la lista desplegable",T32)))</formula>
    </cfRule>
    <cfRule type="containsText" dxfId="2596" priority="40" operator="containsText" text="Casilla formulada">
      <formula>NOT(ISERROR(SEARCH("Casilla formulada",T32)))</formula>
    </cfRule>
  </conditionalFormatting>
  <conditionalFormatting sqref="T32:T41">
    <cfRule type="containsText" dxfId="2595" priority="38" operator="containsText" text="CONTROL#">
      <formula>NOT(ISERROR(SEARCH("CONTROL#",T32)))</formula>
    </cfRule>
  </conditionalFormatting>
  <conditionalFormatting sqref="T32">
    <cfRule type="containsText" dxfId="2594" priority="36" operator="containsText" text="Escoger un dato de la lista desplegable">
      <formula>NOT(ISERROR(SEARCH("Escoger un dato de la lista desplegable",T32)))</formula>
    </cfRule>
    <cfRule type="containsText" dxfId="2593" priority="37" operator="containsText" text="Casilla formulada">
      <formula>NOT(ISERROR(SEARCH("Casilla formulada",T32)))</formula>
    </cfRule>
  </conditionalFormatting>
  <conditionalFormatting sqref="T33:T41">
    <cfRule type="containsText" dxfId="2592" priority="34" operator="containsText" text="Escoger un dato de la lista desplegable">
      <formula>NOT(ISERROR(SEARCH("Escoger un dato de la lista desplegable",T33)))</formula>
    </cfRule>
    <cfRule type="containsText" dxfId="2591" priority="35" operator="containsText" text="Casilla formulada">
      <formula>NOT(ISERROR(SEARCH("Casilla formulada",T33)))</formula>
    </cfRule>
  </conditionalFormatting>
  <conditionalFormatting sqref="F12:F21">
    <cfRule type="containsText" dxfId="2590" priority="32" operator="containsText" text="Escoger un dato de la lista desplegable">
      <formula>NOT(ISERROR(SEARCH("Escoger un dato de la lista desplegable",F12)))</formula>
    </cfRule>
    <cfRule type="containsText" dxfId="2589" priority="33" operator="containsText" text="Casilla formulada">
      <formula>NOT(ISERROR(SEARCH("Casilla formulada",F12)))</formula>
    </cfRule>
  </conditionalFormatting>
  <conditionalFormatting sqref="O42:P42 O43:O51">
    <cfRule type="containsText" dxfId="2588" priority="28" operator="containsText" text="Extremo">
      <formula>NOT(ISERROR(SEARCH("Extremo",O42)))</formula>
    </cfRule>
    <cfRule type="containsText" dxfId="2587" priority="29" operator="containsText" text="Alto">
      <formula>NOT(ISERROR(SEARCH("Alto",O42)))</formula>
    </cfRule>
    <cfRule type="containsText" dxfId="2586" priority="30" operator="containsText" text="Moderado">
      <formula>NOT(ISERROR(SEARCH("Moderado",O42)))</formula>
    </cfRule>
    <cfRule type="containsText" dxfId="2585" priority="31" operator="containsText" text="Bajo">
      <formula>NOT(ISERROR(SEARCH("Bajo",O42)))</formula>
    </cfRule>
  </conditionalFormatting>
  <conditionalFormatting sqref="AM42:AM51">
    <cfRule type="containsText" dxfId="2584" priority="25" operator="containsText" text="FUERTE">
      <formula>NOT(ISERROR(SEARCH("FUERTE",AM42)))</formula>
    </cfRule>
    <cfRule type="containsText" dxfId="2583" priority="26" operator="containsText" text="MODERADO">
      <formula>NOT(ISERROR(SEARCH("MODERADO",AM42)))</formula>
    </cfRule>
    <cfRule type="containsText" dxfId="2582" priority="27" operator="containsText" text="DÉBIL">
      <formula>NOT(ISERROR(SEARCH("DÉBIL",AM42)))</formula>
    </cfRule>
  </conditionalFormatting>
  <conditionalFormatting sqref="AW42:AW51">
    <cfRule type="containsText" dxfId="2581" priority="21" operator="containsText" text="Extremo">
      <formula>NOT(ISERROR(SEARCH("Extremo",AW42)))</formula>
    </cfRule>
    <cfRule type="containsText" dxfId="2580" priority="22" operator="containsText" text="Alto">
      <formula>NOT(ISERROR(SEARCH("Alto",AW42)))</formula>
    </cfRule>
    <cfRule type="containsText" dxfId="2579" priority="23" operator="containsText" text="Moderado">
      <formula>NOT(ISERROR(SEARCH("Moderado",AW42)))</formula>
    </cfRule>
    <cfRule type="containsText" dxfId="2578" priority="24" operator="containsText" text="Bajo">
      <formula>NOT(ISERROR(SEARCH("Bajo",AW42)))</formula>
    </cfRule>
  </conditionalFormatting>
  <conditionalFormatting sqref="B42:B51">
    <cfRule type="containsText" dxfId="2577" priority="20" operator="containsText" text="Escoger un proceso de la lista desplegable">
      <formula>NOT(ISERROR(SEARCH("Escoger un proceso de la lista desplegable",B42)))</formula>
    </cfRule>
  </conditionalFormatting>
  <conditionalFormatting sqref="B42:E51 Y42:AX51 G42:Q51">
    <cfRule type="containsText" dxfId="2576" priority="18" operator="containsText" text="Escoger un dato de la lista desplegable">
      <formula>NOT(ISERROR(SEARCH("Escoger un dato de la lista desplegable",B42)))</formula>
    </cfRule>
    <cfRule type="containsText" dxfId="2575" priority="19" operator="containsText" text="Casilla formulada">
      <formula>NOT(ISERROR(SEARCH("Casilla formulada",B42)))</formula>
    </cfRule>
  </conditionalFormatting>
  <conditionalFormatting sqref="D42:D51">
    <cfRule type="containsText" dxfId="2574" priority="17" operator="containsText" text="Definir el riesgo">
      <formula>NOT(ISERROR(SEARCH("Definir el riesgo",D42)))</formula>
    </cfRule>
  </conditionalFormatting>
  <conditionalFormatting sqref="H42:H51">
    <cfRule type="containsText" dxfId="2573" priority="16" operator="containsText" text="Espacio para describir la o las posibles causas">
      <formula>NOT(ISERROR(SEARCH("Espacio para describir la o las posibles causas",H42)))</formula>
    </cfRule>
  </conditionalFormatting>
  <conditionalFormatting sqref="I42:I51">
    <cfRule type="containsText" dxfId="2572" priority="15"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2571" priority="14" operator="containsText" text="←">
      <formula>NOT(ISERROR(SEARCH("←",J42)))</formula>
    </cfRule>
  </conditionalFormatting>
  <conditionalFormatting sqref="P42:P51">
    <cfRule type="containsText" dxfId="2570" priority="13" operator="containsText" text="Seleccione Tratamiento del Riesgo">
      <formula>NOT(ISERROR(SEARCH("Seleccione Tratamiento del Riesgo",P42)))</formula>
    </cfRule>
  </conditionalFormatting>
  <conditionalFormatting sqref="R42:S51 U42:X51">
    <cfRule type="containsText" dxfId="2569" priority="11" operator="containsText" text="Escoger un dato de la lista desplegable">
      <formula>NOT(ISERROR(SEARCH("Escoger un dato de la lista desplegable",R42)))</formula>
    </cfRule>
    <cfRule type="containsText" dxfId="2568" priority="12" operator="containsText" text="Casilla formulada">
      <formula>NOT(ISERROR(SEARCH("Casilla formulada",R42)))</formula>
    </cfRule>
  </conditionalFormatting>
  <conditionalFormatting sqref="R42:S51 U42:X51">
    <cfRule type="containsText" dxfId="2567" priority="10" operator="containsText" text="CONTROL#">
      <formula>NOT(ISERROR(SEARCH("CONTROL#",R42)))</formula>
    </cfRule>
  </conditionalFormatting>
  <conditionalFormatting sqref="T42:T51">
    <cfRule type="containsText" dxfId="2566" priority="8" operator="containsText" text="Escoger un dato de la lista desplegable">
      <formula>NOT(ISERROR(SEARCH("Escoger un dato de la lista desplegable",T42)))</formula>
    </cfRule>
    <cfRule type="containsText" dxfId="2565" priority="9" operator="containsText" text="Casilla formulada">
      <formula>NOT(ISERROR(SEARCH("Casilla formulada",T42)))</formula>
    </cfRule>
  </conditionalFormatting>
  <conditionalFormatting sqref="T42:T51">
    <cfRule type="containsText" dxfId="2564" priority="7" operator="containsText" text="CONTROL#">
      <formula>NOT(ISERROR(SEARCH("CONTROL#",T42)))</formula>
    </cfRule>
  </conditionalFormatting>
  <conditionalFormatting sqref="T42">
    <cfRule type="containsText" dxfId="2563" priority="5" operator="containsText" text="Escoger un dato de la lista desplegable">
      <formula>NOT(ISERROR(SEARCH("Escoger un dato de la lista desplegable",T42)))</formula>
    </cfRule>
    <cfRule type="containsText" dxfId="2562" priority="6" operator="containsText" text="Casilla formulada">
      <formula>NOT(ISERROR(SEARCH("Casilla formulada",T42)))</formula>
    </cfRule>
  </conditionalFormatting>
  <conditionalFormatting sqref="T43:T51">
    <cfRule type="containsText" dxfId="2561" priority="3" operator="containsText" text="Escoger un dato de la lista desplegable">
      <formula>NOT(ISERROR(SEARCH("Escoger un dato de la lista desplegable",T43)))</formula>
    </cfRule>
    <cfRule type="containsText" dxfId="2560" priority="4" operator="containsText" text="Casilla formulada">
      <formula>NOT(ISERROR(SEARCH("Casilla formulada",T43)))</formula>
    </cfRule>
  </conditionalFormatting>
  <conditionalFormatting sqref="F42:F51">
    <cfRule type="containsText" dxfId="2559" priority="1" operator="containsText" text="Escoger un dato de la lista desplegable">
      <formula>NOT(ISERROR(SEARCH("Escoger un dato de la lista desplegable",F42)))</formula>
    </cfRule>
    <cfRule type="containsText" dxfId="2558" priority="2" operator="containsText" text="Casilla formulada">
      <formula>NOT(ISERROR(SEARCH("Casilla formulada",F42)))</formula>
    </cfRule>
  </conditionalFormatting>
  <dataValidations count="11">
    <dataValidation type="list" allowBlank="1" showInputMessage="1" showErrorMessage="1" sqref="M12:M51 J12:J51" xr:uid="{00000000-0002-0000-1D00-000000000000}">
      <formula1>"Escoger un dato de la lista desplegable,5,4,3,2,1"</formula1>
    </dataValidation>
    <dataValidation type="list" allowBlank="1" showInputMessage="1" showErrorMessage="1" sqref="Y12:Y51" xr:uid="{00000000-0002-0000-1D00-000001000000}">
      <formula1>"Escoger un dato de la lista desplegable,Preventivo,Detectivo"</formula1>
    </dataValidation>
    <dataValidation type="list" allowBlank="1" showInputMessage="1" showErrorMessage="1" sqref="Z12:Z51" xr:uid="{00000000-0002-0000-1D00-000002000000}">
      <formula1>"Escoger un dato de la lista desplegable,Asignado,No Asignado"</formula1>
    </dataValidation>
    <dataValidation type="list" allowBlank="1" showInputMessage="1" showErrorMessage="1" sqref="AA12:AA51" xr:uid="{00000000-0002-0000-1D00-000003000000}">
      <formula1>"Escoger un dato de la lista desplegable,Adecuado,Inadecuado"</formula1>
    </dataValidation>
    <dataValidation type="list" allowBlank="1" showInputMessage="1" showErrorMessage="1" sqref="AB12:AB51" xr:uid="{00000000-0002-0000-1D00-000004000000}">
      <formula1>"Escoger un dato de la lista desplegable,Oportuna,Inoportuna"</formula1>
    </dataValidation>
    <dataValidation type="list" allowBlank="1" showInputMessage="1" showErrorMessage="1" sqref="AC12:AC51" xr:uid="{00000000-0002-0000-1D00-000005000000}">
      <formula1>"Escoger un dato de la lista desplegable,Prevenir,Detectar,No es un control"</formula1>
    </dataValidation>
    <dataValidation type="list" allowBlank="1" showInputMessage="1" showErrorMessage="1" sqref="AD12:AD51" xr:uid="{00000000-0002-0000-1D00-000006000000}">
      <formula1>"Escoger un dato de la lista desplegable,Confiable,No confiable"</formula1>
    </dataValidation>
    <dataValidation type="list" allowBlank="1" showInputMessage="1" showErrorMessage="1" sqref="AE12:AE51" xr:uid="{00000000-0002-0000-1D00-000007000000}">
      <formula1>"Escoger un dato de la lista desplegable,Se investigan y resuelven oportunamente,No se investigan y resuelven oportunamente."</formula1>
    </dataValidation>
    <dataValidation type="list" allowBlank="1" showInputMessage="1" showErrorMessage="1" sqref="AF12:AF51" xr:uid="{00000000-0002-0000-1D00-000008000000}">
      <formula1>"Escoger un dato de la lista desplegable,Completa,Incompleta,No existe"</formula1>
    </dataValidation>
    <dataValidation type="list" allowBlank="1" showInputMessage="1" showErrorMessage="1" sqref="AJ12:AJ51" xr:uid="{00000000-0002-0000-1D00-000009000000}">
      <formula1>"Escoger un dato de la lista desplegable,Fuerte,Moderado,Débil"</formula1>
    </dataValidation>
    <dataValidation type="list" allowBlank="1" showInputMessage="1" showErrorMessage="1" sqref="T12:T51" xr:uid="{00000000-0002-0000-1D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D00-00000B000000}">
          <x14:formula1>
            <xm:f>'HOJA DE DATOS'!$I$60:$I$64</xm:f>
          </x14:formula1>
          <xm:sqref>P12:P51</xm:sqref>
        </x14:dataValidation>
        <x14:dataValidation type="list" allowBlank="1" showInputMessage="1" showErrorMessage="1" xr:uid="{00000000-0002-0000-1D00-00000C000000}">
          <x14:formula1>
            <xm:f>'HOJA DE DATOS'!$I$50:$I$57</xm:f>
          </x14:formula1>
          <xm:sqref>E12:E51</xm:sqref>
        </x14:dataValidation>
        <x14:dataValidation type="list" allowBlank="1" showInputMessage="1" showErrorMessage="1" xr:uid="{00000000-0002-0000-1D00-00000D000000}">
          <x14:formula1>
            <xm:f>'HOJA DE DATOS'!$I$13:$I$46</xm:f>
          </x14:formula1>
          <xm:sqref>B12:B51</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9">
    <tabColor rgb="FF0BB9D0"/>
  </sheetPr>
  <dimension ref="B1:AX41"/>
  <sheetViews>
    <sheetView zoomScale="60" zoomScaleNormal="60" workbookViewId="0">
      <selection activeCell="O12" sqref="O12:O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2086</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GSAN-1-3</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237.6" x14ac:dyDescent="0.25">
      <c r="B12" s="296" t="s">
        <v>30</v>
      </c>
      <c r="C12" s="299" t="str">
        <f>VLOOKUP(B12,'HOJA DE DATOS'!$I$13:$J$46,2,FALSE)</f>
        <v>Gestionar el suministro y la afluencia de los servicios de tránsito aéreo en concordancia con la reglamentación nacional e internacional con el fin de facilitar la operación aérea en Colombia de forma segura, ordenada y ágil.</v>
      </c>
      <c r="D12" s="302" t="s">
        <v>397</v>
      </c>
      <c r="E12" s="304" t="s">
        <v>377</v>
      </c>
      <c r="F12" s="306" t="str">
        <f>IFERROR(VLOOKUP(E12,'HOJA DE DATOS'!$I$50:$J$57,2,0),"Casilla formulada")</f>
        <v>Posibilidad de ocurrencia de eventos que afecten los procesos misionales de la Entidad.</v>
      </c>
      <c r="G12" s="101">
        <v>1</v>
      </c>
      <c r="H12" s="102" t="s">
        <v>398</v>
      </c>
      <c r="I12" s="308" t="s">
        <v>1337</v>
      </c>
      <c r="J12" s="310">
        <v>3</v>
      </c>
      <c r="K12" s="340" t="str">
        <f>IF(J12="Escoger un dato de la lista desplegable","← 
Definir el nivel de probabilidad",VLOOKUP(J12,'HOJA DE DATOS'!$B$4:$E$8,2,0))</f>
        <v>Posible</v>
      </c>
      <c r="L12" s="304" t="str">
        <f>IF(J12="Escoger un dato de la lista desplegable","← ← 
Definir el nivel de probabilidad",VLOOKUP('GSAN-1-3 (G-V3)'!J12:J21,'HOJA DE DATOS'!$B$4:$E$8,4,0))</f>
        <v>Al menos 1 vez en los últimos 2 años.</v>
      </c>
      <c r="M12" s="338">
        <v>4</v>
      </c>
      <c r="N12" s="340" t="str">
        <f>IF(M12="Escoger un dato de la lista desplegable","← 
Definir el nivel de impacto",VLOOKUP(M12,'HOJA DE DATOS'!$G$4:$H$8,2,0))</f>
        <v>Mayor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1338</v>
      </c>
      <c r="S12" s="75" t="s">
        <v>1339</v>
      </c>
      <c r="T12" s="75" t="s">
        <v>77</v>
      </c>
      <c r="U12" s="75" t="s">
        <v>1340</v>
      </c>
      <c r="V12" s="75" t="s">
        <v>1341</v>
      </c>
      <c r="W12" s="75" t="s">
        <v>1342</v>
      </c>
      <c r="X12" s="75" t="s">
        <v>1343</v>
      </c>
      <c r="Y12" s="102" t="s">
        <v>95</v>
      </c>
      <c r="Z12" s="102" t="s">
        <v>79</v>
      </c>
      <c r="AA12" s="102" t="s">
        <v>80</v>
      </c>
      <c r="AB12" s="102" t="s">
        <v>81</v>
      </c>
      <c r="AC12" s="102" t="s">
        <v>82</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MODERADA</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NO DISMINUYE</v>
      </c>
      <c r="AS12" s="334">
        <f t="shared" ref="AS12:AS32" si="8">IF(J12=1,1,IF(AND(J12=2,AP12="FUERTE",AQ12="DIRECTAMENTE"),J12-1,IF(AND(J12&gt;2,AP12="FUERTE",AQ12="DIRECTAMENTE"),J12-2,IF(AND(J12&gt;=2,AP12="MODERADA",AQ12="DIRECTAMENTE"),J12-1,J12))))</f>
        <v>2</v>
      </c>
      <c r="AT12" s="335" t="str">
        <f t="shared" ref="AT12" si="9">IF(AS12=1,"Rara vez",IF(AS12=2,"Improbable",IF(AS12=3,"Posible",IF(AS12=4,"Probable",IF(AS12=5,"Casi Seguro",0)))))</f>
        <v>Improbable</v>
      </c>
      <c r="AU12" s="337">
        <f t="shared" ref="AU12:AU32" si="10">IF(M12=1,1,IF(AND(M12=2,AP12="FUERTE",OR(AR12="DIRECTAMENTE",AR12="INDIRECTAMENTE")),M12-1,IF(AND(M12&gt;2,AP12="FUERTE",AR12="DIRECTAMENTE"),M12-2,IF(AND(M12&gt;2,AP12="FUERTE",AR12="INDIRECTAMENTE"),M12-1,IF(AND(M12&gt;1,AP12="MODERADA",AR12="DIRECTAMENTE"),M12-1,M12)))))</f>
        <v>4</v>
      </c>
      <c r="AV12" s="306" t="str">
        <f t="shared" ref="AV12:AV32" si="11">IF(AU12=1,"Insignificante",IF(AU12=2,"Menor",IF(AU12=3,"Moderado",IF(AU12=4,"Mayor",IF(AU12=5,"Catastrófico","Casilla formulada")))))</f>
        <v>Mayor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327" t="s">
        <v>399</v>
      </c>
    </row>
    <row r="13" spans="2:50" s="104" customFormat="1" ht="110.4" customHeight="1" x14ac:dyDescent="0.25">
      <c r="B13" s="297"/>
      <c r="C13" s="300"/>
      <c r="D13" s="302"/>
      <c r="E13" s="304"/>
      <c r="F13" s="306"/>
      <c r="G13" s="105">
        <v>2</v>
      </c>
      <c r="H13" s="106" t="s">
        <v>400</v>
      </c>
      <c r="I13" s="308"/>
      <c r="J13" s="310"/>
      <c r="K13" s="340"/>
      <c r="L13" s="304"/>
      <c r="M13" s="338"/>
      <c r="N13" s="340"/>
      <c r="O13" s="325"/>
      <c r="P13" s="308"/>
      <c r="Q13" s="107">
        <v>2</v>
      </c>
      <c r="R13" s="76" t="s">
        <v>1344</v>
      </c>
      <c r="S13" s="76" t="s">
        <v>1345</v>
      </c>
      <c r="T13" s="76" t="s">
        <v>110</v>
      </c>
      <c r="U13" s="76" t="s">
        <v>1346</v>
      </c>
      <c r="V13" s="76" t="s">
        <v>1347</v>
      </c>
      <c r="W13" s="76" t="s">
        <v>1348</v>
      </c>
      <c r="X13" s="76" t="s">
        <v>1349</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123" customHeight="1" x14ac:dyDescent="0.25">
      <c r="B14" s="297"/>
      <c r="C14" s="300"/>
      <c r="D14" s="302"/>
      <c r="E14" s="304"/>
      <c r="F14" s="306"/>
      <c r="G14" s="108">
        <v>3</v>
      </c>
      <c r="H14" s="109" t="s">
        <v>1336</v>
      </c>
      <c r="I14" s="308"/>
      <c r="J14" s="310"/>
      <c r="K14" s="340"/>
      <c r="L14" s="304"/>
      <c r="M14" s="338"/>
      <c r="N14" s="340"/>
      <c r="O14" s="325"/>
      <c r="P14" s="308"/>
      <c r="Q14" s="110">
        <v>3</v>
      </c>
      <c r="R14" s="77" t="s">
        <v>1350</v>
      </c>
      <c r="S14" s="77" t="s">
        <v>1351</v>
      </c>
      <c r="T14" s="77" t="s">
        <v>92</v>
      </c>
      <c r="U14" s="77" t="s">
        <v>1346</v>
      </c>
      <c r="V14" s="77" t="s">
        <v>1352</v>
      </c>
      <c r="W14" s="77" t="s">
        <v>1353</v>
      </c>
      <c r="X14" s="77" t="s">
        <v>1354</v>
      </c>
      <c r="Y14" s="109" t="s">
        <v>95</v>
      </c>
      <c r="Z14" s="109" t="s">
        <v>79</v>
      </c>
      <c r="AA14" s="109" t="s">
        <v>85</v>
      </c>
      <c r="AB14" s="109" t="s">
        <v>104</v>
      </c>
      <c r="AC14" s="109" t="s">
        <v>82</v>
      </c>
      <c r="AD14" s="109" t="s">
        <v>106</v>
      </c>
      <c r="AE14" s="109" t="s">
        <v>107</v>
      </c>
      <c r="AF14" s="109" t="s">
        <v>96</v>
      </c>
      <c r="AG14" s="109">
        <f t="shared" si="0"/>
        <v>40</v>
      </c>
      <c r="AH14" s="109" t="str">
        <f t="shared" si="1"/>
        <v>Débil</v>
      </c>
      <c r="AI14" s="109"/>
      <c r="AJ14" s="109" t="s">
        <v>88</v>
      </c>
      <c r="AK14" s="109" t="str">
        <f t="shared" si="2"/>
        <v>No se ejecuta</v>
      </c>
      <c r="AL14" s="109"/>
      <c r="AM14" s="109" t="str">
        <f t="shared" si="3"/>
        <v>DÉBIL</v>
      </c>
      <c r="AN14" s="109">
        <f t="shared" si="4"/>
        <v>0</v>
      </c>
      <c r="AO14" s="109" t="str">
        <f t="shared" si="5"/>
        <v>SI</v>
      </c>
      <c r="AP14" s="330"/>
      <c r="AQ14" s="330"/>
      <c r="AR14" s="332"/>
      <c r="AS14" s="310"/>
      <c r="AT14" s="335"/>
      <c r="AU14" s="338"/>
      <c r="AV14" s="306"/>
      <c r="AW14" s="325"/>
      <c r="AX14" s="328"/>
    </row>
    <row r="15" spans="2:50" s="104" customFormat="1" ht="2.4" customHeight="1" x14ac:dyDescent="0.25">
      <c r="B15" s="297"/>
      <c r="C15" s="300"/>
      <c r="D15" s="302"/>
      <c r="E15" s="304"/>
      <c r="F15" s="306"/>
      <c r="G15" s="105">
        <v>4</v>
      </c>
      <c r="H15" s="106" t="s">
        <v>586</v>
      </c>
      <c r="I15" s="308"/>
      <c r="J15" s="310"/>
      <c r="K15" s="340"/>
      <c r="L15" s="304"/>
      <c r="M15" s="338"/>
      <c r="N15" s="340"/>
      <c r="O15" s="325"/>
      <c r="P15" s="308"/>
      <c r="Q15" s="107">
        <v>4</v>
      </c>
      <c r="R15" s="76"/>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si="0"/>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probabilidad",VLOOKUP('GSAN-1-3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probabilidad",VLOOKUP('GSAN-1-3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1TJU3f4WUVgieUoWj/tDZJJJA8tQObGoePP54ua9sP797iLyQRxFmGgBvTY4j6gmYViNiD1XOQfIxsJ8K6Xrnw==" saltValue="VXnjL9YC/n66asyXWRmo7Q=="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2557" priority="87" operator="containsText" text="Extremo">
      <formula>NOT(ISERROR(SEARCH("Extremo",O12)))</formula>
    </cfRule>
    <cfRule type="containsText" dxfId="2556" priority="88" operator="containsText" text="Alto">
      <formula>NOT(ISERROR(SEARCH("Alto",O12)))</formula>
    </cfRule>
    <cfRule type="containsText" dxfId="2555" priority="89" operator="containsText" text="Moderado">
      <formula>NOT(ISERROR(SEARCH("Moderado",O12)))</formula>
    </cfRule>
    <cfRule type="containsText" dxfId="2554" priority="90" operator="containsText" text="Bajo">
      <formula>NOT(ISERROR(SEARCH("Bajo",O12)))</formula>
    </cfRule>
  </conditionalFormatting>
  <conditionalFormatting sqref="AM12:AM21">
    <cfRule type="containsText" dxfId="2553" priority="84" operator="containsText" text="FUERTE">
      <formula>NOT(ISERROR(SEARCH("FUERTE",AM12)))</formula>
    </cfRule>
    <cfRule type="containsText" dxfId="2552" priority="85" operator="containsText" text="MODERADO">
      <formula>NOT(ISERROR(SEARCH("MODERADO",AM12)))</formula>
    </cfRule>
    <cfRule type="containsText" dxfId="2551" priority="86" operator="containsText" text="DÉBIL">
      <formula>NOT(ISERROR(SEARCH("DÉBIL",AM12)))</formula>
    </cfRule>
  </conditionalFormatting>
  <conditionalFormatting sqref="AW12:AW21">
    <cfRule type="containsText" dxfId="2550" priority="80" operator="containsText" text="Extremo">
      <formula>NOT(ISERROR(SEARCH("Extremo",AW12)))</formula>
    </cfRule>
    <cfRule type="containsText" dxfId="2549" priority="81" operator="containsText" text="Alto">
      <formula>NOT(ISERROR(SEARCH("Alto",AW12)))</formula>
    </cfRule>
    <cfRule type="containsText" dxfId="2548" priority="82" operator="containsText" text="Moderado">
      <formula>NOT(ISERROR(SEARCH("Moderado",AW12)))</formula>
    </cfRule>
    <cfRule type="containsText" dxfId="2547" priority="83" operator="containsText" text="Bajo">
      <formula>NOT(ISERROR(SEARCH("Bajo",AW12)))</formula>
    </cfRule>
  </conditionalFormatting>
  <conditionalFormatting sqref="B12:B21">
    <cfRule type="containsText" dxfId="2546" priority="79" operator="containsText" text="Escoger un proceso de la lista desplegable">
      <formula>NOT(ISERROR(SEARCH("Escoger un proceso de la lista desplegable",B12)))</formula>
    </cfRule>
  </conditionalFormatting>
  <conditionalFormatting sqref="B12:E21 Y12:AX21 G12:Q21">
    <cfRule type="containsText" dxfId="2545" priority="77" operator="containsText" text="Escoger un dato de la lista desplegable">
      <formula>NOT(ISERROR(SEARCH("Escoger un dato de la lista desplegable",B12)))</formula>
    </cfRule>
    <cfRule type="containsText" dxfId="2544" priority="78" operator="containsText" text="Casilla formulada">
      <formula>NOT(ISERROR(SEARCH("Casilla formulada",B12)))</formula>
    </cfRule>
  </conditionalFormatting>
  <conditionalFormatting sqref="D12:D21">
    <cfRule type="containsText" dxfId="2543" priority="76" operator="containsText" text="Definir el riesgo">
      <formula>NOT(ISERROR(SEARCH("Definir el riesgo",D12)))</formula>
    </cfRule>
  </conditionalFormatting>
  <conditionalFormatting sqref="H12:H21">
    <cfRule type="containsText" dxfId="2542" priority="75" operator="containsText" text="Espacio para describir la o las posibles causas">
      <formula>NOT(ISERROR(SEARCH("Espacio para describir la o las posibles causas",H12)))</formula>
    </cfRule>
  </conditionalFormatting>
  <conditionalFormatting sqref="I12:I21">
    <cfRule type="containsText" dxfId="2541"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540" priority="73" operator="containsText" text="←">
      <formula>NOT(ISERROR(SEARCH("←",J12)))</formula>
    </cfRule>
  </conditionalFormatting>
  <conditionalFormatting sqref="P12:P21">
    <cfRule type="containsText" dxfId="2539" priority="72" operator="containsText" text="Seleccione Tratamiento del Riesgo">
      <formula>NOT(ISERROR(SEARCH("Seleccione Tratamiento del Riesgo",P12)))</formula>
    </cfRule>
  </conditionalFormatting>
  <conditionalFormatting sqref="R12:S21 U12:X21">
    <cfRule type="containsText" dxfId="2538" priority="70" operator="containsText" text="Escoger un dato de la lista desplegable">
      <formula>NOT(ISERROR(SEARCH("Escoger un dato de la lista desplegable",R12)))</formula>
    </cfRule>
    <cfRule type="containsText" dxfId="2537" priority="71" operator="containsText" text="Casilla formulada">
      <formula>NOT(ISERROR(SEARCH("Casilla formulada",R12)))</formula>
    </cfRule>
  </conditionalFormatting>
  <conditionalFormatting sqref="R12:S21 U12:X21">
    <cfRule type="containsText" dxfId="2536" priority="69" operator="containsText" text="CONTROL#">
      <formula>NOT(ISERROR(SEARCH("CONTROL#",R12)))</formula>
    </cfRule>
  </conditionalFormatting>
  <conditionalFormatting sqref="T12:T21">
    <cfRule type="containsText" dxfId="2535" priority="67" operator="containsText" text="Escoger un dato de la lista desplegable">
      <formula>NOT(ISERROR(SEARCH("Escoger un dato de la lista desplegable",T12)))</formula>
    </cfRule>
    <cfRule type="containsText" dxfId="2534" priority="68" operator="containsText" text="Casilla formulada">
      <formula>NOT(ISERROR(SEARCH("Casilla formulada",T12)))</formula>
    </cfRule>
  </conditionalFormatting>
  <conditionalFormatting sqref="T12:T21">
    <cfRule type="containsText" dxfId="2533" priority="66" operator="containsText" text="CONTROL#">
      <formula>NOT(ISERROR(SEARCH("CONTROL#",T12)))</formula>
    </cfRule>
  </conditionalFormatting>
  <conditionalFormatting sqref="T12">
    <cfRule type="containsText" dxfId="2532" priority="64" operator="containsText" text="Escoger un dato de la lista desplegable">
      <formula>NOT(ISERROR(SEARCH("Escoger un dato de la lista desplegable",T12)))</formula>
    </cfRule>
    <cfRule type="containsText" dxfId="2531" priority="65" operator="containsText" text="Casilla formulada">
      <formula>NOT(ISERROR(SEARCH("Casilla formulada",T12)))</formula>
    </cfRule>
  </conditionalFormatting>
  <conditionalFormatting sqref="T13:T21">
    <cfRule type="containsText" dxfId="2530" priority="62" operator="containsText" text="Escoger un dato de la lista desplegable">
      <formula>NOT(ISERROR(SEARCH("Escoger un dato de la lista desplegable",T13)))</formula>
    </cfRule>
    <cfRule type="containsText" dxfId="2529" priority="63" operator="containsText" text="Casilla formulada">
      <formula>NOT(ISERROR(SEARCH("Casilla formulada",T13)))</formula>
    </cfRule>
  </conditionalFormatting>
  <conditionalFormatting sqref="I6">
    <cfRule type="containsText" dxfId="2528" priority="61" operator="containsText" text="Casilla formulada">
      <formula>NOT(ISERROR(SEARCH("Casilla formulada",I6)))</formula>
    </cfRule>
  </conditionalFormatting>
  <conditionalFormatting sqref="O22:P22 O23:O31">
    <cfRule type="containsText" dxfId="2527" priority="57" operator="containsText" text="Extremo">
      <formula>NOT(ISERROR(SEARCH("Extremo",O22)))</formula>
    </cfRule>
    <cfRule type="containsText" dxfId="2526" priority="58" operator="containsText" text="Alto">
      <formula>NOT(ISERROR(SEARCH("Alto",O22)))</formula>
    </cfRule>
    <cfRule type="containsText" dxfId="2525" priority="59" operator="containsText" text="Moderado">
      <formula>NOT(ISERROR(SEARCH("Moderado",O22)))</formula>
    </cfRule>
    <cfRule type="containsText" dxfId="2524" priority="60" operator="containsText" text="Bajo">
      <formula>NOT(ISERROR(SEARCH("Bajo",O22)))</formula>
    </cfRule>
  </conditionalFormatting>
  <conditionalFormatting sqref="AM22:AM31">
    <cfRule type="containsText" dxfId="2523" priority="54" operator="containsText" text="FUERTE">
      <formula>NOT(ISERROR(SEARCH("FUERTE",AM22)))</formula>
    </cfRule>
    <cfRule type="containsText" dxfId="2522" priority="55" operator="containsText" text="MODERADO">
      <formula>NOT(ISERROR(SEARCH("MODERADO",AM22)))</formula>
    </cfRule>
    <cfRule type="containsText" dxfId="2521" priority="56" operator="containsText" text="DÉBIL">
      <formula>NOT(ISERROR(SEARCH("DÉBIL",AM22)))</formula>
    </cfRule>
  </conditionalFormatting>
  <conditionalFormatting sqref="AW22:AW31">
    <cfRule type="containsText" dxfId="2520" priority="50" operator="containsText" text="Extremo">
      <formula>NOT(ISERROR(SEARCH("Extremo",AW22)))</formula>
    </cfRule>
    <cfRule type="containsText" dxfId="2519" priority="51" operator="containsText" text="Alto">
      <formula>NOT(ISERROR(SEARCH("Alto",AW22)))</formula>
    </cfRule>
    <cfRule type="containsText" dxfId="2518" priority="52" operator="containsText" text="Moderado">
      <formula>NOT(ISERROR(SEARCH("Moderado",AW22)))</formula>
    </cfRule>
    <cfRule type="containsText" dxfId="2517" priority="53" operator="containsText" text="Bajo">
      <formula>NOT(ISERROR(SEARCH("Bajo",AW22)))</formula>
    </cfRule>
  </conditionalFormatting>
  <conditionalFormatting sqref="B22:B31">
    <cfRule type="containsText" dxfId="2516" priority="49" operator="containsText" text="Escoger un proceso de la lista desplegable">
      <formula>NOT(ISERROR(SEARCH("Escoger un proceso de la lista desplegable",B22)))</formula>
    </cfRule>
  </conditionalFormatting>
  <conditionalFormatting sqref="B22:Q31 Y22:AX31">
    <cfRule type="containsText" dxfId="2515" priority="47" operator="containsText" text="Escoger un dato de la lista desplegable">
      <formula>NOT(ISERROR(SEARCH("Escoger un dato de la lista desplegable",B22)))</formula>
    </cfRule>
    <cfRule type="containsText" dxfId="2514" priority="48" operator="containsText" text="Casilla formulada">
      <formula>NOT(ISERROR(SEARCH("Casilla formulada",B22)))</formula>
    </cfRule>
  </conditionalFormatting>
  <conditionalFormatting sqref="D22:D31">
    <cfRule type="containsText" dxfId="2513" priority="46" operator="containsText" text="Definir el riesgo">
      <formula>NOT(ISERROR(SEARCH("Definir el riesgo",D22)))</formula>
    </cfRule>
  </conditionalFormatting>
  <conditionalFormatting sqref="H22:H31">
    <cfRule type="containsText" dxfId="2512" priority="45" operator="containsText" text="Espacio para describir la o las posibles causas">
      <formula>NOT(ISERROR(SEARCH("Espacio para describir la o las posibles causas",H22)))</formula>
    </cfRule>
  </conditionalFormatting>
  <conditionalFormatting sqref="I22:I31">
    <cfRule type="containsText" dxfId="2511"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510" priority="43" operator="containsText" text="←">
      <formula>NOT(ISERROR(SEARCH("←",J22)))</formula>
    </cfRule>
  </conditionalFormatting>
  <conditionalFormatting sqref="P22:P31">
    <cfRule type="containsText" dxfId="2509" priority="42" operator="containsText" text="Seleccione Tratamiento del Riesgo">
      <formula>NOT(ISERROR(SEARCH("Seleccione Tratamiento del Riesgo",P22)))</formula>
    </cfRule>
  </conditionalFormatting>
  <conditionalFormatting sqref="R22:S31 U22:X31">
    <cfRule type="containsText" dxfId="2508" priority="40" operator="containsText" text="Escoger un dato de la lista desplegable">
      <formula>NOT(ISERROR(SEARCH("Escoger un dato de la lista desplegable",R22)))</formula>
    </cfRule>
    <cfRule type="containsText" dxfId="2507" priority="41" operator="containsText" text="Casilla formulada">
      <formula>NOT(ISERROR(SEARCH("Casilla formulada",R22)))</formula>
    </cfRule>
  </conditionalFormatting>
  <conditionalFormatting sqref="R22:S31 U22:X31">
    <cfRule type="containsText" dxfId="2506" priority="39" operator="containsText" text="CONTROL#">
      <formula>NOT(ISERROR(SEARCH("CONTROL#",R22)))</formula>
    </cfRule>
  </conditionalFormatting>
  <conditionalFormatting sqref="T22:T31">
    <cfRule type="containsText" dxfId="2505" priority="37" operator="containsText" text="Escoger un dato de la lista desplegable">
      <formula>NOT(ISERROR(SEARCH("Escoger un dato de la lista desplegable",T22)))</formula>
    </cfRule>
    <cfRule type="containsText" dxfId="2504" priority="38" operator="containsText" text="Casilla formulada">
      <formula>NOT(ISERROR(SEARCH("Casilla formulada",T22)))</formula>
    </cfRule>
  </conditionalFormatting>
  <conditionalFormatting sqref="T22:T31">
    <cfRule type="containsText" dxfId="2503" priority="36" operator="containsText" text="CONTROL#">
      <formula>NOT(ISERROR(SEARCH("CONTROL#",T22)))</formula>
    </cfRule>
  </conditionalFormatting>
  <conditionalFormatting sqref="T22">
    <cfRule type="containsText" dxfId="2502" priority="34" operator="containsText" text="Escoger un dato de la lista desplegable">
      <formula>NOT(ISERROR(SEARCH("Escoger un dato de la lista desplegable",T22)))</formula>
    </cfRule>
    <cfRule type="containsText" dxfId="2501" priority="35" operator="containsText" text="Casilla formulada">
      <formula>NOT(ISERROR(SEARCH("Casilla formulada",T22)))</formula>
    </cfRule>
  </conditionalFormatting>
  <conditionalFormatting sqref="T23:T31">
    <cfRule type="containsText" dxfId="2500" priority="32" operator="containsText" text="Escoger un dato de la lista desplegable">
      <formula>NOT(ISERROR(SEARCH("Escoger un dato de la lista desplegable",T23)))</formula>
    </cfRule>
    <cfRule type="containsText" dxfId="2499" priority="33" operator="containsText" text="Casilla formulada">
      <formula>NOT(ISERROR(SEARCH("Casilla formulada",T23)))</formula>
    </cfRule>
  </conditionalFormatting>
  <conditionalFormatting sqref="O32:P32 O33:O41">
    <cfRule type="containsText" dxfId="2498" priority="28" operator="containsText" text="Extremo">
      <formula>NOT(ISERROR(SEARCH("Extremo",O32)))</formula>
    </cfRule>
    <cfRule type="containsText" dxfId="2497" priority="29" operator="containsText" text="Alto">
      <formula>NOT(ISERROR(SEARCH("Alto",O32)))</formula>
    </cfRule>
    <cfRule type="containsText" dxfId="2496" priority="30" operator="containsText" text="Moderado">
      <formula>NOT(ISERROR(SEARCH("Moderado",O32)))</formula>
    </cfRule>
    <cfRule type="containsText" dxfId="2495" priority="31" operator="containsText" text="Bajo">
      <formula>NOT(ISERROR(SEARCH("Bajo",O32)))</formula>
    </cfRule>
  </conditionalFormatting>
  <conditionalFormatting sqref="AM32:AM41">
    <cfRule type="containsText" dxfId="2494" priority="25" operator="containsText" text="FUERTE">
      <formula>NOT(ISERROR(SEARCH("FUERTE",AM32)))</formula>
    </cfRule>
    <cfRule type="containsText" dxfId="2493" priority="26" operator="containsText" text="MODERADO">
      <formula>NOT(ISERROR(SEARCH("MODERADO",AM32)))</formula>
    </cfRule>
    <cfRule type="containsText" dxfId="2492" priority="27" operator="containsText" text="DÉBIL">
      <formula>NOT(ISERROR(SEARCH("DÉBIL",AM32)))</formula>
    </cfRule>
  </conditionalFormatting>
  <conditionalFormatting sqref="AW32:AW41">
    <cfRule type="containsText" dxfId="2491" priority="21" operator="containsText" text="Extremo">
      <formula>NOT(ISERROR(SEARCH("Extremo",AW32)))</formula>
    </cfRule>
    <cfRule type="containsText" dxfId="2490" priority="22" operator="containsText" text="Alto">
      <formula>NOT(ISERROR(SEARCH("Alto",AW32)))</formula>
    </cfRule>
    <cfRule type="containsText" dxfId="2489" priority="23" operator="containsText" text="Moderado">
      <formula>NOT(ISERROR(SEARCH("Moderado",AW32)))</formula>
    </cfRule>
    <cfRule type="containsText" dxfId="2488" priority="24" operator="containsText" text="Bajo">
      <formula>NOT(ISERROR(SEARCH("Bajo",AW32)))</formula>
    </cfRule>
  </conditionalFormatting>
  <conditionalFormatting sqref="B32:B41">
    <cfRule type="containsText" dxfId="2487" priority="20" operator="containsText" text="Escoger un proceso de la lista desplegable">
      <formula>NOT(ISERROR(SEARCH("Escoger un proceso de la lista desplegable",B32)))</formula>
    </cfRule>
  </conditionalFormatting>
  <conditionalFormatting sqref="B32:Q41 Y32:AX41">
    <cfRule type="containsText" dxfId="2486" priority="18" operator="containsText" text="Escoger un dato de la lista desplegable">
      <formula>NOT(ISERROR(SEARCH("Escoger un dato de la lista desplegable",B32)))</formula>
    </cfRule>
    <cfRule type="containsText" dxfId="2485" priority="19" operator="containsText" text="Casilla formulada">
      <formula>NOT(ISERROR(SEARCH("Casilla formulada",B32)))</formula>
    </cfRule>
  </conditionalFormatting>
  <conditionalFormatting sqref="D32:D41">
    <cfRule type="containsText" dxfId="2484" priority="17" operator="containsText" text="Definir el riesgo">
      <formula>NOT(ISERROR(SEARCH("Definir el riesgo",D32)))</formula>
    </cfRule>
  </conditionalFormatting>
  <conditionalFormatting sqref="H32:H41">
    <cfRule type="containsText" dxfId="2483" priority="16" operator="containsText" text="Espacio para describir la o las posibles causas">
      <formula>NOT(ISERROR(SEARCH("Espacio para describir la o las posibles causas",H32)))</formula>
    </cfRule>
  </conditionalFormatting>
  <conditionalFormatting sqref="I32:I41">
    <cfRule type="containsText" dxfId="2482"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481" priority="14" operator="containsText" text="←">
      <formula>NOT(ISERROR(SEARCH("←",J32)))</formula>
    </cfRule>
  </conditionalFormatting>
  <conditionalFormatting sqref="P32:P41">
    <cfRule type="containsText" dxfId="2480" priority="13" operator="containsText" text="Seleccione Tratamiento del Riesgo">
      <formula>NOT(ISERROR(SEARCH("Seleccione Tratamiento del Riesgo",P32)))</formula>
    </cfRule>
  </conditionalFormatting>
  <conditionalFormatting sqref="R32:S41 U32:X41">
    <cfRule type="containsText" dxfId="2479" priority="11" operator="containsText" text="Escoger un dato de la lista desplegable">
      <formula>NOT(ISERROR(SEARCH("Escoger un dato de la lista desplegable",R32)))</formula>
    </cfRule>
    <cfRule type="containsText" dxfId="2478" priority="12" operator="containsText" text="Casilla formulada">
      <formula>NOT(ISERROR(SEARCH("Casilla formulada",R32)))</formula>
    </cfRule>
  </conditionalFormatting>
  <conditionalFormatting sqref="R32:S41 U32:X41">
    <cfRule type="containsText" dxfId="2477" priority="10" operator="containsText" text="CONTROL#">
      <formula>NOT(ISERROR(SEARCH("CONTROL#",R32)))</formula>
    </cfRule>
  </conditionalFormatting>
  <conditionalFormatting sqref="T32:T41">
    <cfRule type="containsText" dxfId="2476" priority="8" operator="containsText" text="Escoger un dato de la lista desplegable">
      <formula>NOT(ISERROR(SEARCH("Escoger un dato de la lista desplegable",T32)))</formula>
    </cfRule>
    <cfRule type="containsText" dxfId="2475" priority="9" operator="containsText" text="Casilla formulada">
      <formula>NOT(ISERROR(SEARCH("Casilla formulada",T32)))</formula>
    </cfRule>
  </conditionalFormatting>
  <conditionalFormatting sqref="T32:T41">
    <cfRule type="containsText" dxfId="2474" priority="7" operator="containsText" text="CONTROL#">
      <formula>NOT(ISERROR(SEARCH("CONTROL#",T32)))</formula>
    </cfRule>
  </conditionalFormatting>
  <conditionalFormatting sqref="T32">
    <cfRule type="containsText" dxfId="2473" priority="5" operator="containsText" text="Escoger un dato de la lista desplegable">
      <formula>NOT(ISERROR(SEARCH("Escoger un dato de la lista desplegable",T32)))</formula>
    </cfRule>
    <cfRule type="containsText" dxfId="2472" priority="6" operator="containsText" text="Casilla formulada">
      <formula>NOT(ISERROR(SEARCH("Casilla formulada",T32)))</formula>
    </cfRule>
  </conditionalFormatting>
  <conditionalFormatting sqref="T33:T41">
    <cfRule type="containsText" dxfId="2471" priority="3" operator="containsText" text="Escoger un dato de la lista desplegable">
      <formula>NOT(ISERROR(SEARCH("Escoger un dato de la lista desplegable",T33)))</formula>
    </cfRule>
    <cfRule type="containsText" dxfId="2470" priority="4" operator="containsText" text="Casilla formulada">
      <formula>NOT(ISERROR(SEARCH("Casilla formulada",T33)))</formula>
    </cfRule>
  </conditionalFormatting>
  <conditionalFormatting sqref="F12:F21">
    <cfRule type="containsText" dxfId="2469" priority="1" operator="containsText" text="Escoger un dato de la lista desplegable">
      <formula>NOT(ISERROR(SEARCH("Escoger un dato de la lista desplegable",F12)))</formula>
    </cfRule>
    <cfRule type="containsText" dxfId="2468" priority="2" operator="containsText" text="Casilla formulada">
      <formula>NOT(ISERROR(SEARCH("Casilla formulada",F12)))</formula>
    </cfRule>
  </conditionalFormatting>
  <dataValidations disablePrompts="1" count="11">
    <dataValidation type="list" allowBlank="1" showInputMessage="1" showErrorMessage="1" sqref="T12:T41" xr:uid="{00000000-0002-0000-1700-000000000000}">
      <formula1>"Escoger un dato de la lista desplegable,Por Tramite, Diario, Semanal, Quincenal, Mensual, Bimestral, Trimestral, Semestral,Anual"</formula1>
    </dataValidation>
    <dataValidation type="list" allowBlank="1" showInputMessage="1" showErrorMessage="1" sqref="AJ12:AJ41" xr:uid="{00000000-0002-0000-1700-000001000000}">
      <formula1>"Escoger un dato de la lista desplegable,Fuerte,Moderado,Débil"</formula1>
    </dataValidation>
    <dataValidation type="list" allowBlank="1" showInputMessage="1" showErrorMessage="1" sqref="AF12:AF41" xr:uid="{00000000-0002-0000-1700-000002000000}">
      <formula1>"Escoger un dato de la lista desplegable,Completa,Incompleta,No existe"</formula1>
    </dataValidation>
    <dataValidation type="list" allowBlank="1" showInputMessage="1" showErrorMessage="1" sqref="AE12:AE41" xr:uid="{00000000-0002-0000-1700-000003000000}">
      <formula1>"Escoger un dato de la lista desplegable,Se investigan y resuelven oportunamente,No se investigan y resuelven oportunamente."</formula1>
    </dataValidation>
    <dataValidation type="list" allowBlank="1" showInputMessage="1" showErrorMessage="1" sqref="AD12:AD41" xr:uid="{00000000-0002-0000-1700-000004000000}">
      <formula1>"Escoger un dato de la lista desplegable,Confiable,No confiable"</formula1>
    </dataValidation>
    <dataValidation type="list" allowBlank="1" showInputMessage="1" showErrorMessage="1" sqref="AC12:AC41" xr:uid="{00000000-0002-0000-1700-000005000000}">
      <formula1>"Escoger un dato de la lista desplegable,Prevenir,Detectar,No es un control"</formula1>
    </dataValidation>
    <dataValidation type="list" allowBlank="1" showInputMessage="1" showErrorMessage="1" sqref="AB12:AB41" xr:uid="{00000000-0002-0000-1700-000006000000}">
      <formula1>"Escoger un dato de la lista desplegable,Oportuna,Inoportuna"</formula1>
    </dataValidation>
    <dataValidation type="list" allowBlank="1" showInputMessage="1" showErrorMessage="1" sqref="AA12:AA41" xr:uid="{00000000-0002-0000-1700-000007000000}">
      <formula1>"Escoger un dato de la lista desplegable,Adecuado,Inadecuado"</formula1>
    </dataValidation>
    <dataValidation type="list" allowBlank="1" showInputMessage="1" showErrorMessage="1" sqref="Z12:Z41" xr:uid="{00000000-0002-0000-1700-000008000000}">
      <formula1>"Escoger un dato de la lista desplegable,Asignado,No Asignado"</formula1>
    </dataValidation>
    <dataValidation type="list" allowBlank="1" showInputMessage="1" showErrorMessage="1" sqref="Y12:Y41" xr:uid="{00000000-0002-0000-1700-000009000000}">
      <formula1>"Escoger un dato de la lista desplegable,Preventivo,Detectivo"</formula1>
    </dataValidation>
    <dataValidation type="list" allowBlank="1" showInputMessage="1" showErrorMessage="1" sqref="M12:M41 J12:J41" xr:uid="{00000000-0002-0000-17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700-00000B000000}">
          <x14:formula1>
            <xm:f>'HOJA DE DATOS'!$I$13:$I$46</xm:f>
          </x14:formula1>
          <xm:sqref>B12:B41</xm:sqref>
        </x14:dataValidation>
        <x14:dataValidation type="list" allowBlank="1" showInputMessage="1" showErrorMessage="1" xr:uid="{00000000-0002-0000-1700-00000C000000}">
          <x14:formula1>
            <xm:f>'HOJA DE DATOS'!$I$50:$I$57</xm:f>
          </x14:formula1>
          <xm:sqref>E12:E41</xm:sqref>
        </x14:dataValidation>
        <x14:dataValidation type="list" allowBlank="1" showInputMessage="1" showErrorMessage="1" xr:uid="{00000000-0002-0000-1700-00000D000000}">
          <x14:formula1>
            <xm:f>'HOJA DE DATOS'!$I$60:$I$64</xm:f>
          </x14:formula1>
          <xm:sqref>P12:P41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AF5881"/>
  </sheetPr>
  <dimension ref="B1:AX51"/>
  <sheetViews>
    <sheetView zoomScale="70" zoomScaleNormal="70" workbookViewId="0">
      <selection activeCell="H12" sqref="H12"/>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2484</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GDIR-1.0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8" t="s">
        <v>581</v>
      </c>
      <c r="L11" s="98" t="s">
        <v>582</v>
      </c>
      <c r="M11" s="98" t="s">
        <v>580</v>
      </c>
      <c r="N11" s="98" t="s">
        <v>581</v>
      </c>
      <c r="O11" s="318"/>
      <c r="P11" s="319"/>
      <c r="Q11" s="271"/>
      <c r="R11" s="274"/>
      <c r="S11" s="274"/>
      <c r="T11" s="274"/>
      <c r="U11" s="274"/>
      <c r="V11" s="274"/>
      <c r="W11" s="274"/>
      <c r="X11" s="274"/>
      <c r="Y11" s="274"/>
      <c r="Z11" s="82" t="s">
        <v>56</v>
      </c>
      <c r="AA11" s="82" t="s">
        <v>57</v>
      </c>
      <c r="AB11" s="82">
        <v>2</v>
      </c>
      <c r="AC11" s="82">
        <v>3</v>
      </c>
      <c r="AD11" s="82">
        <v>4</v>
      </c>
      <c r="AE11" s="82">
        <v>5</v>
      </c>
      <c r="AF11" s="82">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211.2" x14ac:dyDescent="0.25">
      <c r="B12" s="296" t="s">
        <v>10</v>
      </c>
      <c r="C12" s="299" t="str">
        <f>VLOOKUP(B12,'HOJA DE DATOS'!$I$13:$J$46,2,FALSE)</f>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
      <c r="D12" s="302" t="s">
        <v>1834</v>
      </c>
      <c r="E12" s="304" t="s">
        <v>374</v>
      </c>
      <c r="F12" s="306" t="str">
        <f>IFERROR(VLOOKUP(E12,'HOJA DE DATOS'!$I$50:$J$57,2,0),"Casilla formulada")</f>
        <v>Posibilidad de ocurrencia de eventos que afecten los objetivos estratégicos de la organización pública y por tanto impactan toda la Entidad</v>
      </c>
      <c r="G12" s="101">
        <v>1</v>
      </c>
      <c r="H12" s="102" t="s">
        <v>649</v>
      </c>
      <c r="I12" s="308" t="s">
        <v>1835</v>
      </c>
      <c r="J12" s="310">
        <v>2</v>
      </c>
      <c r="K12" s="340" t="str">
        <f>IF(J12="Escoger un dato de la lista desplegable","← 
Definir el nivel de probabilidad",VLOOKUP(J12,'HOJA DE DATOS'!$B$4:$E$8,2,0))</f>
        <v>Improbable</v>
      </c>
      <c r="L12" s="304" t="str">
        <f>IF(J12="Escoger un dato de la lista desplegable","← ← 
Definir el nivel de probabilidad",VLOOKUP('GDIR-1.0 (G-V3)'!J12:J21,'HOJA DE DATOS'!$B$4:$E$8,4,0))</f>
        <v>Al menos 1 vez en los últimos 5 años.</v>
      </c>
      <c r="M12" s="338">
        <v>5</v>
      </c>
      <c r="N12" s="340" t="str">
        <f>IF(M12="Escoger un dato de la lista desplegable","← 
Definir el nivel de impacto",VLOOKUP(M12,'HOJA DE DATOS'!$G$4:$H$8,2,0))</f>
        <v>Catastrófico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651</v>
      </c>
      <c r="S12" s="75" t="s">
        <v>652</v>
      </c>
      <c r="T12" s="75" t="s">
        <v>365</v>
      </c>
      <c r="U12" s="75" t="s">
        <v>653</v>
      </c>
      <c r="V12" s="75" t="s">
        <v>654</v>
      </c>
      <c r="W12" s="75" t="s">
        <v>655</v>
      </c>
      <c r="X12" s="75" t="s">
        <v>656</v>
      </c>
      <c r="Y12" s="102" t="s">
        <v>95</v>
      </c>
      <c r="Z12" s="102" t="s">
        <v>79</v>
      </c>
      <c r="AA12" s="102" t="s">
        <v>80</v>
      </c>
      <c r="AB12" s="102" t="s">
        <v>81</v>
      </c>
      <c r="AC12" s="102" t="s">
        <v>82</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DIRECTAMENTE</v>
      </c>
      <c r="AS12" s="334">
        <f t="shared" ref="AS12:AS3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AU32" si="10">IF(M12=1,1,IF(AND(M12=2,AP12="FUERTE",OR(AR12="DIRECTAMENTE",AR12="INDIRECTAMENTE")),M12-1,IF(AND(M12&gt;2,AP12="FUERTE",AR12="DIRECTAMENTE"),M12-2,IF(AND(M12&gt;2,AP12="FUERTE",AR12="INDIRECTAMENTE"),M12-1,IF(AND(M12&gt;1,AP12="MODERADA",AR12="DIRECTAMENTE"),M12-1,M12)))))</f>
        <v>3</v>
      </c>
      <c r="AV12" s="306" t="str">
        <f t="shared" ref="AV12:AV32" si="11">IF(AU12=1,"Insignificante",IF(AU12=2,"Menor",IF(AU12=3,"Moderado",IF(AU12=4,"Mayor",IF(AU12=5,"Catastrófico","Casilla formulada")))))</f>
        <v>Moderado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327" t="s">
        <v>1836</v>
      </c>
    </row>
    <row r="13" spans="2:50" s="104" customFormat="1" ht="250.8" x14ac:dyDescent="0.25">
      <c r="B13" s="297"/>
      <c r="C13" s="300"/>
      <c r="D13" s="302"/>
      <c r="E13" s="304"/>
      <c r="F13" s="306"/>
      <c r="G13" s="105">
        <v>2</v>
      </c>
      <c r="H13" s="106" t="s">
        <v>650</v>
      </c>
      <c r="I13" s="308"/>
      <c r="J13" s="310"/>
      <c r="K13" s="340"/>
      <c r="L13" s="304"/>
      <c r="M13" s="338"/>
      <c r="N13" s="340"/>
      <c r="O13" s="325"/>
      <c r="P13" s="308"/>
      <c r="Q13" s="107">
        <v>2</v>
      </c>
      <c r="R13" s="76" t="s">
        <v>663</v>
      </c>
      <c r="S13" s="76" t="s">
        <v>664</v>
      </c>
      <c r="T13" s="76" t="s">
        <v>365</v>
      </c>
      <c r="U13" s="76" t="s">
        <v>665</v>
      </c>
      <c r="V13" s="76" t="s">
        <v>666</v>
      </c>
      <c r="W13" s="76" t="s">
        <v>667</v>
      </c>
      <c r="X13" s="76" t="s">
        <v>668</v>
      </c>
      <c r="Y13" s="106" t="s">
        <v>78</v>
      </c>
      <c r="Z13" s="106" t="s">
        <v>79</v>
      </c>
      <c r="AA13" s="106" t="s">
        <v>80</v>
      </c>
      <c r="AB13" s="106" t="s">
        <v>81</v>
      </c>
      <c r="AC13" s="106" t="s">
        <v>86</v>
      </c>
      <c r="AD13" s="106" t="s">
        <v>83</v>
      </c>
      <c r="AE13" s="106" t="s">
        <v>84</v>
      </c>
      <c r="AF13" s="106" t="s">
        <v>96</v>
      </c>
      <c r="AG13" s="106">
        <f t="shared" si="0"/>
        <v>95</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24.4" x14ac:dyDescent="0.25">
      <c r="B14" s="297"/>
      <c r="C14" s="300"/>
      <c r="D14" s="302"/>
      <c r="E14" s="304"/>
      <c r="F14" s="306"/>
      <c r="G14" s="108">
        <v>3</v>
      </c>
      <c r="H14" s="109" t="s">
        <v>649</v>
      </c>
      <c r="I14" s="308"/>
      <c r="J14" s="310"/>
      <c r="K14" s="340"/>
      <c r="L14" s="304"/>
      <c r="M14" s="338"/>
      <c r="N14" s="340"/>
      <c r="O14" s="325"/>
      <c r="P14" s="308"/>
      <c r="Q14" s="110">
        <v>3</v>
      </c>
      <c r="R14" s="77" t="s">
        <v>657</v>
      </c>
      <c r="S14" s="77" t="s">
        <v>658</v>
      </c>
      <c r="T14" s="77" t="s">
        <v>113</v>
      </c>
      <c r="U14" s="77" t="s">
        <v>659</v>
      </c>
      <c r="V14" s="77" t="s">
        <v>660</v>
      </c>
      <c r="W14" s="77" t="s">
        <v>661</v>
      </c>
      <c r="X14" s="77" t="s">
        <v>662</v>
      </c>
      <c r="Y14" s="109" t="s">
        <v>78</v>
      </c>
      <c r="Z14" s="109" t="s">
        <v>79</v>
      </c>
      <c r="AA14" s="109" t="s">
        <v>80</v>
      </c>
      <c r="AB14" s="109" t="s">
        <v>81</v>
      </c>
      <c r="AC14" s="109" t="s">
        <v>86</v>
      </c>
      <c r="AD14" s="109" t="s">
        <v>83</v>
      </c>
      <c r="AE14" s="109" t="s">
        <v>84</v>
      </c>
      <c r="AF14" s="109" t="s">
        <v>96</v>
      </c>
      <c r="AG14" s="109">
        <f t="shared" si="0"/>
        <v>95</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158.4" x14ac:dyDescent="0.25">
      <c r="B15" s="297"/>
      <c r="C15" s="300"/>
      <c r="D15" s="302"/>
      <c r="E15" s="304"/>
      <c r="F15" s="306"/>
      <c r="G15" s="105">
        <v>4</v>
      </c>
      <c r="H15" s="106" t="s">
        <v>1664</v>
      </c>
      <c r="I15" s="308"/>
      <c r="J15" s="310"/>
      <c r="K15" s="340"/>
      <c r="L15" s="304"/>
      <c r="M15" s="338"/>
      <c r="N15" s="340"/>
      <c r="O15" s="325"/>
      <c r="P15" s="308"/>
      <c r="Q15" s="107">
        <v>4</v>
      </c>
      <c r="R15" s="76" t="s">
        <v>1666</v>
      </c>
      <c r="S15" s="76" t="s">
        <v>1667</v>
      </c>
      <c r="T15" s="76" t="s">
        <v>365</v>
      </c>
      <c r="U15" s="76" t="s">
        <v>1668</v>
      </c>
      <c r="V15" s="76" t="s">
        <v>1669</v>
      </c>
      <c r="W15" s="76" t="s">
        <v>1670</v>
      </c>
      <c r="X15" s="76" t="s">
        <v>1671</v>
      </c>
      <c r="Y15" s="106" t="s">
        <v>95</v>
      </c>
      <c r="Z15" s="106" t="s">
        <v>79</v>
      </c>
      <c r="AA15" s="106" t="s">
        <v>80</v>
      </c>
      <c r="AB15" s="106" t="s">
        <v>81</v>
      </c>
      <c r="AC15" s="106" t="s">
        <v>82</v>
      </c>
      <c r="AD15" s="106" t="s">
        <v>83</v>
      </c>
      <c r="AE15" s="106" t="s">
        <v>84</v>
      </c>
      <c r="AF15" s="106" t="s">
        <v>96</v>
      </c>
      <c r="AG15" s="106">
        <f t="shared" si="0"/>
        <v>100</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171.6" x14ac:dyDescent="0.25">
      <c r="B16" s="297"/>
      <c r="C16" s="300"/>
      <c r="D16" s="302"/>
      <c r="E16" s="304"/>
      <c r="F16" s="306"/>
      <c r="G16" s="108">
        <v>5</v>
      </c>
      <c r="H16" s="109" t="s">
        <v>1665</v>
      </c>
      <c r="I16" s="308"/>
      <c r="J16" s="310"/>
      <c r="K16" s="340"/>
      <c r="L16" s="304"/>
      <c r="M16" s="338"/>
      <c r="N16" s="340"/>
      <c r="O16" s="325"/>
      <c r="P16" s="308"/>
      <c r="Q16" s="110">
        <v>5</v>
      </c>
      <c r="R16" s="77" t="s">
        <v>1672</v>
      </c>
      <c r="S16" s="77" t="s">
        <v>1667</v>
      </c>
      <c r="T16" s="77" t="s">
        <v>365</v>
      </c>
      <c r="U16" s="77" t="s">
        <v>1668</v>
      </c>
      <c r="V16" s="77" t="s">
        <v>1669</v>
      </c>
      <c r="W16" s="77" t="s">
        <v>1670</v>
      </c>
      <c r="X16" s="77" t="s">
        <v>1673</v>
      </c>
      <c r="Y16" s="109" t="s">
        <v>95</v>
      </c>
      <c r="Z16" s="109" t="s">
        <v>79</v>
      </c>
      <c r="AA16" s="109" t="s">
        <v>80</v>
      </c>
      <c r="AB16" s="109" t="s">
        <v>81</v>
      </c>
      <c r="AC16" s="109" t="s">
        <v>82</v>
      </c>
      <c r="AD16" s="109" t="s">
        <v>83</v>
      </c>
      <c r="AE16" s="109" t="s">
        <v>84</v>
      </c>
      <c r="AF16" s="109" t="s">
        <v>96</v>
      </c>
      <c r="AG16" s="109">
        <f t="shared" si="0"/>
        <v>100</v>
      </c>
      <c r="AH16" s="109" t="str">
        <f t="shared" si="1"/>
        <v>Fuerte</v>
      </c>
      <c r="AI16" s="109"/>
      <c r="AJ16" s="109" t="s">
        <v>89</v>
      </c>
      <c r="AK16" s="109" t="str">
        <f t="shared" si="2"/>
        <v>Siempre se ejecuta</v>
      </c>
      <c r="AL16" s="109"/>
      <c r="AM16" s="109" t="str">
        <f t="shared" si="3"/>
        <v>FUERTE</v>
      </c>
      <c r="AN16" s="109">
        <f t="shared" si="4"/>
        <v>100</v>
      </c>
      <c r="AO16" s="109" t="str">
        <f t="shared" si="5"/>
        <v>NO</v>
      </c>
      <c r="AP16" s="330"/>
      <c r="AQ16" s="330"/>
      <c r="AR16" s="332"/>
      <c r="AS16" s="310"/>
      <c r="AT16" s="335"/>
      <c r="AU16" s="338"/>
      <c r="AV16" s="306"/>
      <c r="AW16" s="325"/>
      <c r="AX16" s="328"/>
    </row>
    <row r="17" spans="2:50" s="104" customFormat="1" ht="3" customHeight="1" x14ac:dyDescent="0.25">
      <c r="B17" s="297"/>
      <c r="C17" s="300"/>
      <c r="D17" s="302"/>
      <c r="E17" s="304"/>
      <c r="F17" s="306"/>
      <c r="G17" s="105">
        <v>6</v>
      </c>
      <c r="H17" s="106"/>
      <c r="I17" s="308"/>
      <c r="J17" s="310"/>
      <c r="K17" s="340"/>
      <c r="L17" s="304"/>
      <c r="M17" s="338"/>
      <c r="N17" s="340"/>
      <c r="O17" s="325"/>
      <c r="P17" s="308"/>
      <c r="Q17" s="107">
        <v>6</v>
      </c>
      <c r="R17" s="76"/>
      <c r="S17" s="76"/>
      <c r="T17" s="76"/>
      <c r="U17" s="76"/>
      <c r="V17" s="76"/>
      <c r="W17" s="76"/>
      <c r="X17" s="76"/>
      <c r="Y17" s="106"/>
      <c r="Z17" s="106"/>
      <c r="AA17" s="106"/>
      <c r="AB17" s="106"/>
      <c r="AC17" s="106"/>
      <c r="AD17" s="106"/>
      <c r="AE17" s="106"/>
      <c r="AF17" s="106"/>
      <c r="AG17" s="106">
        <f t="shared" si="0"/>
        <v>0</v>
      </c>
      <c r="AH17" s="106" t="str">
        <f t="shared" si="1"/>
        <v>Débil</v>
      </c>
      <c r="AI17" s="106"/>
      <c r="AJ17" s="106"/>
      <c r="AK17" s="106" t="str">
        <f t="shared" si="2"/>
        <v>Casilla formulada</v>
      </c>
      <c r="AL17" s="106"/>
      <c r="AM17" s="106"/>
      <c r="AN17" s="106" t="str">
        <f t="shared" si="4"/>
        <v>Casilla formulada</v>
      </c>
      <c r="AO17" s="106" t="str">
        <f t="shared" si="5"/>
        <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probabilidad",VLOOKUP('GDIR-1.0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probabilidad",VLOOKUP('GDIR-1.0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row r="42" spans="2:50" s="104" customFormat="1" ht="211.2" x14ac:dyDescent="0.25">
      <c r="B42" s="296" t="s">
        <v>10</v>
      </c>
      <c r="C42" s="299" t="str">
        <f>VLOOKUP(B42,'HOJA DE DATOS'!$I$13:$J$46,2,FALSE)</f>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
      <c r="D42" s="302" t="s">
        <v>1837</v>
      </c>
      <c r="E42" s="304" t="s">
        <v>374</v>
      </c>
      <c r="F42" s="306" t="str">
        <f>IFERROR(VLOOKUP(E42,'HOJA DE DATOS'!$I$50:$J$57,2,0),"Casilla formulada")</f>
        <v>Posibilidad de ocurrencia de eventos que afecten los objetivos estratégicos de la organización pública y por tanto impactan toda la Entidad</v>
      </c>
      <c r="G42" s="101">
        <v>1</v>
      </c>
      <c r="H42" s="102" t="s">
        <v>1839</v>
      </c>
      <c r="I42" s="308" t="s">
        <v>1838</v>
      </c>
      <c r="J42" s="310">
        <v>2</v>
      </c>
      <c r="K42" s="340" t="str">
        <f>IF(J42="Escoger un dato de la lista desplegable","← 
Definir el nivel de probabilidad",VLOOKUP(J42,'HOJA DE DATOS'!$B$4:$E$8,2,0))</f>
        <v>Improbable</v>
      </c>
      <c r="L42" s="304" t="str">
        <f>IF(J42="Escoger un dato de la lista desplegable","← ← 
Definir el nivel de probabilidad",VLOOKUP('GDIR-1.0 (G-V3)'!J42:J51,'HOJA DE DATOS'!$B$4:$E$8,4,0))</f>
        <v>Al menos 1 vez en los últimos 5 años.</v>
      </c>
      <c r="M42" s="338">
        <v>5</v>
      </c>
      <c r="N42" s="340" t="str">
        <f>IF(M42="Escoger un dato de la lista desplegable","← 
Definir el nivel de impacto",VLOOKUP(M42,'HOJA DE DATOS'!$G$4:$H$8,2,0))</f>
        <v>Catastrófico</v>
      </c>
      <c r="O42" s="324"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Extremo</v>
      </c>
      <c r="P42" s="342" t="s">
        <v>70</v>
      </c>
      <c r="Q42" s="103">
        <v>1</v>
      </c>
      <c r="R42" s="75" t="s">
        <v>651</v>
      </c>
      <c r="S42" s="75" t="s">
        <v>652</v>
      </c>
      <c r="T42" s="75" t="s">
        <v>365</v>
      </c>
      <c r="U42" s="75" t="s">
        <v>653</v>
      </c>
      <c r="V42" s="75" t="s">
        <v>654</v>
      </c>
      <c r="W42" s="75" t="s">
        <v>655</v>
      </c>
      <c r="X42" s="75" t="s">
        <v>656</v>
      </c>
      <c r="Y42" s="102" t="s">
        <v>95</v>
      </c>
      <c r="Z42" s="102" t="s">
        <v>79</v>
      </c>
      <c r="AA42" s="102" t="s">
        <v>80</v>
      </c>
      <c r="AB42" s="102" t="s">
        <v>81</v>
      </c>
      <c r="AC42" s="102" t="s">
        <v>82</v>
      </c>
      <c r="AD42" s="102" t="s">
        <v>83</v>
      </c>
      <c r="AE42" s="102" t="s">
        <v>84</v>
      </c>
      <c r="AF42" s="102" t="s">
        <v>96</v>
      </c>
      <c r="AG42" s="102">
        <f t="shared" ref="AG42:AG51" si="14">IF(Z42="Asignado",15,0)+IF(AA42="Adecuado",15,0)+IF(AB42="Oportuna",15,0)+IF(AC42="Prevenir",15,IF(AC42="Detectar",10,0))+IF(AD42="Confiable",15,0)+IF(AE42="Se investigan y resuelven oportunamente",15,0)+IF(AF42="Completa",10,IF(AF42="Incompleta",5,0))</f>
        <v>100</v>
      </c>
      <c r="AH42" s="102" t="str">
        <f t="shared" ref="AH42:AH51" si="15">IF(AG42&lt;=85,"Débil",IF(AND(AG42&gt;=86,AG42&lt;=94),"Moderado","Fuerte"))</f>
        <v>Fuerte</v>
      </c>
      <c r="AI42" s="102"/>
      <c r="AJ42" s="102" t="s">
        <v>89</v>
      </c>
      <c r="AK42" s="102" t="str">
        <f t="shared" ref="AK42:AK51" si="16">IF(AJ42="Débil","No se ejecuta",IF(AJ42="Moderado","Algunas veces se ejecuta",IF(AJ42="FUERTE","Siempre se ejecuta","Casilla formulada")))</f>
        <v>Siempre se ejecuta</v>
      </c>
      <c r="AL42" s="102"/>
      <c r="AM42" s="102" t="str">
        <f t="shared" ref="AM42:AM46" si="17">IF(AND(AJ42="Fuerte",AH42="Fuerte"),"FUERTE",IF(AND(AJ42="Fuerte",AH42="Moderado"),"MODERADO",IF(AND(AJ42="Fuerte",AH42="Débil"),"DÉBIL",IF(AND(AJ42="Moderado",AH42="Fuerte"),"MODERADO",IF(AND(AJ42="Moderado",AH42="Moderado"),"MODERADO",IF(AND(AJ42="Moderado",AH42="Débil"),"DÉBIL",IF(AND(AJ42="Débil",AH42="Fuerte"),"DÉBIL",IF(AND(AJ42="Débil",AH42="Moderado"),"DÉBIL",IF(AND(AJ42="Débil",AH42="Débil"),"DÉBIL","Casilla formulada")))))))))</f>
        <v>FUERTE</v>
      </c>
      <c r="AN42" s="102">
        <f t="shared" ref="AN42:AN51" si="18">IF(AM42="DÉBIL",0,IF(AM42="MODERADO",50,IF(AM42="FUERTE",100,"Casilla formulada")))</f>
        <v>100</v>
      </c>
      <c r="AO42" s="102" t="str">
        <f t="shared" ref="AO42:AO51" si="19">IF(OR(AH42="",AJ42=""),"",IF(AND(AJ42="Fuerte",AH42="Fuerte"),"NO","SI"))</f>
        <v>NO</v>
      </c>
      <c r="AP42" s="330" t="str">
        <f>IFERROR(IF(AVERAGE(AN42:AN51)=100,"FUERTE",IF(AND(AVERAGE(AN42:AN51)&lt;=99,AVERAGE(AN42:AN51)&gt;=50),"MODERADA",IF(AVERAGE(AN42:AN51)&lt;50,"DÉBIL",0))),"Casilla formulada")</f>
        <v>FUERTE</v>
      </c>
      <c r="AQ42" s="330" t="str">
        <f t="shared" ref="AQ42" si="20">IFERROR(IF(AVERAGEIF(Y42:Y51,"Preventivo",AN42:AN51)&gt;=50,"DIRECTAMENTE","NO DISMINUYE"),"NO DISMINUYE")</f>
        <v>DIRECTAMENTE</v>
      </c>
      <c r="AR42" s="332" t="str">
        <f t="shared" ref="AR42" si="21">IFERROR(IF(AVERAGEIF(Y42:Y51,"Detectivo",AN42:AN51)=100,"DIRECTAMENTE",IF(AND(AVERAGEIF(Y42:Y51,"Detectivo",AN42:AN51)&lt;99,(AVERAGEIF(Y42:Y51,"Detectivo",AN42:AN51)&gt;=50)),"INDIRECTAMENTE","NO DISMINUYE")),"NO DISMINUYE")</f>
        <v>DIRECTAMENTE</v>
      </c>
      <c r="AS42" s="334">
        <f t="shared" ref="AS42" si="22">IF(J42=1,1,IF(AND(J42=2,AP42="FUERTE",AQ42="DIRECTAMENTE"),J42-1,IF(AND(J42&gt;2,AP42="FUERTE",AQ42="DIRECTAMENTE"),J42-2,IF(AND(J42&gt;=2,AP42="MODERADA",AQ42="DIRECTAMENTE"),J42-1,J42))))</f>
        <v>1</v>
      </c>
      <c r="AT42" s="335" t="str">
        <f t="shared" ref="AT42" si="23">IF(AS42=1,"Rara vez",IF(AS42=2,"Improbable",IF(AS42=3,"Posible",IF(AS42=4,"Probable",IF(AS42=5,"Casi Seguro",0)))))</f>
        <v>Rara vez</v>
      </c>
      <c r="AU42" s="337">
        <f t="shared" ref="AU42" si="24">IF(M42=1,1,IF(AND(M42=2,AP42="FUERTE",OR(AR42="DIRECTAMENTE",AR42="INDIRECTAMENTE")),M42-1,IF(AND(M42&gt;2,AP42="FUERTE",AR42="DIRECTAMENTE"),M42-2,IF(AND(M42&gt;2,AP42="FUERTE",AR42="INDIRECTAMENTE"),M42-1,IF(AND(M42&gt;1,AP42="MODERADA",AR42="DIRECTAMENTE"),M42-1,M42)))))</f>
        <v>3</v>
      </c>
      <c r="AV42" s="306" t="str">
        <f t="shared" ref="AV42" si="25">IF(AU42=1,"Insignificante",IF(AU42=2,"Menor",IF(AU42=3,"Moderado",IF(AU42=4,"Mayor",IF(AU42=5,"Catastrófico","Casilla formulada")))))</f>
        <v>Moderado</v>
      </c>
      <c r="AW42" s="324"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Moderado</v>
      </c>
      <c r="AX42" s="327" t="s">
        <v>669</v>
      </c>
    </row>
    <row r="43" spans="2:50" s="104" customFormat="1" ht="250.8" x14ac:dyDescent="0.25">
      <c r="B43" s="297"/>
      <c r="C43" s="300"/>
      <c r="D43" s="302"/>
      <c r="E43" s="304"/>
      <c r="F43" s="306"/>
      <c r="G43" s="105">
        <v>2</v>
      </c>
      <c r="H43" s="106" t="s">
        <v>1839</v>
      </c>
      <c r="I43" s="308"/>
      <c r="J43" s="310"/>
      <c r="K43" s="340"/>
      <c r="L43" s="304"/>
      <c r="M43" s="338"/>
      <c r="N43" s="340"/>
      <c r="O43" s="325"/>
      <c r="P43" s="308"/>
      <c r="Q43" s="107">
        <v>2</v>
      </c>
      <c r="R43" s="76" t="s">
        <v>663</v>
      </c>
      <c r="S43" s="76" t="s">
        <v>664</v>
      </c>
      <c r="T43" s="76" t="s">
        <v>365</v>
      </c>
      <c r="U43" s="76" t="s">
        <v>665</v>
      </c>
      <c r="V43" s="76" t="s">
        <v>666</v>
      </c>
      <c r="W43" s="76" t="s">
        <v>667</v>
      </c>
      <c r="X43" s="76" t="s">
        <v>668</v>
      </c>
      <c r="Y43" s="106" t="s">
        <v>78</v>
      </c>
      <c r="Z43" s="106" t="s">
        <v>79</v>
      </c>
      <c r="AA43" s="106" t="s">
        <v>80</v>
      </c>
      <c r="AB43" s="106" t="s">
        <v>81</v>
      </c>
      <c r="AC43" s="106" t="s">
        <v>86</v>
      </c>
      <c r="AD43" s="106" t="s">
        <v>83</v>
      </c>
      <c r="AE43" s="106" t="s">
        <v>84</v>
      </c>
      <c r="AF43" s="106" t="s">
        <v>96</v>
      </c>
      <c r="AG43" s="106">
        <f t="shared" si="14"/>
        <v>95</v>
      </c>
      <c r="AH43" s="106" t="str">
        <f t="shared" si="15"/>
        <v>Fuerte</v>
      </c>
      <c r="AI43" s="106"/>
      <c r="AJ43" s="106" t="s">
        <v>89</v>
      </c>
      <c r="AK43" s="106" t="str">
        <f t="shared" si="16"/>
        <v>Siempre se ejecuta</v>
      </c>
      <c r="AL43" s="106"/>
      <c r="AM43" s="106" t="str">
        <f t="shared" si="17"/>
        <v>FUERTE</v>
      </c>
      <c r="AN43" s="106">
        <f t="shared" si="18"/>
        <v>100</v>
      </c>
      <c r="AO43" s="106" t="str">
        <f t="shared" si="19"/>
        <v>NO</v>
      </c>
      <c r="AP43" s="330"/>
      <c r="AQ43" s="330"/>
      <c r="AR43" s="332"/>
      <c r="AS43" s="310"/>
      <c r="AT43" s="335"/>
      <c r="AU43" s="338"/>
      <c r="AV43" s="306"/>
      <c r="AW43" s="325"/>
      <c r="AX43" s="328"/>
    </row>
    <row r="44" spans="2:50" s="104" customFormat="1" ht="3" customHeight="1" x14ac:dyDescent="0.25">
      <c r="B44" s="297"/>
      <c r="C44" s="300"/>
      <c r="D44" s="302"/>
      <c r="E44" s="304"/>
      <c r="F44" s="306"/>
      <c r="G44" s="108">
        <v>3</v>
      </c>
      <c r="H44" s="109"/>
      <c r="I44" s="308"/>
      <c r="J44" s="310"/>
      <c r="K44" s="340"/>
      <c r="L44" s="304"/>
      <c r="M44" s="338"/>
      <c r="N44" s="340"/>
      <c r="O44" s="325"/>
      <c r="P44" s="308"/>
      <c r="Q44" s="110">
        <v>3</v>
      </c>
      <c r="R44" s="77"/>
      <c r="S44" s="77"/>
      <c r="T44" s="77"/>
      <c r="U44" s="77"/>
      <c r="V44" s="77"/>
      <c r="W44" s="77"/>
      <c r="X44" s="77"/>
      <c r="Y44" s="109"/>
      <c r="Z44" s="109"/>
      <c r="AA44" s="109"/>
      <c r="AB44" s="109"/>
      <c r="AC44" s="109"/>
      <c r="AD44" s="109"/>
      <c r="AE44" s="109"/>
      <c r="AF44" s="109"/>
      <c r="AG44" s="109">
        <f t="shared" si="14"/>
        <v>0</v>
      </c>
      <c r="AH44" s="109" t="str">
        <f t="shared" si="15"/>
        <v>Débil</v>
      </c>
      <c r="AI44" s="109"/>
      <c r="AJ44" s="109"/>
      <c r="AK44" s="109" t="str">
        <f t="shared" si="16"/>
        <v>Casilla formulada</v>
      </c>
      <c r="AL44" s="109"/>
      <c r="AM44" s="109" t="str">
        <f t="shared" si="17"/>
        <v>Casilla formulada</v>
      </c>
      <c r="AN44" s="109" t="str">
        <f t="shared" si="18"/>
        <v>Casilla formulada</v>
      </c>
      <c r="AO44" s="109" t="str">
        <f t="shared" si="19"/>
        <v/>
      </c>
      <c r="AP44" s="330"/>
      <c r="AQ44" s="330"/>
      <c r="AR44" s="332"/>
      <c r="AS44" s="310"/>
      <c r="AT44" s="335"/>
      <c r="AU44" s="338"/>
      <c r="AV44" s="306"/>
      <c r="AW44" s="325"/>
      <c r="AX44" s="328"/>
    </row>
    <row r="45" spans="2:50" s="104" customFormat="1" ht="3" customHeight="1" x14ac:dyDescent="0.25">
      <c r="B45" s="297"/>
      <c r="C45" s="300"/>
      <c r="D45" s="302"/>
      <c r="E45" s="304"/>
      <c r="F45" s="306"/>
      <c r="G45" s="105">
        <v>4</v>
      </c>
      <c r="H45" s="106"/>
      <c r="I45" s="308"/>
      <c r="J45" s="310"/>
      <c r="K45" s="340"/>
      <c r="L45" s="304"/>
      <c r="M45" s="338"/>
      <c r="N45" s="340"/>
      <c r="O45" s="325"/>
      <c r="P45" s="308"/>
      <c r="Q45" s="107">
        <v>4</v>
      </c>
      <c r="R45" s="76"/>
      <c r="S45" s="76"/>
      <c r="T45" s="76"/>
      <c r="U45" s="76"/>
      <c r="V45" s="76"/>
      <c r="W45" s="76"/>
      <c r="X45" s="76"/>
      <c r="Y45" s="106"/>
      <c r="Z45" s="106"/>
      <c r="AA45" s="106"/>
      <c r="AB45" s="106"/>
      <c r="AC45" s="106"/>
      <c r="AD45" s="106"/>
      <c r="AE45" s="106"/>
      <c r="AF45" s="106"/>
      <c r="AG45" s="106">
        <f t="shared" si="14"/>
        <v>0</v>
      </c>
      <c r="AH45" s="106" t="str">
        <f t="shared" si="15"/>
        <v>Débil</v>
      </c>
      <c r="AI45" s="106"/>
      <c r="AJ45" s="106"/>
      <c r="AK45" s="106" t="str">
        <f t="shared" si="16"/>
        <v>Casilla formulada</v>
      </c>
      <c r="AL45" s="106"/>
      <c r="AM45" s="106" t="str">
        <f t="shared" si="17"/>
        <v>Casilla formulada</v>
      </c>
      <c r="AN45" s="106" t="str">
        <f t="shared" si="18"/>
        <v>Casilla formulada</v>
      </c>
      <c r="AO45" s="106" t="str">
        <f t="shared" si="19"/>
        <v/>
      </c>
      <c r="AP45" s="330"/>
      <c r="AQ45" s="330"/>
      <c r="AR45" s="332"/>
      <c r="AS45" s="310"/>
      <c r="AT45" s="335"/>
      <c r="AU45" s="338"/>
      <c r="AV45" s="306"/>
      <c r="AW45" s="325"/>
      <c r="AX45" s="328"/>
    </row>
    <row r="46" spans="2:50" s="104" customFormat="1" ht="3" customHeight="1" x14ac:dyDescent="0.25">
      <c r="B46" s="297"/>
      <c r="C46" s="300"/>
      <c r="D46" s="302"/>
      <c r="E46" s="304"/>
      <c r="F46" s="306"/>
      <c r="G46" s="108">
        <v>5</v>
      </c>
      <c r="H46" s="109"/>
      <c r="I46" s="308"/>
      <c r="J46" s="310"/>
      <c r="K46" s="340"/>
      <c r="L46" s="304"/>
      <c r="M46" s="338"/>
      <c r="N46" s="340"/>
      <c r="O46" s="325"/>
      <c r="P46" s="308"/>
      <c r="Q46" s="110">
        <v>5</v>
      </c>
      <c r="R46" s="77"/>
      <c r="S46" s="77"/>
      <c r="T46" s="77"/>
      <c r="U46" s="77"/>
      <c r="V46" s="77"/>
      <c r="W46" s="77"/>
      <c r="X46" s="77"/>
      <c r="Y46" s="109"/>
      <c r="Z46" s="109"/>
      <c r="AA46" s="109"/>
      <c r="AB46" s="109"/>
      <c r="AC46" s="109"/>
      <c r="AD46" s="109"/>
      <c r="AE46" s="109"/>
      <c r="AF46" s="109"/>
      <c r="AG46" s="109">
        <f t="shared" si="14"/>
        <v>0</v>
      </c>
      <c r="AH46" s="109" t="str">
        <f t="shared" si="15"/>
        <v>Débil</v>
      </c>
      <c r="AI46" s="109"/>
      <c r="AJ46" s="109"/>
      <c r="AK46" s="109" t="str">
        <f t="shared" si="16"/>
        <v>Casilla formulada</v>
      </c>
      <c r="AL46" s="109"/>
      <c r="AM46" s="109" t="str">
        <f t="shared" si="17"/>
        <v>Casilla formulada</v>
      </c>
      <c r="AN46" s="109" t="str">
        <f t="shared" si="18"/>
        <v>Casilla formulada</v>
      </c>
      <c r="AO46" s="109" t="str">
        <f t="shared" si="19"/>
        <v/>
      </c>
      <c r="AP46" s="330"/>
      <c r="AQ46" s="330"/>
      <c r="AR46" s="332"/>
      <c r="AS46" s="310"/>
      <c r="AT46" s="335"/>
      <c r="AU46" s="338"/>
      <c r="AV46" s="306"/>
      <c r="AW46" s="325"/>
      <c r="AX46" s="328"/>
    </row>
    <row r="47" spans="2:50" s="104" customFormat="1" ht="3" customHeight="1" x14ac:dyDescent="0.25">
      <c r="B47" s="297"/>
      <c r="C47" s="300"/>
      <c r="D47" s="302"/>
      <c r="E47" s="304"/>
      <c r="F47" s="306"/>
      <c r="G47" s="105">
        <v>6</v>
      </c>
      <c r="H47" s="106"/>
      <c r="I47" s="308"/>
      <c r="J47" s="310"/>
      <c r="K47" s="340"/>
      <c r="L47" s="304"/>
      <c r="M47" s="338"/>
      <c r="N47" s="340"/>
      <c r="O47" s="325"/>
      <c r="P47" s="308"/>
      <c r="Q47" s="107">
        <v>6</v>
      </c>
      <c r="R47" s="76"/>
      <c r="S47" s="76"/>
      <c r="T47" s="76"/>
      <c r="U47" s="76"/>
      <c r="V47" s="76"/>
      <c r="W47" s="76"/>
      <c r="X47" s="76"/>
      <c r="Y47" s="106"/>
      <c r="Z47" s="106"/>
      <c r="AA47" s="106"/>
      <c r="AB47" s="106"/>
      <c r="AC47" s="106"/>
      <c r="AD47" s="106"/>
      <c r="AE47" s="106"/>
      <c r="AF47" s="106"/>
      <c r="AG47" s="106">
        <f t="shared" si="14"/>
        <v>0</v>
      </c>
      <c r="AH47" s="106" t="str">
        <f t="shared" si="15"/>
        <v>Débil</v>
      </c>
      <c r="AI47" s="106"/>
      <c r="AJ47" s="106"/>
      <c r="AK47" s="106" t="str">
        <f t="shared" si="16"/>
        <v>Casilla formulada</v>
      </c>
      <c r="AL47" s="106"/>
      <c r="AM47" s="106"/>
      <c r="AN47" s="106" t="str">
        <f t="shared" si="18"/>
        <v>Casilla formulada</v>
      </c>
      <c r="AO47" s="106" t="str">
        <f t="shared" si="19"/>
        <v/>
      </c>
      <c r="AP47" s="330"/>
      <c r="AQ47" s="330"/>
      <c r="AR47" s="332"/>
      <c r="AS47" s="310"/>
      <c r="AT47" s="335"/>
      <c r="AU47" s="338"/>
      <c r="AV47" s="306"/>
      <c r="AW47" s="325"/>
      <c r="AX47" s="328"/>
    </row>
    <row r="48" spans="2:50" s="104" customFormat="1" ht="2.4" customHeight="1" x14ac:dyDescent="0.25">
      <c r="B48" s="297"/>
      <c r="C48" s="300"/>
      <c r="D48" s="302"/>
      <c r="E48" s="304"/>
      <c r="F48" s="306"/>
      <c r="G48" s="108">
        <v>7</v>
      </c>
      <c r="H48" s="109" t="s">
        <v>586</v>
      </c>
      <c r="I48" s="308"/>
      <c r="J48" s="310"/>
      <c r="K48" s="340"/>
      <c r="L48" s="304"/>
      <c r="M48" s="338"/>
      <c r="N48" s="340"/>
      <c r="O48" s="325"/>
      <c r="P48" s="308"/>
      <c r="Q48" s="110">
        <v>7</v>
      </c>
      <c r="R48" s="77" t="s">
        <v>593</v>
      </c>
      <c r="S48" s="77"/>
      <c r="T48" s="77" t="s">
        <v>585</v>
      </c>
      <c r="U48" s="77"/>
      <c r="V48" s="77"/>
      <c r="W48" s="77"/>
      <c r="X48" s="77"/>
      <c r="Y48" s="109" t="s">
        <v>585</v>
      </c>
      <c r="Z48" s="109" t="s">
        <v>585</v>
      </c>
      <c r="AA48" s="109" t="s">
        <v>585</v>
      </c>
      <c r="AB48" s="109" t="s">
        <v>585</v>
      </c>
      <c r="AC48" s="109" t="s">
        <v>585</v>
      </c>
      <c r="AD48" s="109" t="s">
        <v>585</v>
      </c>
      <c r="AE48" s="109" t="s">
        <v>585</v>
      </c>
      <c r="AF48" s="109" t="s">
        <v>585</v>
      </c>
      <c r="AG48" s="109">
        <f t="shared" si="14"/>
        <v>0</v>
      </c>
      <c r="AH48" s="109" t="str">
        <f t="shared" si="15"/>
        <v>Débil</v>
      </c>
      <c r="AI48" s="109"/>
      <c r="AJ48" s="109" t="s">
        <v>585</v>
      </c>
      <c r="AK48" s="109" t="str">
        <f t="shared" si="16"/>
        <v>Casilla formulada</v>
      </c>
      <c r="AL48" s="109"/>
      <c r="AM48" s="109" t="str">
        <f t="shared" ref="AM48:AM51" si="26">IF(AND(AJ48="Fuerte",AH48="Fuerte"),"FUERTE",IF(AND(AJ48="Fuerte",AH48="Moderado"),"MODERADO",IF(AND(AJ48="Fuerte",AH48="Débil"),"DÉBIL",IF(AND(AJ48="Moderado",AH48="Fuerte"),"MODERADO",IF(AND(AJ48="Moderado",AH48="Moderado"),"MODERADO",IF(AND(AJ48="Moderado",AH48="Débil"),"DÉBIL",IF(AND(AJ48="Débil",AH48="Fuerte"),"DÉBIL",IF(AND(AJ48="Débil",AH48="Moderado"),"DÉBIL",IF(AND(AJ48="Débil",AH48="Débil"),"DÉBIL","Casilla formulada")))))))))</f>
        <v>Casilla formulada</v>
      </c>
      <c r="AN48" s="109" t="str">
        <f t="shared" si="18"/>
        <v>Casilla formulada</v>
      </c>
      <c r="AO48" s="109" t="str">
        <f t="shared" si="19"/>
        <v>SI</v>
      </c>
      <c r="AP48" s="330"/>
      <c r="AQ48" s="330"/>
      <c r="AR48" s="332"/>
      <c r="AS48" s="310"/>
      <c r="AT48" s="335"/>
      <c r="AU48" s="338"/>
      <c r="AV48" s="306"/>
      <c r="AW48" s="325"/>
      <c r="AX48" s="328"/>
    </row>
    <row r="49" spans="2:50" s="104" customFormat="1" ht="2.4" customHeight="1" x14ac:dyDescent="0.25">
      <c r="B49" s="297"/>
      <c r="C49" s="300"/>
      <c r="D49" s="302"/>
      <c r="E49" s="304"/>
      <c r="F49" s="306"/>
      <c r="G49" s="105">
        <v>8</v>
      </c>
      <c r="H49" s="106" t="s">
        <v>586</v>
      </c>
      <c r="I49" s="308"/>
      <c r="J49" s="310"/>
      <c r="K49" s="340"/>
      <c r="L49" s="304"/>
      <c r="M49" s="338"/>
      <c r="N49" s="340"/>
      <c r="O49" s="325"/>
      <c r="P49" s="308"/>
      <c r="Q49" s="107">
        <v>8</v>
      </c>
      <c r="R49" s="76" t="s">
        <v>594</v>
      </c>
      <c r="S49" s="76"/>
      <c r="T49" s="76" t="s">
        <v>585</v>
      </c>
      <c r="U49" s="76"/>
      <c r="V49" s="76"/>
      <c r="W49" s="76"/>
      <c r="X49" s="76"/>
      <c r="Y49" s="106" t="s">
        <v>585</v>
      </c>
      <c r="Z49" s="106" t="s">
        <v>585</v>
      </c>
      <c r="AA49" s="106" t="s">
        <v>585</v>
      </c>
      <c r="AB49" s="106" t="s">
        <v>585</v>
      </c>
      <c r="AC49" s="106" t="s">
        <v>585</v>
      </c>
      <c r="AD49" s="106" t="s">
        <v>585</v>
      </c>
      <c r="AE49" s="106" t="s">
        <v>585</v>
      </c>
      <c r="AF49" s="106" t="s">
        <v>585</v>
      </c>
      <c r="AG49" s="106">
        <f t="shared" si="14"/>
        <v>0</v>
      </c>
      <c r="AH49" s="106" t="str">
        <f t="shared" si="15"/>
        <v>Débil</v>
      </c>
      <c r="AI49" s="106"/>
      <c r="AJ49" s="106" t="s">
        <v>585</v>
      </c>
      <c r="AK49" s="106" t="str">
        <f t="shared" si="16"/>
        <v>Casilla formulada</v>
      </c>
      <c r="AL49" s="106"/>
      <c r="AM49" s="106" t="str">
        <f t="shared" si="26"/>
        <v>Casilla formulada</v>
      </c>
      <c r="AN49" s="106" t="str">
        <f t="shared" si="18"/>
        <v>Casilla formulada</v>
      </c>
      <c r="AO49" s="106" t="str">
        <f t="shared" si="19"/>
        <v>SI</v>
      </c>
      <c r="AP49" s="330"/>
      <c r="AQ49" s="330"/>
      <c r="AR49" s="332"/>
      <c r="AS49" s="310"/>
      <c r="AT49" s="335"/>
      <c r="AU49" s="338"/>
      <c r="AV49" s="306"/>
      <c r="AW49" s="325"/>
      <c r="AX49" s="328"/>
    </row>
    <row r="50" spans="2:50" s="104" customFormat="1" ht="2.4" customHeight="1" x14ac:dyDescent="0.25">
      <c r="B50" s="297"/>
      <c r="C50" s="300"/>
      <c r="D50" s="302"/>
      <c r="E50" s="304"/>
      <c r="F50" s="306"/>
      <c r="G50" s="108">
        <v>9</v>
      </c>
      <c r="H50" s="109" t="s">
        <v>586</v>
      </c>
      <c r="I50" s="308"/>
      <c r="J50" s="310"/>
      <c r="K50" s="340"/>
      <c r="L50" s="304"/>
      <c r="M50" s="338"/>
      <c r="N50" s="340"/>
      <c r="O50" s="325"/>
      <c r="P50" s="308"/>
      <c r="Q50" s="110">
        <v>9</v>
      </c>
      <c r="R50" s="77" t="s">
        <v>595</v>
      </c>
      <c r="S50" s="77"/>
      <c r="T50" s="77" t="s">
        <v>585</v>
      </c>
      <c r="U50" s="77"/>
      <c r="V50" s="77"/>
      <c r="W50" s="77"/>
      <c r="X50" s="77"/>
      <c r="Y50" s="109" t="s">
        <v>585</v>
      </c>
      <c r="Z50" s="109" t="s">
        <v>585</v>
      </c>
      <c r="AA50" s="109" t="s">
        <v>585</v>
      </c>
      <c r="AB50" s="109" t="s">
        <v>585</v>
      </c>
      <c r="AC50" s="109" t="s">
        <v>585</v>
      </c>
      <c r="AD50" s="109" t="s">
        <v>585</v>
      </c>
      <c r="AE50" s="109" t="s">
        <v>585</v>
      </c>
      <c r="AF50" s="109" t="s">
        <v>585</v>
      </c>
      <c r="AG50" s="109">
        <f t="shared" si="14"/>
        <v>0</v>
      </c>
      <c r="AH50" s="109" t="str">
        <f t="shared" si="15"/>
        <v>Débil</v>
      </c>
      <c r="AI50" s="109"/>
      <c r="AJ50" s="109" t="s">
        <v>585</v>
      </c>
      <c r="AK50" s="109" t="str">
        <f t="shared" si="16"/>
        <v>Casilla formulada</v>
      </c>
      <c r="AL50" s="109"/>
      <c r="AM50" s="109" t="str">
        <f t="shared" si="26"/>
        <v>Casilla formulada</v>
      </c>
      <c r="AN50" s="109" t="str">
        <f t="shared" si="18"/>
        <v>Casilla formulada</v>
      </c>
      <c r="AO50" s="109" t="str">
        <f t="shared" si="19"/>
        <v>SI</v>
      </c>
      <c r="AP50" s="330"/>
      <c r="AQ50" s="330"/>
      <c r="AR50" s="332"/>
      <c r="AS50" s="310"/>
      <c r="AT50" s="335"/>
      <c r="AU50" s="338"/>
      <c r="AV50" s="306"/>
      <c r="AW50" s="325"/>
      <c r="AX50" s="328"/>
    </row>
    <row r="51" spans="2:50" s="104" customFormat="1" ht="2.4" customHeight="1" thickBot="1" x14ac:dyDescent="0.3">
      <c r="B51" s="298"/>
      <c r="C51" s="301"/>
      <c r="D51" s="303"/>
      <c r="E51" s="305"/>
      <c r="F51" s="307"/>
      <c r="G51" s="111">
        <v>10</v>
      </c>
      <c r="H51" s="112" t="s">
        <v>586</v>
      </c>
      <c r="I51" s="309"/>
      <c r="J51" s="311"/>
      <c r="K51" s="341"/>
      <c r="L51" s="305"/>
      <c r="M51" s="339"/>
      <c r="N51" s="341"/>
      <c r="O51" s="326"/>
      <c r="P51" s="309"/>
      <c r="Q51" s="113">
        <v>10</v>
      </c>
      <c r="R51" s="114" t="s">
        <v>596</v>
      </c>
      <c r="S51" s="114"/>
      <c r="T51" s="114" t="s">
        <v>585</v>
      </c>
      <c r="U51" s="114"/>
      <c r="V51" s="114"/>
      <c r="W51" s="114"/>
      <c r="X51" s="114"/>
      <c r="Y51" s="112" t="s">
        <v>585</v>
      </c>
      <c r="Z51" s="112" t="s">
        <v>585</v>
      </c>
      <c r="AA51" s="112" t="s">
        <v>585</v>
      </c>
      <c r="AB51" s="112" t="s">
        <v>585</v>
      </c>
      <c r="AC51" s="112" t="s">
        <v>585</v>
      </c>
      <c r="AD51" s="112" t="s">
        <v>585</v>
      </c>
      <c r="AE51" s="112" t="s">
        <v>585</v>
      </c>
      <c r="AF51" s="112" t="s">
        <v>585</v>
      </c>
      <c r="AG51" s="112">
        <f t="shared" si="14"/>
        <v>0</v>
      </c>
      <c r="AH51" s="112" t="str">
        <f t="shared" si="15"/>
        <v>Débil</v>
      </c>
      <c r="AI51" s="112"/>
      <c r="AJ51" s="112" t="s">
        <v>585</v>
      </c>
      <c r="AK51" s="112" t="str">
        <f t="shared" si="16"/>
        <v>Casilla formulada</v>
      </c>
      <c r="AL51" s="112"/>
      <c r="AM51" s="112" t="str">
        <f t="shared" si="26"/>
        <v>Casilla formulada</v>
      </c>
      <c r="AN51" s="112" t="str">
        <f t="shared" si="18"/>
        <v>Casilla formulada</v>
      </c>
      <c r="AO51" s="112" t="str">
        <f t="shared" si="19"/>
        <v>SI</v>
      </c>
      <c r="AP51" s="331"/>
      <c r="AQ51" s="331"/>
      <c r="AR51" s="333"/>
      <c r="AS51" s="311"/>
      <c r="AT51" s="336"/>
      <c r="AU51" s="339"/>
      <c r="AV51" s="307"/>
      <c r="AW51" s="326"/>
      <c r="AX51" s="329"/>
    </row>
  </sheetData>
  <sheetProtection algorithmName="SHA-512" hashValue="rLF87gvdHHt0EN9jATqPkK0ybRdCRWfmuRj2hXCfkD92oC+lzh/ANmVNw/fKIb3B5KkZ8oIiDLEWi7VUGpbIeg==" saltValue="fW5rI0hEkBb9BomgEOJbZA==" spinCount="100000" sheet="1" objects="1" scenarios="1"/>
  <mergeCells count="134">
    <mergeCell ref="AU42:AU51"/>
    <mergeCell ref="AV42:AV51"/>
    <mergeCell ref="AW42:AW51"/>
    <mergeCell ref="AX42:AX51"/>
    <mergeCell ref="M42:M51"/>
    <mergeCell ref="N42:N51"/>
    <mergeCell ref="O42:O51"/>
    <mergeCell ref="P42:P51"/>
    <mergeCell ref="AP42:AP51"/>
    <mergeCell ref="AQ42:AQ51"/>
    <mergeCell ref="AR42:AR51"/>
    <mergeCell ref="AS42:AS51"/>
    <mergeCell ref="AT42:AT51"/>
    <mergeCell ref="B42:B51"/>
    <mergeCell ref="C42:C51"/>
    <mergeCell ref="D42:D51"/>
    <mergeCell ref="E42:E51"/>
    <mergeCell ref="F42:F51"/>
    <mergeCell ref="I42:I51"/>
    <mergeCell ref="J42:J51"/>
    <mergeCell ref="K42:K51"/>
    <mergeCell ref="L42:L5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2:C3"/>
    <mergeCell ref="D2:AX2"/>
    <mergeCell ref="D3:AX3"/>
    <mergeCell ref="B4:C4"/>
    <mergeCell ref="D4:H4"/>
    <mergeCell ref="I4:Q4"/>
    <mergeCell ref="R4:AG4"/>
    <mergeCell ref="AH4:AX4"/>
    <mergeCell ref="B6:C6"/>
    <mergeCell ref="D6:F6"/>
  </mergeCells>
  <conditionalFormatting sqref="O12:P12 O13:O21">
    <cfRule type="containsText" dxfId="4403" priority="118" operator="containsText" text="Extremo">
      <formula>NOT(ISERROR(SEARCH("Extremo",O12)))</formula>
    </cfRule>
    <cfRule type="containsText" dxfId="4402" priority="119" operator="containsText" text="Alto">
      <formula>NOT(ISERROR(SEARCH("Alto",O12)))</formula>
    </cfRule>
    <cfRule type="containsText" dxfId="4401" priority="120" operator="containsText" text="Moderado">
      <formula>NOT(ISERROR(SEARCH("Moderado",O12)))</formula>
    </cfRule>
    <cfRule type="containsText" dxfId="4400" priority="121" operator="containsText" text="Bajo">
      <formula>NOT(ISERROR(SEARCH("Bajo",O12)))</formula>
    </cfRule>
  </conditionalFormatting>
  <conditionalFormatting sqref="AM12:AM21">
    <cfRule type="containsText" dxfId="4399" priority="115" operator="containsText" text="FUERTE">
      <formula>NOT(ISERROR(SEARCH("FUERTE",AM12)))</formula>
    </cfRule>
    <cfRule type="containsText" dxfId="4398" priority="116" operator="containsText" text="MODERADO">
      <formula>NOT(ISERROR(SEARCH("MODERADO",AM12)))</formula>
    </cfRule>
    <cfRule type="containsText" dxfId="4397" priority="117" operator="containsText" text="DÉBIL">
      <formula>NOT(ISERROR(SEARCH("DÉBIL",AM12)))</formula>
    </cfRule>
  </conditionalFormatting>
  <conditionalFormatting sqref="AW12:AW21">
    <cfRule type="containsText" dxfId="4396" priority="111" operator="containsText" text="Extremo">
      <formula>NOT(ISERROR(SEARCH("Extremo",AW12)))</formula>
    </cfRule>
    <cfRule type="containsText" dxfId="4395" priority="112" operator="containsText" text="Alto">
      <formula>NOT(ISERROR(SEARCH("Alto",AW12)))</formula>
    </cfRule>
    <cfRule type="containsText" dxfId="4394" priority="113" operator="containsText" text="Moderado">
      <formula>NOT(ISERROR(SEARCH("Moderado",AW12)))</formula>
    </cfRule>
    <cfRule type="containsText" dxfId="4393" priority="114" operator="containsText" text="Bajo">
      <formula>NOT(ISERROR(SEARCH("Bajo",AW12)))</formula>
    </cfRule>
  </conditionalFormatting>
  <conditionalFormatting sqref="B12:B21">
    <cfRule type="containsText" dxfId="4392" priority="110" operator="containsText" text="Escoger un proceso de la lista desplegable">
      <formula>NOT(ISERROR(SEARCH("Escoger un proceso de la lista desplegable",B12)))</formula>
    </cfRule>
  </conditionalFormatting>
  <conditionalFormatting sqref="B12:E21 Y12:AX21 G12:Q21">
    <cfRule type="containsText" dxfId="4391" priority="108" operator="containsText" text="Escoger un dato de la lista desplegable">
      <formula>NOT(ISERROR(SEARCH("Escoger un dato de la lista desplegable",B12)))</formula>
    </cfRule>
    <cfRule type="containsText" dxfId="4390" priority="109" operator="containsText" text="Casilla formulada">
      <formula>NOT(ISERROR(SEARCH("Casilla formulada",B12)))</formula>
    </cfRule>
  </conditionalFormatting>
  <conditionalFormatting sqref="D12:D21">
    <cfRule type="containsText" dxfId="4389" priority="107" operator="containsText" text="Definir el riesgo">
      <formula>NOT(ISERROR(SEARCH("Definir el riesgo",D12)))</formula>
    </cfRule>
  </conditionalFormatting>
  <conditionalFormatting sqref="H12:H21">
    <cfRule type="containsText" dxfId="4388" priority="106" operator="containsText" text="Espacio para describir la o las posibles causas">
      <formula>NOT(ISERROR(SEARCH("Espacio para describir la o las posibles causas",H12)))</formula>
    </cfRule>
  </conditionalFormatting>
  <conditionalFormatting sqref="I12:I21">
    <cfRule type="containsText" dxfId="4387" priority="105"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4386" priority="104" operator="containsText" text="←">
      <formula>NOT(ISERROR(SEARCH("←",J12)))</formula>
    </cfRule>
  </conditionalFormatting>
  <conditionalFormatting sqref="P12:P21">
    <cfRule type="containsText" dxfId="4385" priority="103" operator="containsText" text="Seleccione Tratamiento del Riesgo">
      <formula>NOT(ISERROR(SEARCH("Seleccione Tratamiento del Riesgo",P12)))</formula>
    </cfRule>
  </conditionalFormatting>
  <conditionalFormatting sqref="R12:S21 U12:X21">
    <cfRule type="containsText" dxfId="4384" priority="101" operator="containsText" text="Escoger un dato de la lista desplegable">
      <formula>NOT(ISERROR(SEARCH("Escoger un dato de la lista desplegable",R12)))</formula>
    </cfRule>
    <cfRule type="containsText" dxfId="4383" priority="102" operator="containsText" text="Casilla formulada">
      <formula>NOT(ISERROR(SEARCH("Casilla formulada",R12)))</formula>
    </cfRule>
  </conditionalFormatting>
  <conditionalFormatting sqref="R12:S21 U12:X21">
    <cfRule type="containsText" dxfId="4382" priority="100" operator="containsText" text="CONTROL#">
      <formula>NOT(ISERROR(SEARCH("CONTROL#",R12)))</formula>
    </cfRule>
  </conditionalFormatting>
  <conditionalFormatting sqref="T12:T21">
    <cfRule type="containsText" dxfId="4381" priority="98" operator="containsText" text="Escoger un dato de la lista desplegable">
      <formula>NOT(ISERROR(SEARCH("Escoger un dato de la lista desplegable",T12)))</formula>
    </cfRule>
    <cfRule type="containsText" dxfId="4380" priority="99" operator="containsText" text="Casilla formulada">
      <formula>NOT(ISERROR(SEARCH("Casilla formulada",T12)))</formula>
    </cfRule>
  </conditionalFormatting>
  <conditionalFormatting sqref="T12:T21">
    <cfRule type="containsText" dxfId="4379" priority="97" operator="containsText" text="CONTROL#">
      <formula>NOT(ISERROR(SEARCH("CONTROL#",T12)))</formula>
    </cfRule>
  </conditionalFormatting>
  <conditionalFormatting sqref="T12">
    <cfRule type="containsText" dxfId="4378" priority="95" operator="containsText" text="Escoger un dato de la lista desplegable">
      <formula>NOT(ISERROR(SEARCH("Escoger un dato de la lista desplegable",T12)))</formula>
    </cfRule>
    <cfRule type="containsText" dxfId="4377" priority="96" operator="containsText" text="Casilla formulada">
      <formula>NOT(ISERROR(SEARCH("Casilla formulada",T12)))</formula>
    </cfRule>
  </conditionalFormatting>
  <conditionalFormatting sqref="T13:T21">
    <cfRule type="containsText" dxfId="4376" priority="93" operator="containsText" text="Escoger un dato de la lista desplegable">
      <formula>NOT(ISERROR(SEARCH("Escoger un dato de la lista desplegable",T13)))</formula>
    </cfRule>
    <cfRule type="containsText" dxfId="4375" priority="94" operator="containsText" text="Casilla formulada">
      <formula>NOT(ISERROR(SEARCH("Casilla formulada",T13)))</formula>
    </cfRule>
  </conditionalFormatting>
  <conditionalFormatting sqref="I6">
    <cfRule type="containsText" dxfId="4374" priority="92" operator="containsText" text="Casilla formulada">
      <formula>NOT(ISERROR(SEARCH("Casilla formulada",I6)))</formula>
    </cfRule>
  </conditionalFormatting>
  <conditionalFormatting sqref="O22:P22 O23:O31">
    <cfRule type="containsText" dxfId="4373" priority="88" operator="containsText" text="Extremo">
      <formula>NOT(ISERROR(SEARCH("Extremo",O22)))</formula>
    </cfRule>
    <cfRule type="containsText" dxfId="4372" priority="89" operator="containsText" text="Alto">
      <formula>NOT(ISERROR(SEARCH("Alto",O22)))</formula>
    </cfRule>
    <cfRule type="containsText" dxfId="4371" priority="90" operator="containsText" text="Moderado">
      <formula>NOT(ISERROR(SEARCH("Moderado",O22)))</formula>
    </cfRule>
    <cfRule type="containsText" dxfId="4370" priority="91" operator="containsText" text="Bajo">
      <formula>NOT(ISERROR(SEARCH("Bajo",O22)))</formula>
    </cfRule>
  </conditionalFormatting>
  <conditionalFormatting sqref="AM22:AM31">
    <cfRule type="containsText" dxfId="4369" priority="85" operator="containsText" text="FUERTE">
      <formula>NOT(ISERROR(SEARCH("FUERTE",AM22)))</formula>
    </cfRule>
    <cfRule type="containsText" dxfId="4368" priority="86" operator="containsText" text="MODERADO">
      <formula>NOT(ISERROR(SEARCH("MODERADO",AM22)))</formula>
    </cfRule>
    <cfRule type="containsText" dxfId="4367" priority="87" operator="containsText" text="DÉBIL">
      <formula>NOT(ISERROR(SEARCH("DÉBIL",AM22)))</formula>
    </cfRule>
  </conditionalFormatting>
  <conditionalFormatting sqref="AW22:AW31">
    <cfRule type="containsText" dxfId="4366" priority="81" operator="containsText" text="Extremo">
      <formula>NOT(ISERROR(SEARCH("Extremo",AW22)))</formula>
    </cfRule>
    <cfRule type="containsText" dxfId="4365" priority="82" operator="containsText" text="Alto">
      <formula>NOT(ISERROR(SEARCH("Alto",AW22)))</formula>
    </cfRule>
    <cfRule type="containsText" dxfId="4364" priority="83" operator="containsText" text="Moderado">
      <formula>NOT(ISERROR(SEARCH("Moderado",AW22)))</formula>
    </cfRule>
    <cfRule type="containsText" dxfId="4363" priority="84" operator="containsText" text="Bajo">
      <formula>NOT(ISERROR(SEARCH("Bajo",AW22)))</formula>
    </cfRule>
  </conditionalFormatting>
  <conditionalFormatting sqref="B22:B31">
    <cfRule type="containsText" dxfId="4362" priority="80" operator="containsText" text="Escoger un proceso de la lista desplegable">
      <formula>NOT(ISERROR(SEARCH("Escoger un proceso de la lista desplegable",B22)))</formula>
    </cfRule>
  </conditionalFormatting>
  <conditionalFormatting sqref="B22:Q31 Y22:AX31">
    <cfRule type="containsText" dxfId="4361" priority="78" operator="containsText" text="Escoger un dato de la lista desplegable">
      <formula>NOT(ISERROR(SEARCH("Escoger un dato de la lista desplegable",B22)))</formula>
    </cfRule>
    <cfRule type="containsText" dxfId="4360" priority="79" operator="containsText" text="Casilla formulada">
      <formula>NOT(ISERROR(SEARCH("Casilla formulada",B22)))</formula>
    </cfRule>
  </conditionalFormatting>
  <conditionalFormatting sqref="D22:D31">
    <cfRule type="containsText" dxfId="4359" priority="77" operator="containsText" text="Definir el riesgo">
      <formula>NOT(ISERROR(SEARCH("Definir el riesgo",D22)))</formula>
    </cfRule>
  </conditionalFormatting>
  <conditionalFormatting sqref="H22:H31">
    <cfRule type="containsText" dxfId="4358" priority="76" operator="containsText" text="Espacio para describir la o las posibles causas">
      <formula>NOT(ISERROR(SEARCH("Espacio para describir la o las posibles causas",H22)))</formula>
    </cfRule>
  </conditionalFormatting>
  <conditionalFormatting sqref="I22:I31">
    <cfRule type="containsText" dxfId="4357" priority="75"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4356" priority="74" operator="containsText" text="←">
      <formula>NOT(ISERROR(SEARCH("←",J22)))</formula>
    </cfRule>
  </conditionalFormatting>
  <conditionalFormatting sqref="P22:P31">
    <cfRule type="containsText" dxfId="4355" priority="73" operator="containsText" text="Seleccione Tratamiento del Riesgo">
      <formula>NOT(ISERROR(SEARCH("Seleccione Tratamiento del Riesgo",P22)))</formula>
    </cfRule>
  </conditionalFormatting>
  <conditionalFormatting sqref="R22:S31 U22:X31">
    <cfRule type="containsText" dxfId="4354" priority="71" operator="containsText" text="Escoger un dato de la lista desplegable">
      <formula>NOT(ISERROR(SEARCH("Escoger un dato de la lista desplegable",R22)))</formula>
    </cfRule>
    <cfRule type="containsText" dxfId="4353" priority="72" operator="containsText" text="Casilla formulada">
      <formula>NOT(ISERROR(SEARCH("Casilla formulada",R22)))</formula>
    </cfRule>
  </conditionalFormatting>
  <conditionalFormatting sqref="R22:S31 U22:X31">
    <cfRule type="containsText" dxfId="4352" priority="70" operator="containsText" text="CONTROL#">
      <formula>NOT(ISERROR(SEARCH("CONTROL#",R22)))</formula>
    </cfRule>
  </conditionalFormatting>
  <conditionalFormatting sqref="T22:T31">
    <cfRule type="containsText" dxfId="4351" priority="68" operator="containsText" text="Escoger un dato de la lista desplegable">
      <formula>NOT(ISERROR(SEARCH("Escoger un dato de la lista desplegable",T22)))</formula>
    </cfRule>
    <cfRule type="containsText" dxfId="4350" priority="69" operator="containsText" text="Casilla formulada">
      <formula>NOT(ISERROR(SEARCH("Casilla formulada",T22)))</formula>
    </cfRule>
  </conditionalFormatting>
  <conditionalFormatting sqref="T22:T31">
    <cfRule type="containsText" dxfId="4349" priority="67" operator="containsText" text="CONTROL#">
      <formula>NOT(ISERROR(SEARCH("CONTROL#",T22)))</formula>
    </cfRule>
  </conditionalFormatting>
  <conditionalFormatting sqref="T22">
    <cfRule type="containsText" dxfId="4348" priority="65" operator="containsText" text="Escoger un dato de la lista desplegable">
      <formula>NOT(ISERROR(SEARCH("Escoger un dato de la lista desplegable",T22)))</formula>
    </cfRule>
    <cfRule type="containsText" dxfId="4347" priority="66" operator="containsText" text="Casilla formulada">
      <formula>NOT(ISERROR(SEARCH("Casilla formulada",T22)))</formula>
    </cfRule>
  </conditionalFormatting>
  <conditionalFormatting sqref="T23:T31">
    <cfRule type="containsText" dxfId="4346" priority="63" operator="containsText" text="Escoger un dato de la lista desplegable">
      <formula>NOT(ISERROR(SEARCH("Escoger un dato de la lista desplegable",T23)))</formula>
    </cfRule>
    <cfRule type="containsText" dxfId="4345" priority="64" operator="containsText" text="Casilla formulada">
      <formula>NOT(ISERROR(SEARCH("Casilla formulada",T23)))</formula>
    </cfRule>
  </conditionalFormatting>
  <conditionalFormatting sqref="O32:P32 O33:O41">
    <cfRule type="containsText" dxfId="4344" priority="59" operator="containsText" text="Extremo">
      <formula>NOT(ISERROR(SEARCH("Extremo",O32)))</formula>
    </cfRule>
    <cfRule type="containsText" dxfId="4343" priority="60" operator="containsText" text="Alto">
      <formula>NOT(ISERROR(SEARCH("Alto",O32)))</formula>
    </cfRule>
    <cfRule type="containsText" dxfId="4342" priority="61" operator="containsText" text="Moderado">
      <formula>NOT(ISERROR(SEARCH("Moderado",O32)))</formula>
    </cfRule>
    <cfRule type="containsText" dxfId="4341" priority="62" operator="containsText" text="Bajo">
      <formula>NOT(ISERROR(SEARCH("Bajo",O32)))</formula>
    </cfRule>
  </conditionalFormatting>
  <conditionalFormatting sqref="AM32:AM41">
    <cfRule type="containsText" dxfId="4340" priority="56" operator="containsText" text="FUERTE">
      <formula>NOT(ISERROR(SEARCH("FUERTE",AM32)))</formula>
    </cfRule>
    <cfRule type="containsText" dxfId="4339" priority="57" operator="containsText" text="MODERADO">
      <formula>NOT(ISERROR(SEARCH("MODERADO",AM32)))</formula>
    </cfRule>
    <cfRule type="containsText" dxfId="4338" priority="58" operator="containsText" text="DÉBIL">
      <formula>NOT(ISERROR(SEARCH("DÉBIL",AM32)))</formula>
    </cfRule>
  </conditionalFormatting>
  <conditionalFormatting sqref="AW32:AW41">
    <cfRule type="containsText" dxfId="4337" priority="52" operator="containsText" text="Extremo">
      <formula>NOT(ISERROR(SEARCH("Extremo",AW32)))</formula>
    </cfRule>
    <cfRule type="containsText" dxfId="4336" priority="53" operator="containsText" text="Alto">
      <formula>NOT(ISERROR(SEARCH("Alto",AW32)))</formula>
    </cfRule>
    <cfRule type="containsText" dxfId="4335" priority="54" operator="containsText" text="Moderado">
      <formula>NOT(ISERROR(SEARCH("Moderado",AW32)))</formula>
    </cfRule>
    <cfRule type="containsText" dxfId="4334" priority="55" operator="containsText" text="Bajo">
      <formula>NOT(ISERROR(SEARCH("Bajo",AW32)))</formula>
    </cfRule>
  </conditionalFormatting>
  <conditionalFormatting sqref="B32:B41">
    <cfRule type="containsText" dxfId="4333" priority="51" operator="containsText" text="Escoger un proceso de la lista desplegable">
      <formula>NOT(ISERROR(SEARCH("Escoger un proceso de la lista desplegable",B32)))</formula>
    </cfRule>
  </conditionalFormatting>
  <conditionalFormatting sqref="B32:Q41 Y32:AX41">
    <cfRule type="containsText" dxfId="4332" priority="49" operator="containsText" text="Escoger un dato de la lista desplegable">
      <formula>NOT(ISERROR(SEARCH("Escoger un dato de la lista desplegable",B32)))</formula>
    </cfRule>
    <cfRule type="containsText" dxfId="4331" priority="50" operator="containsText" text="Casilla formulada">
      <formula>NOT(ISERROR(SEARCH("Casilla formulada",B32)))</formula>
    </cfRule>
  </conditionalFormatting>
  <conditionalFormatting sqref="D32:D41">
    <cfRule type="containsText" dxfId="4330" priority="48" operator="containsText" text="Definir el riesgo">
      <formula>NOT(ISERROR(SEARCH("Definir el riesgo",D32)))</formula>
    </cfRule>
  </conditionalFormatting>
  <conditionalFormatting sqref="H32:H41">
    <cfRule type="containsText" dxfId="4329" priority="47" operator="containsText" text="Espacio para describir la o las posibles causas">
      <formula>NOT(ISERROR(SEARCH("Espacio para describir la o las posibles causas",H32)))</formula>
    </cfRule>
  </conditionalFormatting>
  <conditionalFormatting sqref="I32:I41">
    <cfRule type="containsText" dxfId="4328" priority="46"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4327" priority="45" operator="containsText" text="←">
      <formula>NOT(ISERROR(SEARCH("←",J32)))</formula>
    </cfRule>
  </conditionalFormatting>
  <conditionalFormatting sqref="P32:P41">
    <cfRule type="containsText" dxfId="4326" priority="44" operator="containsText" text="Seleccione Tratamiento del Riesgo">
      <formula>NOT(ISERROR(SEARCH("Seleccione Tratamiento del Riesgo",P32)))</formula>
    </cfRule>
  </conditionalFormatting>
  <conditionalFormatting sqref="R32:S41 U32:X41">
    <cfRule type="containsText" dxfId="4325" priority="42" operator="containsText" text="Escoger un dato de la lista desplegable">
      <formula>NOT(ISERROR(SEARCH("Escoger un dato de la lista desplegable",R32)))</formula>
    </cfRule>
    <cfRule type="containsText" dxfId="4324" priority="43" operator="containsText" text="Casilla formulada">
      <formula>NOT(ISERROR(SEARCH("Casilla formulada",R32)))</formula>
    </cfRule>
  </conditionalFormatting>
  <conditionalFormatting sqref="R32:S41 U32:X41">
    <cfRule type="containsText" dxfId="4323" priority="41" operator="containsText" text="CONTROL#">
      <formula>NOT(ISERROR(SEARCH("CONTROL#",R32)))</formula>
    </cfRule>
  </conditionalFormatting>
  <conditionalFormatting sqref="T32:T41">
    <cfRule type="containsText" dxfId="4322" priority="39" operator="containsText" text="Escoger un dato de la lista desplegable">
      <formula>NOT(ISERROR(SEARCH("Escoger un dato de la lista desplegable",T32)))</formula>
    </cfRule>
    <cfRule type="containsText" dxfId="4321" priority="40" operator="containsText" text="Casilla formulada">
      <formula>NOT(ISERROR(SEARCH("Casilla formulada",T32)))</formula>
    </cfRule>
  </conditionalFormatting>
  <conditionalFormatting sqref="T32:T41">
    <cfRule type="containsText" dxfId="4320" priority="38" operator="containsText" text="CONTROL#">
      <formula>NOT(ISERROR(SEARCH("CONTROL#",T32)))</formula>
    </cfRule>
  </conditionalFormatting>
  <conditionalFormatting sqref="T32">
    <cfRule type="containsText" dxfId="4319" priority="36" operator="containsText" text="Escoger un dato de la lista desplegable">
      <formula>NOT(ISERROR(SEARCH("Escoger un dato de la lista desplegable",T32)))</formula>
    </cfRule>
    <cfRule type="containsText" dxfId="4318" priority="37" operator="containsText" text="Casilla formulada">
      <formula>NOT(ISERROR(SEARCH("Casilla formulada",T32)))</formula>
    </cfRule>
  </conditionalFormatting>
  <conditionalFormatting sqref="T33:T41">
    <cfRule type="containsText" dxfId="4317" priority="34" operator="containsText" text="Escoger un dato de la lista desplegable">
      <formula>NOT(ISERROR(SEARCH("Escoger un dato de la lista desplegable",T33)))</formula>
    </cfRule>
    <cfRule type="containsText" dxfId="4316" priority="35" operator="containsText" text="Casilla formulada">
      <formula>NOT(ISERROR(SEARCH("Casilla formulada",T33)))</formula>
    </cfRule>
  </conditionalFormatting>
  <conditionalFormatting sqref="F12:F21">
    <cfRule type="containsText" dxfId="4315" priority="32" operator="containsText" text="Escoger un dato de la lista desplegable">
      <formula>NOT(ISERROR(SEARCH("Escoger un dato de la lista desplegable",F12)))</formula>
    </cfRule>
    <cfRule type="containsText" dxfId="4314" priority="33" operator="containsText" text="Casilla formulada">
      <formula>NOT(ISERROR(SEARCH("Casilla formulada",F12)))</formula>
    </cfRule>
  </conditionalFormatting>
  <conditionalFormatting sqref="O42:P42 O43:O51">
    <cfRule type="containsText" dxfId="4313" priority="28" operator="containsText" text="Extremo">
      <formula>NOT(ISERROR(SEARCH("Extremo",O42)))</formula>
    </cfRule>
    <cfRule type="containsText" dxfId="4312" priority="29" operator="containsText" text="Alto">
      <formula>NOT(ISERROR(SEARCH("Alto",O42)))</formula>
    </cfRule>
    <cfRule type="containsText" dxfId="4311" priority="30" operator="containsText" text="Moderado">
      <formula>NOT(ISERROR(SEARCH("Moderado",O42)))</formula>
    </cfRule>
    <cfRule type="containsText" dxfId="4310" priority="31" operator="containsText" text="Bajo">
      <formula>NOT(ISERROR(SEARCH("Bajo",O42)))</formula>
    </cfRule>
  </conditionalFormatting>
  <conditionalFormatting sqref="AM42:AM51">
    <cfRule type="containsText" dxfId="4309" priority="25" operator="containsText" text="FUERTE">
      <formula>NOT(ISERROR(SEARCH("FUERTE",AM42)))</formula>
    </cfRule>
    <cfRule type="containsText" dxfId="4308" priority="26" operator="containsText" text="MODERADO">
      <formula>NOT(ISERROR(SEARCH("MODERADO",AM42)))</formula>
    </cfRule>
    <cfRule type="containsText" dxfId="4307" priority="27" operator="containsText" text="DÉBIL">
      <formula>NOT(ISERROR(SEARCH("DÉBIL",AM42)))</formula>
    </cfRule>
  </conditionalFormatting>
  <conditionalFormatting sqref="AW42:AW51">
    <cfRule type="containsText" dxfId="4306" priority="21" operator="containsText" text="Extremo">
      <formula>NOT(ISERROR(SEARCH("Extremo",AW42)))</formula>
    </cfRule>
    <cfRule type="containsText" dxfId="4305" priority="22" operator="containsText" text="Alto">
      <formula>NOT(ISERROR(SEARCH("Alto",AW42)))</formula>
    </cfRule>
    <cfRule type="containsText" dxfId="4304" priority="23" operator="containsText" text="Moderado">
      <formula>NOT(ISERROR(SEARCH("Moderado",AW42)))</formula>
    </cfRule>
    <cfRule type="containsText" dxfId="4303" priority="24" operator="containsText" text="Bajo">
      <formula>NOT(ISERROR(SEARCH("Bajo",AW42)))</formula>
    </cfRule>
  </conditionalFormatting>
  <conditionalFormatting sqref="B42:B51">
    <cfRule type="containsText" dxfId="4302" priority="20" operator="containsText" text="Escoger un proceso de la lista desplegable">
      <formula>NOT(ISERROR(SEARCH("Escoger un proceso de la lista desplegable",B42)))</formula>
    </cfRule>
  </conditionalFormatting>
  <conditionalFormatting sqref="B42:E51 Y42:AX51 G42:Q51">
    <cfRule type="containsText" dxfId="4301" priority="18" operator="containsText" text="Escoger un dato de la lista desplegable">
      <formula>NOT(ISERROR(SEARCH("Escoger un dato de la lista desplegable",B42)))</formula>
    </cfRule>
    <cfRule type="containsText" dxfId="4300" priority="19" operator="containsText" text="Casilla formulada">
      <formula>NOT(ISERROR(SEARCH("Casilla formulada",B42)))</formula>
    </cfRule>
  </conditionalFormatting>
  <conditionalFormatting sqref="D42:D51">
    <cfRule type="containsText" dxfId="4299" priority="17" operator="containsText" text="Definir el riesgo">
      <formula>NOT(ISERROR(SEARCH("Definir el riesgo",D42)))</formula>
    </cfRule>
  </conditionalFormatting>
  <conditionalFormatting sqref="H42:H51">
    <cfRule type="containsText" dxfId="4298" priority="16" operator="containsText" text="Espacio para describir la o las posibles causas">
      <formula>NOT(ISERROR(SEARCH("Espacio para describir la o las posibles causas",H42)))</formula>
    </cfRule>
  </conditionalFormatting>
  <conditionalFormatting sqref="I42:I51">
    <cfRule type="containsText" dxfId="4297" priority="15"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4296" priority="14" operator="containsText" text="←">
      <formula>NOT(ISERROR(SEARCH("←",J42)))</formula>
    </cfRule>
  </conditionalFormatting>
  <conditionalFormatting sqref="P42:P51">
    <cfRule type="containsText" dxfId="4295" priority="13" operator="containsText" text="Seleccione Tratamiento del Riesgo">
      <formula>NOT(ISERROR(SEARCH("Seleccione Tratamiento del Riesgo",P42)))</formula>
    </cfRule>
  </conditionalFormatting>
  <conditionalFormatting sqref="R42:S51 U42:X51">
    <cfRule type="containsText" dxfId="4294" priority="11" operator="containsText" text="Escoger un dato de la lista desplegable">
      <formula>NOT(ISERROR(SEARCH("Escoger un dato de la lista desplegable",R42)))</formula>
    </cfRule>
    <cfRule type="containsText" dxfId="4293" priority="12" operator="containsText" text="Casilla formulada">
      <formula>NOT(ISERROR(SEARCH("Casilla formulada",R42)))</formula>
    </cfRule>
  </conditionalFormatting>
  <conditionalFormatting sqref="R42:S51 U42:X51">
    <cfRule type="containsText" dxfId="4292" priority="10" operator="containsText" text="CONTROL#">
      <formula>NOT(ISERROR(SEARCH("CONTROL#",R42)))</formula>
    </cfRule>
  </conditionalFormatting>
  <conditionalFormatting sqref="T42:T51">
    <cfRule type="containsText" dxfId="4291" priority="8" operator="containsText" text="Escoger un dato de la lista desplegable">
      <formula>NOT(ISERROR(SEARCH("Escoger un dato de la lista desplegable",T42)))</formula>
    </cfRule>
    <cfRule type="containsText" dxfId="4290" priority="9" operator="containsText" text="Casilla formulada">
      <formula>NOT(ISERROR(SEARCH("Casilla formulada",T42)))</formula>
    </cfRule>
  </conditionalFormatting>
  <conditionalFormatting sqref="T42:T51">
    <cfRule type="containsText" dxfId="4289" priority="7" operator="containsText" text="CONTROL#">
      <formula>NOT(ISERROR(SEARCH("CONTROL#",T42)))</formula>
    </cfRule>
  </conditionalFormatting>
  <conditionalFormatting sqref="T42">
    <cfRule type="containsText" dxfId="4288" priority="5" operator="containsText" text="Escoger un dato de la lista desplegable">
      <formula>NOT(ISERROR(SEARCH("Escoger un dato de la lista desplegable",T42)))</formula>
    </cfRule>
    <cfRule type="containsText" dxfId="4287" priority="6" operator="containsText" text="Casilla formulada">
      <formula>NOT(ISERROR(SEARCH("Casilla formulada",T42)))</formula>
    </cfRule>
  </conditionalFormatting>
  <conditionalFormatting sqref="T43:T51">
    <cfRule type="containsText" dxfId="4286" priority="3" operator="containsText" text="Escoger un dato de la lista desplegable">
      <formula>NOT(ISERROR(SEARCH("Escoger un dato de la lista desplegable",T43)))</formula>
    </cfRule>
    <cfRule type="containsText" dxfId="4285" priority="4" operator="containsText" text="Casilla formulada">
      <formula>NOT(ISERROR(SEARCH("Casilla formulada",T43)))</formula>
    </cfRule>
  </conditionalFormatting>
  <conditionalFormatting sqref="F42:F51">
    <cfRule type="containsText" dxfId="4284" priority="1" operator="containsText" text="Escoger un dato de la lista desplegable">
      <formula>NOT(ISERROR(SEARCH("Escoger un dato de la lista desplegable",F42)))</formula>
    </cfRule>
    <cfRule type="containsText" dxfId="4283" priority="2" operator="containsText" text="Casilla formulada">
      <formula>NOT(ISERROR(SEARCH("Casilla formulada",F42)))</formula>
    </cfRule>
  </conditionalFormatting>
  <dataValidations count="11">
    <dataValidation type="list" allowBlank="1" showInputMessage="1" showErrorMessage="1" sqref="T12:T51" xr:uid="{00000000-0002-0000-0200-000000000000}">
      <formula1>"Escoger un dato de la lista desplegable,Por Tramite, Diario, Semanal, Quincenal, Mensual, Bimestral, Trimestral, Semestral,Anual"</formula1>
    </dataValidation>
    <dataValidation type="list" allowBlank="1" showInputMessage="1" showErrorMessage="1" sqref="AJ12:AJ51" xr:uid="{00000000-0002-0000-0200-000001000000}">
      <formula1>"Escoger un dato de la lista desplegable,Fuerte,Moderado,Débil"</formula1>
    </dataValidation>
    <dataValidation type="list" allowBlank="1" showInputMessage="1" showErrorMessage="1" sqref="AF12:AF51" xr:uid="{00000000-0002-0000-0200-000002000000}">
      <formula1>"Escoger un dato de la lista desplegable,Completa,Incompleta,No existe"</formula1>
    </dataValidation>
    <dataValidation type="list" allowBlank="1" showInputMessage="1" showErrorMessage="1" sqref="AE12:AE51" xr:uid="{00000000-0002-0000-0200-000003000000}">
      <formula1>"Escoger un dato de la lista desplegable,Se investigan y resuelven oportunamente,No se investigan y resuelven oportunamente."</formula1>
    </dataValidation>
    <dataValidation type="list" allowBlank="1" showInputMessage="1" showErrorMessage="1" sqref="AD12:AD51" xr:uid="{00000000-0002-0000-0200-000004000000}">
      <formula1>"Escoger un dato de la lista desplegable,Confiable,No confiable"</formula1>
    </dataValidation>
    <dataValidation type="list" allowBlank="1" showInputMessage="1" showErrorMessage="1" sqref="AC12:AC51" xr:uid="{00000000-0002-0000-0200-000005000000}">
      <formula1>"Escoger un dato de la lista desplegable,Prevenir,Detectar,No es un control"</formula1>
    </dataValidation>
    <dataValidation type="list" allowBlank="1" showInputMessage="1" showErrorMessage="1" sqref="AB12:AB51" xr:uid="{00000000-0002-0000-0200-000006000000}">
      <formula1>"Escoger un dato de la lista desplegable,Oportuna,Inoportuna"</formula1>
    </dataValidation>
    <dataValidation type="list" allowBlank="1" showInputMessage="1" showErrorMessage="1" sqref="AA12:AA51" xr:uid="{00000000-0002-0000-0200-000007000000}">
      <formula1>"Escoger un dato de la lista desplegable,Adecuado,Inadecuado"</formula1>
    </dataValidation>
    <dataValidation type="list" allowBlank="1" showInputMessage="1" showErrorMessage="1" sqref="Z12:Z51" xr:uid="{00000000-0002-0000-0200-000008000000}">
      <formula1>"Escoger un dato de la lista desplegable,Asignado,No Asignado"</formula1>
    </dataValidation>
    <dataValidation type="list" allowBlank="1" showInputMessage="1" showErrorMessage="1" sqref="Y12:Y51" xr:uid="{00000000-0002-0000-0200-000009000000}">
      <formula1>"Escoger un dato de la lista desplegable,Preventivo,Detectivo"</formula1>
    </dataValidation>
    <dataValidation type="list" allowBlank="1" showInputMessage="1" showErrorMessage="1" sqref="M12:M51 J12:J51" xr:uid="{00000000-0002-0000-02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B000000}">
          <x14:formula1>
            <xm:f>'HOJA DE DATOS'!$I$13:$I$46</xm:f>
          </x14:formula1>
          <xm:sqref>B12:B51</xm:sqref>
        </x14:dataValidation>
        <x14:dataValidation type="list" allowBlank="1" showInputMessage="1" showErrorMessage="1" xr:uid="{00000000-0002-0000-0200-00000C000000}">
          <x14:formula1>
            <xm:f>'HOJA DE DATOS'!$I$50:$I$57</xm:f>
          </x14:formula1>
          <xm:sqref>E12:E51</xm:sqref>
        </x14:dataValidation>
        <x14:dataValidation type="list" allowBlank="1" showInputMessage="1" showErrorMessage="1" xr:uid="{00000000-0002-0000-0200-00000D000000}">
          <x14:formula1>
            <xm:f>'HOJA DE DATOS'!$I$60:$I$64</xm:f>
          </x14:formula1>
          <xm:sqref>P12:P51</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78CB9-AFAD-424C-B0D6-8BF423456650}">
  <sheetPr>
    <tabColor rgb="FF0BB9D0"/>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68" t="s">
        <v>2085</v>
      </c>
      <c r="C4" s="468"/>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GSAN-1-3</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90" t="s">
        <v>56</v>
      </c>
      <c r="AW11" s="190" t="s">
        <v>57</v>
      </c>
      <c r="AX11" s="190">
        <v>2</v>
      </c>
      <c r="AY11" s="190">
        <v>3</v>
      </c>
      <c r="AZ11" s="190">
        <v>4</v>
      </c>
      <c r="BA11" s="190">
        <v>5</v>
      </c>
      <c r="BB11" s="190">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77.2" customHeight="1" x14ac:dyDescent="0.3">
      <c r="A12" s="162"/>
      <c r="B12" s="394" t="s">
        <v>30</v>
      </c>
      <c r="C12" s="364" t="str">
        <f>VLOOKUP(B12,'[7]HOJA DE DATOS'!$I$13:$J$46,2,FALSE)</f>
        <v>Gestionar el suministro y la afluencia de los servicios de tránsito aéreo en concordancia con la reglamentación nacional e internacional con el fin de facilitar la operación aérea en Colombia de forma segura, ordenada y ágil.</v>
      </c>
      <c r="D12" s="469" t="s">
        <v>2438</v>
      </c>
      <c r="E12" s="364" t="s">
        <v>75</v>
      </c>
      <c r="F12" s="364" t="s">
        <v>75</v>
      </c>
      <c r="G12" s="364" t="s">
        <v>75</v>
      </c>
      <c r="H12" s="364" t="s">
        <v>75</v>
      </c>
      <c r="I12" s="372" t="str">
        <f>IF(AND((E12="SI"),(F12="SI"),(G12="SI"),(H12="SI")),"Si es Riesgo de Corrupción","No es Riesgo de Corrupción")</f>
        <v>Si es Riesgo de Corrupción</v>
      </c>
      <c r="J12" s="163">
        <v>1</v>
      </c>
      <c r="K12" s="164" t="s">
        <v>2439</v>
      </c>
      <c r="L12" s="308" t="s">
        <v>2441</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75</v>
      </c>
      <c r="R12" s="364" t="s">
        <v>75</v>
      </c>
      <c r="S12" s="364" t="s">
        <v>76</v>
      </c>
      <c r="T12" s="364" t="s">
        <v>75</v>
      </c>
      <c r="U12" s="364" t="s">
        <v>75</v>
      </c>
      <c r="V12" s="364" t="s">
        <v>75</v>
      </c>
      <c r="W12" s="364" t="s">
        <v>75</v>
      </c>
      <c r="X12" s="364" t="s">
        <v>75</v>
      </c>
      <c r="Y12" s="364" t="s">
        <v>76</v>
      </c>
      <c r="Z12" s="364" t="s">
        <v>75</v>
      </c>
      <c r="AA12" s="364" t="s">
        <v>75</v>
      </c>
      <c r="AB12" s="364" t="s">
        <v>75</v>
      </c>
      <c r="AC12" s="364" t="s">
        <v>75</v>
      </c>
      <c r="AD12" s="364" t="s">
        <v>75</v>
      </c>
      <c r="AE12" s="364" t="s">
        <v>75</v>
      </c>
      <c r="AF12" s="364" t="s">
        <v>76</v>
      </c>
      <c r="AG12" s="364" t="s">
        <v>75</v>
      </c>
      <c r="AH12" s="364" t="s">
        <v>76</v>
      </c>
      <c r="AI12" s="367" t="str">
        <f>IF(AE12="SI","Impacto Catastrófico por lesoines o perdida de vidas humanas",(COUNTIF(P12:AD21,"SI")+COUNTIF(AF12:AH21,"SI")))</f>
        <v>Impacto Catastrófico por lesoines o perdida de vidas humanas</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2442</v>
      </c>
      <c r="AO12" s="166" t="s">
        <v>2443</v>
      </c>
      <c r="AP12" s="166" t="s">
        <v>2444</v>
      </c>
      <c r="AQ12" s="166" t="s">
        <v>2445</v>
      </c>
      <c r="AR12" s="166" t="s">
        <v>2446</v>
      </c>
      <c r="AS12" s="166" t="s">
        <v>2447</v>
      </c>
      <c r="AT12" s="166" t="s">
        <v>2448</v>
      </c>
      <c r="AU12" s="166" t="s">
        <v>95</v>
      </c>
      <c r="AV12" s="166" t="s">
        <v>79</v>
      </c>
      <c r="AW12" s="166" t="s">
        <v>80</v>
      </c>
      <c r="AX12" s="166" t="s">
        <v>81</v>
      </c>
      <c r="AY12" s="166" t="s">
        <v>82</v>
      </c>
      <c r="AZ12" s="166" t="s">
        <v>83</v>
      </c>
      <c r="BA12" s="166" t="s">
        <v>84</v>
      </c>
      <c r="BB12" s="166" t="s">
        <v>96</v>
      </c>
      <c r="BC12" s="166">
        <f t="shared" ref="BC12:BC22" si="2">IF(AV12="Asignado",15,0)+IF(AW12="Adecuado",15,0)+IF(AX12="Oportuna",15,0)+IF(AY12="Prevenir",15,IF(AY12="Detectar",10,0))+IF(AZ12="Confiable",15,0)+IF(BA12="Se investigan y resuelven oportunamente",15,0)+IF(BB12="Completa",10,IF(BB12="Incompleta",5,0))</f>
        <v>100</v>
      </c>
      <c r="BD12" s="166" t="str">
        <f t="shared" ref="BD12:BD31" si="3">IF(BC12&lt;=85,"Débil",IF(AND(BC12&gt;=86,BC12&lt;=94),"Moderado","Fuerte"))</f>
        <v>Fuerte</v>
      </c>
      <c r="BE12" s="166"/>
      <c r="BF12" s="166" t="s">
        <v>89</v>
      </c>
      <c r="BG12" s="166" t="str">
        <f t="shared" ref="BG12:BG31" si="4">IF(BF12="Débil","No se ejecuta",IF(BF12="Moderado","Algunas veces se ejecuta",IF(BF12="FUERTE","Siempre se ejecuta","Casilla formulada")))</f>
        <v>Siempre se ejecuta</v>
      </c>
      <c r="BH12" s="166"/>
      <c r="BI12" s="167" t="str">
        <f t="shared" ref="BI12:BI3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31" si="6">IF(BI12="DÉBIL",0,IF(BI12="MODERADO",50,IF(BI12="FUERTE",100,"")))</f>
        <v>100</v>
      </c>
      <c r="BK12" s="166" t="str">
        <f t="shared" ref="BK12:BK3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2455</v>
      </c>
    </row>
    <row r="13" spans="1:70" s="146" customFormat="1" ht="145.80000000000001" customHeight="1" x14ac:dyDescent="0.3">
      <c r="A13" s="162"/>
      <c r="B13" s="395"/>
      <c r="C13" s="365"/>
      <c r="D13" s="469"/>
      <c r="E13" s="365"/>
      <c r="F13" s="365"/>
      <c r="G13" s="365"/>
      <c r="H13" s="365"/>
      <c r="I13" s="373"/>
      <c r="J13" s="168">
        <v>2</v>
      </c>
      <c r="K13" s="169" t="s">
        <v>2440</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2449</v>
      </c>
      <c r="AO13" s="171" t="s">
        <v>2450</v>
      </c>
      <c r="AP13" s="171" t="s">
        <v>109</v>
      </c>
      <c r="AQ13" s="171" t="s">
        <v>2451</v>
      </c>
      <c r="AR13" s="171" t="s">
        <v>2452</v>
      </c>
      <c r="AS13" s="171" t="s">
        <v>2453</v>
      </c>
      <c r="AT13" s="171" t="s">
        <v>2454</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395"/>
      <c r="C14" s="365"/>
      <c r="D14" s="469"/>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469"/>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469"/>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469"/>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469"/>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469"/>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469"/>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470"/>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s="146" customFormat="1" ht="204" customHeight="1" x14ac:dyDescent="0.3">
      <c r="A22" s="162"/>
      <c r="B22" s="394" t="s">
        <v>30</v>
      </c>
      <c r="C22" s="364" t="str">
        <f>VLOOKUP(B22,'[7]HOJA DE DATOS'!$I$13:$J$46,2,FALSE)</f>
        <v>Gestionar el suministro y la afluencia de los servicios de tránsito aéreo en concordancia con la reglamentación nacional e internacional con el fin de facilitar la operación aérea en Colombia de forma segura, ordenada y ágil.</v>
      </c>
      <c r="D22" s="376" t="s">
        <v>2456</v>
      </c>
      <c r="E22" s="364" t="s">
        <v>75</v>
      </c>
      <c r="F22" s="364" t="s">
        <v>75</v>
      </c>
      <c r="G22" s="364" t="s">
        <v>75</v>
      </c>
      <c r="H22" s="364" t="s">
        <v>75</v>
      </c>
      <c r="I22" s="372" t="str">
        <f>IF(AND((E22="SI"),(F22="SI"),(G22="SI"),(H22="SI")),"Si es Riesgo de Corrupción","No es Riesgo de Corrupción")</f>
        <v>Si es Riesgo de Corrupción</v>
      </c>
      <c r="J22" s="163">
        <v>1</v>
      </c>
      <c r="K22" s="164" t="s">
        <v>2457</v>
      </c>
      <c r="L22" s="308" t="s">
        <v>2458</v>
      </c>
      <c r="M22" s="310">
        <v>2</v>
      </c>
      <c r="N22" s="375" t="str">
        <f>IF(M22=1,"Rara vez",IF(M22=2,"Improbable",IF(M22=3,"Posible",IF(M22=4,"Probable",IF(M22=5,"Casi seguro","← 
Definir el nivel de probabilidad")))))</f>
        <v>Improbable</v>
      </c>
      <c r="O22" s="369"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22" s="364" t="s">
        <v>75</v>
      </c>
      <c r="Q22" s="364" t="s">
        <v>75</v>
      </c>
      <c r="R22" s="364" t="s">
        <v>75</v>
      </c>
      <c r="S22" s="364" t="s">
        <v>75</v>
      </c>
      <c r="T22" s="364" t="s">
        <v>75</v>
      </c>
      <c r="U22" s="364" t="s">
        <v>75</v>
      </c>
      <c r="V22" s="364" t="s">
        <v>76</v>
      </c>
      <c r="W22" s="364" t="s">
        <v>75</v>
      </c>
      <c r="X22" s="364" t="s">
        <v>76</v>
      </c>
      <c r="Y22" s="364" t="s">
        <v>75</v>
      </c>
      <c r="Z22" s="364" t="s">
        <v>75</v>
      </c>
      <c r="AA22" s="364" t="s">
        <v>75</v>
      </c>
      <c r="AB22" s="364" t="s">
        <v>75</v>
      </c>
      <c r="AC22" s="364" t="s">
        <v>75</v>
      </c>
      <c r="AD22" s="364" t="s">
        <v>75</v>
      </c>
      <c r="AE22" s="364" t="s">
        <v>75</v>
      </c>
      <c r="AF22" s="364" t="s">
        <v>75</v>
      </c>
      <c r="AG22" s="364" t="s">
        <v>75</v>
      </c>
      <c r="AH22" s="364" t="s">
        <v>75</v>
      </c>
      <c r="AI22" s="367" t="str">
        <f>IF(AE22="SI","Impacto Catastrófico por lesoines o perdida de vidas humanas",(COUNTIF(P22:AD31,"SI")+COUNTIF(AF22:AH31,"SI")))</f>
        <v>Impacto Catastrófico por lesoines o perdida de vidas humanas</v>
      </c>
      <c r="AJ22" s="356" t="str">
        <f t="shared" ref="AJ22" si="15">IF(AI22=0,"",IF(AND(AI22&gt;0,AI22&lt;=5),"Moderado",IF(AND(AI22&gt;5,AI22&lt;=11),"Mayor","Catastrófico")))</f>
        <v>Catastrófico</v>
      </c>
      <c r="AK22" s="358" t="str">
        <f>IF(AND(N22="Rara Vez",AJ22="Moderado"),"Moderado",IF(AND(N22="Rara Vez",AJ22="Mayor"),"Alto",IF(AND(N22="Improbable",AJ22="Moderado"),"Moderado",IF(AND(N22="Improbable",AJ22="Mayor"),"Alto",IF(AND(N22="Posible",AJ22="Moderado"),"Alto",IF(AND(N22="Probable",AJ22="Moderado"),"Alto","Extremo"))))))</f>
        <v>Extremo</v>
      </c>
      <c r="AL22" s="361" t="s">
        <v>70</v>
      </c>
      <c r="AM22" s="165">
        <v>1</v>
      </c>
      <c r="AN22" s="164" t="s">
        <v>2459</v>
      </c>
      <c r="AO22" s="166" t="s">
        <v>2460</v>
      </c>
      <c r="AP22" s="166" t="s">
        <v>77</v>
      </c>
      <c r="AQ22" s="166" t="s">
        <v>2461</v>
      </c>
      <c r="AR22" s="166" t="s">
        <v>2462</v>
      </c>
      <c r="AS22" s="166" t="s">
        <v>2463</v>
      </c>
      <c r="AT22" s="166" t="s">
        <v>2464</v>
      </c>
      <c r="AU22" s="166" t="s">
        <v>95</v>
      </c>
      <c r="AV22" s="166" t="s">
        <v>79</v>
      </c>
      <c r="AW22" s="166" t="s">
        <v>80</v>
      </c>
      <c r="AX22" s="166" t="s">
        <v>81</v>
      </c>
      <c r="AY22" s="166" t="s">
        <v>82</v>
      </c>
      <c r="AZ22" s="166" t="s">
        <v>83</v>
      </c>
      <c r="BA22" s="166" t="s">
        <v>84</v>
      </c>
      <c r="BB22" s="166" t="s">
        <v>96</v>
      </c>
      <c r="BC22" s="166">
        <f t="shared" si="2"/>
        <v>100</v>
      </c>
      <c r="BD22" s="166" t="str">
        <f t="shared" si="3"/>
        <v>Fuerte</v>
      </c>
      <c r="BE22" s="166"/>
      <c r="BF22" s="166" t="s">
        <v>89</v>
      </c>
      <c r="BG22" s="166" t="str">
        <f t="shared" si="4"/>
        <v>Siempre se ejecuta</v>
      </c>
      <c r="BH22" s="166"/>
      <c r="BI22" s="167" t="str">
        <f t="shared" si="5"/>
        <v>FUERTE</v>
      </c>
      <c r="BJ22" s="166">
        <f t="shared" si="6"/>
        <v>100</v>
      </c>
      <c r="BK22" s="166" t="str">
        <f t="shared" si="7"/>
        <v>NO</v>
      </c>
      <c r="BL22" s="351" t="str">
        <f t="shared" ref="BL22" si="16">IF(AVERAGE(BJ22:BJ31)=100,"FUERTE",IF(AND(AVERAGE(BJ22:BJ31)&lt;=99,AVERAGE(BJ22:BJ31)&gt;=50),"MODERADA",IF(AVERAGE(BJ22:BJ31)&lt;50,"DÉBIL",0)))</f>
        <v>FUERTE</v>
      </c>
      <c r="BM22" s="351" t="str">
        <f t="shared" ref="BM22" si="17">IFERROR(IF(BL22="DÉBIL","NO DISMINUYE",IF(AVERAGEIF(AU22:AU31,"Preventivo",BJ22:BJ31)&gt;=50,"DIRECTAMENTE","NO DISMINUYE")),"NO DISMINUYE")</f>
        <v>DIRECTAMENTE</v>
      </c>
      <c r="BN22" s="353">
        <f t="shared" ref="BN22" si="18">IF(M22=1,1,IF(AND(M22=2,BL22="FUERTE",BM22="DIRECTAMENTE"),M22-1,IF(AND(M22&gt;2,BL22="FUERTE",BM22="DIRECTAMENTE"),M22-2,IF(AND(M22&gt;=2,BL22="MODERADA",BM22="DIRECTAMENTE"),M22-1,M22))))</f>
        <v>1</v>
      </c>
      <c r="BO22" s="356" t="str">
        <f t="shared" ref="BO22" si="19">IF(BN22=1,"Rara vez",IF(BN22=2,"Improbable",IF(BN22=3,"Posible",IF(BN22=4,"Probable",IF(BN22=5,"Casi Seguro",0)))))</f>
        <v>Rara vez</v>
      </c>
      <c r="BP22" s="356" t="str">
        <f t="shared" ref="BP22" si="20">AJ22</f>
        <v>Catastrófico</v>
      </c>
      <c r="BQ22" s="358" t="str">
        <f t="shared" ref="BQ22" si="21">IF(AND(BO22="Rara Vez",BP22="Moderado"),"Moderado",IF(AND(BO22="Rara Vez",BP22="Mayor"),"Alto",IF(AND(BO22="Improbable",BP22="Moderado"),"Moderado",IF(AND(BO22="Improbable",BP22="Mayor"),"Alto",IF(AND(BO22="Posible",BP22="Moderado"),"Alto",IF(AND(BO22="Probable",BP22="Moderado"),"Alto","Extremo"))))))</f>
        <v>Extremo</v>
      </c>
      <c r="BR22" s="348"/>
    </row>
    <row r="23" spans="1:70" s="146" customFormat="1" ht="3" customHeight="1" x14ac:dyDescent="0.3">
      <c r="A23" s="162"/>
      <c r="B23" s="395"/>
      <c r="C23" s="365"/>
      <c r="D23" s="376"/>
      <c r="E23" s="365"/>
      <c r="F23" s="365"/>
      <c r="G23" s="365"/>
      <c r="H23" s="365"/>
      <c r="I23" s="373"/>
      <c r="J23" s="168">
        <v>2</v>
      </c>
      <c r="K23" s="169"/>
      <c r="L23" s="308"/>
      <c r="M23" s="310"/>
      <c r="N23" s="376"/>
      <c r="O23" s="370"/>
      <c r="P23" s="365"/>
      <c r="Q23" s="365"/>
      <c r="R23" s="365"/>
      <c r="S23" s="365"/>
      <c r="T23" s="365"/>
      <c r="U23" s="365"/>
      <c r="V23" s="365"/>
      <c r="W23" s="365"/>
      <c r="X23" s="365"/>
      <c r="Y23" s="365"/>
      <c r="Z23" s="365"/>
      <c r="AA23" s="365"/>
      <c r="AB23" s="365"/>
      <c r="AC23" s="365"/>
      <c r="AD23" s="365"/>
      <c r="AE23" s="365"/>
      <c r="AF23" s="365"/>
      <c r="AG23" s="365"/>
      <c r="AH23" s="365"/>
      <c r="AI23" s="367"/>
      <c r="AJ23" s="356"/>
      <c r="AK23" s="359"/>
      <c r="AL23" s="362"/>
      <c r="AM23" s="170">
        <v>2</v>
      </c>
      <c r="AN23" s="169"/>
      <c r="AO23" s="171"/>
      <c r="AP23" s="171"/>
      <c r="AQ23" s="171"/>
      <c r="AR23" s="171"/>
      <c r="AS23" s="171"/>
      <c r="AT23" s="171"/>
      <c r="AU23" s="171"/>
      <c r="AV23" s="171"/>
      <c r="AW23" s="171"/>
      <c r="AX23" s="171"/>
      <c r="AY23" s="171"/>
      <c r="AZ23" s="171"/>
      <c r="BA23" s="171"/>
      <c r="BB23" s="171"/>
      <c r="BC23" s="171">
        <f>IF(AV23="Asignado",15,0)+IF(AW23="Adecuado",15,0)+IF(AX23="Oportuna",15,0)+IF(AY23="Prevenir",15,IF(AY23="Detectar",10,0))+IF(AZ23="Confiable",15,0)+IF(BA23="Se investigan y resuelven oportunamente",15,0)+IF(BB23="Completa",10,IF(BB23="Incompleta",5,0))</f>
        <v>0</v>
      </c>
      <c r="BD23" s="171" t="str">
        <f t="shared" si="3"/>
        <v>Débil</v>
      </c>
      <c r="BE23" s="171"/>
      <c r="BF23" s="171"/>
      <c r="BG23" s="171" t="str">
        <f t="shared" si="4"/>
        <v>Casilla formulada</v>
      </c>
      <c r="BH23" s="171"/>
      <c r="BI23" s="172" t="str">
        <f t="shared" si="5"/>
        <v/>
      </c>
      <c r="BJ23" s="171" t="str">
        <f t="shared" si="6"/>
        <v/>
      </c>
      <c r="BK23" s="171" t="str">
        <f t="shared" si="7"/>
        <v>SI</v>
      </c>
      <c r="BL23" s="351"/>
      <c r="BM23" s="351"/>
      <c r="BN23" s="354"/>
      <c r="BO23" s="356"/>
      <c r="BP23" s="356"/>
      <c r="BQ23" s="359"/>
      <c r="BR23" s="349"/>
    </row>
    <row r="24" spans="1:70" s="146" customFormat="1" ht="3" customHeight="1" x14ac:dyDescent="0.3">
      <c r="A24" s="162"/>
      <c r="B24" s="395"/>
      <c r="C24" s="365"/>
      <c r="D24" s="376"/>
      <c r="E24" s="365"/>
      <c r="F24" s="365"/>
      <c r="G24" s="365"/>
      <c r="H24" s="365"/>
      <c r="I24" s="373"/>
      <c r="J24" s="173">
        <v>3</v>
      </c>
      <c r="K24" s="174"/>
      <c r="L24" s="308"/>
      <c r="M24" s="310"/>
      <c r="N24" s="376"/>
      <c r="O24" s="370"/>
      <c r="P24" s="365"/>
      <c r="Q24" s="365"/>
      <c r="R24" s="365"/>
      <c r="S24" s="365"/>
      <c r="T24" s="365"/>
      <c r="U24" s="365"/>
      <c r="V24" s="365"/>
      <c r="W24" s="365"/>
      <c r="X24" s="365"/>
      <c r="Y24" s="365"/>
      <c r="Z24" s="365"/>
      <c r="AA24" s="365"/>
      <c r="AB24" s="365"/>
      <c r="AC24" s="365"/>
      <c r="AD24" s="365"/>
      <c r="AE24" s="365"/>
      <c r="AF24" s="365"/>
      <c r="AG24" s="365"/>
      <c r="AH24" s="365"/>
      <c r="AI24" s="367"/>
      <c r="AJ24" s="356"/>
      <c r="AK24" s="359"/>
      <c r="AL24" s="362"/>
      <c r="AM24" s="175">
        <v>3</v>
      </c>
      <c r="AN24" s="174"/>
      <c r="AO24" s="176"/>
      <c r="AP24" s="176"/>
      <c r="AQ24" s="176"/>
      <c r="AR24" s="176"/>
      <c r="AS24" s="176"/>
      <c r="AT24" s="176"/>
      <c r="AU24" s="176"/>
      <c r="AV24" s="166"/>
      <c r="AW24" s="166"/>
      <c r="AX24" s="166"/>
      <c r="AY24" s="166"/>
      <c r="AZ24" s="166"/>
      <c r="BA24" s="166"/>
      <c r="BB24" s="166"/>
      <c r="BC24" s="176">
        <f t="shared" ref="BC24:BC31" si="22">IF(AV24="Asignado",15,0)+IF(AW24="Adecuado",15,0)+IF(AX24="Oportuna",15,0)+IF(AY24="Prevenir",15,IF(AY24="Detectar",10,0))+IF(AZ24="Confiable",15,0)+IF(BA24="Se investigan y resuelven oportunamente",15,0)+IF(BB24="Completa",10,IF(BB24="Incompleta",5,0))</f>
        <v>0</v>
      </c>
      <c r="BD24" s="176" t="str">
        <f t="shared" si="3"/>
        <v>Débil</v>
      </c>
      <c r="BE24" s="176"/>
      <c r="BF24" s="176"/>
      <c r="BG24" s="176" t="str">
        <f t="shared" si="4"/>
        <v>Casilla formulada</v>
      </c>
      <c r="BH24" s="176"/>
      <c r="BI24" s="177" t="str">
        <f t="shared" si="5"/>
        <v/>
      </c>
      <c r="BJ24" s="176" t="str">
        <f t="shared" si="6"/>
        <v/>
      </c>
      <c r="BK24" s="176" t="str">
        <f t="shared" si="7"/>
        <v>SI</v>
      </c>
      <c r="BL24" s="351"/>
      <c r="BM24" s="351"/>
      <c r="BN24" s="354"/>
      <c r="BO24" s="356"/>
      <c r="BP24" s="356"/>
      <c r="BQ24" s="359"/>
      <c r="BR24" s="349"/>
    </row>
    <row r="25" spans="1:70" s="146" customFormat="1" ht="3" customHeight="1" x14ac:dyDescent="0.3">
      <c r="A25" s="162"/>
      <c r="B25" s="395"/>
      <c r="C25" s="365"/>
      <c r="D25" s="376"/>
      <c r="E25" s="365"/>
      <c r="F25" s="365"/>
      <c r="G25" s="365"/>
      <c r="H25" s="365"/>
      <c r="I25" s="373"/>
      <c r="J25" s="168">
        <v>4</v>
      </c>
      <c r="K25" s="169" t="s">
        <v>586</v>
      </c>
      <c r="L25" s="308"/>
      <c r="M25" s="310"/>
      <c r="N25" s="376"/>
      <c r="O25" s="370"/>
      <c r="P25" s="365"/>
      <c r="Q25" s="365"/>
      <c r="R25" s="365"/>
      <c r="S25" s="365"/>
      <c r="T25" s="365"/>
      <c r="U25" s="365"/>
      <c r="V25" s="365"/>
      <c r="W25" s="365"/>
      <c r="X25" s="365"/>
      <c r="Y25" s="365"/>
      <c r="Z25" s="365"/>
      <c r="AA25" s="365"/>
      <c r="AB25" s="365"/>
      <c r="AC25" s="365"/>
      <c r="AD25" s="365"/>
      <c r="AE25" s="365"/>
      <c r="AF25" s="365"/>
      <c r="AG25" s="365"/>
      <c r="AH25" s="365"/>
      <c r="AI25" s="367"/>
      <c r="AJ25" s="356"/>
      <c r="AK25" s="359"/>
      <c r="AL25" s="362"/>
      <c r="AM25" s="170">
        <v>4</v>
      </c>
      <c r="AN25" s="169" t="s">
        <v>1926</v>
      </c>
      <c r="AO25" s="171"/>
      <c r="AP25" s="171" t="s">
        <v>585</v>
      </c>
      <c r="AQ25" s="171"/>
      <c r="AR25" s="171"/>
      <c r="AS25" s="171"/>
      <c r="AT25" s="171"/>
      <c r="AU25" s="171" t="s">
        <v>585</v>
      </c>
      <c r="AV25" s="171" t="s">
        <v>585</v>
      </c>
      <c r="AW25" s="171" t="s">
        <v>585</v>
      </c>
      <c r="AX25" s="171" t="s">
        <v>585</v>
      </c>
      <c r="AY25" s="171" t="s">
        <v>585</v>
      </c>
      <c r="AZ25" s="171" t="s">
        <v>585</v>
      </c>
      <c r="BA25" s="171" t="s">
        <v>585</v>
      </c>
      <c r="BB25" s="171" t="s">
        <v>585</v>
      </c>
      <c r="BC25" s="171">
        <f t="shared" si="22"/>
        <v>0</v>
      </c>
      <c r="BD25" s="171" t="str">
        <f t="shared" si="3"/>
        <v>Débil</v>
      </c>
      <c r="BE25" s="171"/>
      <c r="BF25" s="171" t="s">
        <v>585</v>
      </c>
      <c r="BG25" s="171" t="str">
        <f t="shared" si="4"/>
        <v>Casilla formulada</v>
      </c>
      <c r="BH25" s="171"/>
      <c r="BI25" s="172" t="str">
        <f t="shared" si="5"/>
        <v/>
      </c>
      <c r="BJ25" s="171" t="str">
        <f t="shared" si="6"/>
        <v/>
      </c>
      <c r="BK25" s="171" t="str">
        <f t="shared" si="7"/>
        <v>SI</v>
      </c>
      <c r="BL25" s="351"/>
      <c r="BM25" s="351"/>
      <c r="BN25" s="354"/>
      <c r="BO25" s="356"/>
      <c r="BP25" s="356"/>
      <c r="BQ25" s="359"/>
      <c r="BR25" s="349"/>
    </row>
    <row r="26" spans="1:70" s="146" customFormat="1" ht="3" customHeight="1" x14ac:dyDescent="0.3">
      <c r="A26" s="162"/>
      <c r="B26" s="395"/>
      <c r="C26" s="365"/>
      <c r="D26" s="376"/>
      <c r="E26" s="365"/>
      <c r="F26" s="365"/>
      <c r="G26" s="365"/>
      <c r="H26" s="365"/>
      <c r="I26" s="373"/>
      <c r="J26" s="173">
        <v>5</v>
      </c>
      <c r="K26" s="174" t="s">
        <v>586</v>
      </c>
      <c r="L26" s="308"/>
      <c r="M26" s="310"/>
      <c r="N26" s="376"/>
      <c r="O26" s="370"/>
      <c r="P26" s="365"/>
      <c r="Q26" s="365"/>
      <c r="R26" s="365"/>
      <c r="S26" s="365"/>
      <c r="T26" s="365"/>
      <c r="U26" s="365"/>
      <c r="V26" s="365"/>
      <c r="W26" s="365"/>
      <c r="X26" s="365"/>
      <c r="Y26" s="365"/>
      <c r="Z26" s="365"/>
      <c r="AA26" s="365"/>
      <c r="AB26" s="365"/>
      <c r="AC26" s="365"/>
      <c r="AD26" s="365"/>
      <c r="AE26" s="365"/>
      <c r="AF26" s="365"/>
      <c r="AG26" s="365"/>
      <c r="AH26" s="365"/>
      <c r="AI26" s="367"/>
      <c r="AJ26" s="356"/>
      <c r="AK26" s="359"/>
      <c r="AL26" s="362"/>
      <c r="AM26" s="175">
        <v>5</v>
      </c>
      <c r="AN26" s="174" t="s">
        <v>1926</v>
      </c>
      <c r="AO26" s="176"/>
      <c r="AP26" s="176" t="s">
        <v>585</v>
      </c>
      <c r="AQ26" s="176"/>
      <c r="AR26" s="176"/>
      <c r="AS26" s="176"/>
      <c r="AT26" s="176"/>
      <c r="AU26" s="176" t="s">
        <v>585</v>
      </c>
      <c r="AV26" s="166" t="s">
        <v>585</v>
      </c>
      <c r="AW26" s="166" t="s">
        <v>585</v>
      </c>
      <c r="AX26" s="166" t="s">
        <v>585</v>
      </c>
      <c r="AY26" s="166" t="s">
        <v>585</v>
      </c>
      <c r="AZ26" s="166" t="s">
        <v>585</v>
      </c>
      <c r="BA26" s="166" t="s">
        <v>585</v>
      </c>
      <c r="BB26" s="166" t="s">
        <v>585</v>
      </c>
      <c r="BC26" s="176">
        <f t="shared" si="22"/>
        <v>0</v>
      </c>
      <c r="BD26" s="176" t="str">
        <f t="shared" si="3"/>
        <v>Débil</v>
      </c>
      <c r="BE26" s="176"/>
      <c r="BF26" s="176" t="s">
        <v>585</v>
      </c>
      <c r="BG26" s="176" t="str">
        <f t="shared" si="4"/>
        <v>Casilla formulada</v>
      </c>
      <c r="BH26" s="176"/>
      <c r="BI26" s="177" t="str">
        <f t="shared" si="5"/>
        <v/>
      </c>
      <c r="BJ26" s="176" t="str">
        <f t="shared" si="6"/>
        <v/>
      </c>
      <c r="BK26" s="176" t="str">
        <f t="shared" si="7"/>
        <v>SI</v>
      </c>
      <c r="BL26" s="351"/>
      <c r="BM26" s="351"/>
      <c r="BN26" s="354"/>
      <c r="BO26" s="356"/>
      <c r="BP26" s="356"/>
      <c r="BQ26" s="359"/>
      <c r="BR26" s="349"/>
    </row>
    <row r="27" spans="1:70" s="146" customFormat="1" ht="3" customHeight="1" x14ac:dyDescent="0.3">
      <c r="A27" s="162"/>
      <c r="B27" s="395"/>
      <c r="C27" s="365"/>
      <c r="D27" s="376"/>
      <c r="E27" s="365"/>
      <c r="F27" s="365"/>
      <c r="G27" s="365"/>
      <c r="H27" s="365"/>
      <c r="I27" s="373"/>
      <c r="J27" s="168">
        <v>6</v>
      </c>
      <c r="K27" s="169" t="s">
        <v>586</v>
      </c>
      <c r="L27" s="308"/>
      <c r="M27" s="310"/>
      <c r="N27" s="376"/>
      <c r="O27" s="370"/>
      <c r="P27" s="365"/>
      <c r="Q27" s="365"/>
      <c r="R27" s="365"/>
      <c r="S27" s="365"/>
      <c r="T27" s="365"/>
      <c r="U27" s="365"/>
      <c r="V27" s="365"/>
      <c r="W27" s="365"/>
      <c r="X27" s="365"/>
      <c r="Y27" s="365"/>
      <c r="Z27" s="365"/>
      <c r="AA27" s="365"/>
      <c r="AB27" s="365"/>
      <c r="AC27" s="365"/>
      <c r="AD27" s="365"/>
      <c r="AE27" s="365"/>
      <c r="AF27" s="365"/>
      <c r="AG27" s="365"/>
      <c r="AH27" s="365"/>
      <c r="AI27" s="367"/>
      <c r="AJ27" s="356"/>
      <c r="AK27" s="359"/>
      <c r="AL27" s="362"/>
      <c r="AM27" s="170">
        <v>6</v>
      </c>
      <c r="AN27" s="169" t="s">
        <v>1926</v>
      </c>
      <c r="AO27" s="171"/>
      <c r="AP27" s="171" t="s">
        <v>585</v>
      </c>
      <c r="AQ27" s="171"/>
      <c r="AR27" s="171"/>
      <c r="AS27" s="171"/>
      <c r="AT27" s="171"/>
      <c r="AU27" s="171" t="s">
        <v>585</v>
      </c>
      <c r="AV27" s="171" t="s">
        <v>585</v>
      </c>
      <c r="AW27" s="171" t="s">
        <v>585</v>
      </c>
      <c r="AX27" s="171" t="s">
        <v>585</v>
      </c>
      <c r="AY27" s="171" t="s">
        <v>585</v>
      </c>
      <c r="AZ27" s="171" t="s">
        <v>585</v>
      </c>
      <c r="BA27" s="171" t="s">
        <v>585</v>
      </c>
      <c r="BB27" s="171" t="s">
        <v>585</v>
      </c>
      <c r="BC27" s="171">
        <f t="shared" si="22"/>
        <v>0</v>
      </c>
      <c r="BD27" s="171" t="str">
        <f t="shared" si="3"/>
        <v>Débil</v>
      </c>
      <c r="BE27" s="171"/>
      <c r="BF27" s="171" t="s">
        <v>585</v>
      </c>
      <c r="BG27" s="171" t="str">
        <f t="shared" si="4"/>
        <v>Casilla formulada</v>
      </c>
      <c r="BH27" s="171"/>
      <c r="BI27" s="172" t="str">
        <f t="shared" si="5"/>
        <v/>
      </c>
      <c r="BJ27" s="171" t="str">
        <f t="shared" si="6"/>
        <v/>
      </c>
      <c r="BK27" s="171" t="str">
        <f t="shared" si="7"/>
        <v>SI</v>
      </c>
      <c r="BL27" s="351"/>
      <c r="BM27" s="351"/>
      <c r="BN27" s="354"/>
      <c r="BO27" s="356"/>
      <c r="BP27" s="356"/>
      <c r="BQ27" s="359"/>
      <c r="BR27" s="349"/>
    </row>
    <row r="28" spans="1:70" s="146" customFormat="1" ht="3" customHeight="1" x14ac:dyDescent="0.3">
      <c r="A28" s="162"/>
      <c r="B28" s="395"/>
      <c r="C28" s="365"/>
      <c r="D28" s="376"/>
      <c r="E28" s="365"/>
      <c r="F28" s="365"/>
      <c r="G28" s="365"/>
      <c r="H28" s="365"/>
      <c r="I28" s="373"/>
      <c r="J28" s="173">
        <v>7</v>
      </c>
      <c r="K28" s="174" t="s">
        <v>586</v>
      </c>
      <c r="L28" s="308"/>
      <c r="M28" s="310"/>
      <c r="N28" s="376"/>
      <c r="O28" s="370"/>
      <c r="P28" s="365"/>
      <c r="Q28" s="365"/>
      <c r="R28" s="365"/>
      <c r="S28" s="365"/>
      <c r="T28" s="365"/>
      <c r="U28" s="365"/>
      <c r="V28" s="365"/>
      <c r="W28" s="365"/>
      <c r="X28" s="365"/>
      <c r="Y28" s="365"/>
      <c r="Z28" s="365"/>
      <c r="AA28" s="365"/>
      <c r="AB28" s="365"/>
      <c r="AC28" s="365"/>
      <c r="AD28" s="365"/>
      <c r="AE28" s="365"/>
      <c r="AF28" s="365"/>
      <c r="AG28" s="365"/>
      <c r="AH28" s="365"/>
      <c r="AI28" s="367"/>
      <c r="AJ28" s="356"/>
      <c r="AK28" s="359"/>
      <c r="AL28" s="362"/>
      <c r="AM28" s="175">
        <v>7</v>
      </c>
      <c r="AN28" s="174" t="s">
        <v>1926</v>
      </c>
      <c r="AO28" s="176"/>
      <c r="AP28" s="176" t="s">
        <v>585</v>
      </c>
      <c r="AQ28" s="176"/>
      <c r="AR28" s="176"/>
      <c r="AS28" s="176"/>
      <c r="AT28" s="176"/>
      <c r="AU28" s="176" t="s">
        <v>585</v>
      </c>
      <c r="AV28" s="166" t="s">
        <v>585</v>
      </c>
      <c r="AW28" s="166" t="s">
        <v>585</v>
      </c>
      <c r="AX28" s="166" t="s">
        <v>585</v>
      </c>
      <c r="AY28" s="166" t="s">
        <v>585</v>
      </c>
      <c r="AZ28" s="166" t="s">
        <v>585</v>
      </c>
      <c r="BA28" s="166" t="s">
        <v>585</v>
      </c>
      <c r="BB28" s="166" t="s">
        <v>585</v>
      </c>
      <c r="BC28" s="176">
        <f t="shared" si="22"/>
        <v>0</v>
      </c>
      <c r="BD28" s="176" t="str">
        <f t="shared" si="3"/>
        <v>Débil</v>
      </c>
      <c r="BE28" s="176"/>
      <c r="BF28" s="176" t="s">
        <v>585</v>
      </c>
      <c r="BG28" s="176" t="str">
        <f t="shared" si="4"/>
        <v>Casilla formulada</v>
      </c>
      <c r="BH28" s="176"/>
      <c r="BI28" s="177" t="str">
        <f t="shared" si="5"/>
        <v/>
      </c>
      <c r="BJ28" s="176" t="str">
        <f t="shared" si="6"/>
        <v/>
      </c>
      <c r="BK28" s="176" t="str">
        <f t="shared" si="7"/>
        <v>SI</v>
      </c>
      <c r="BL28" s="351"/>
      <c r="BM28" s="351"/>
      <c r="BN28" s="354"/>
      <c r="BO28" s="356"/>
      <c r="BP28" s="356"/>
      <c r="BQ28" s="359"/>
      <c r="BR28" s="349"/>
    </row>
    <row r="29" spans="1:70" s="146" customFormat="1" ht="3" customHeight="1" x14ac:dyDescent="0.3">
      <c r="A29" s="162"/>
      <c r="B29" s="395"/>
      <c r="C29" s="365"/>
      <c r="D29" s="376"/>
      <c r="E29" s="365"/>
      <c r="F29" s="365"/>
      <c r="G29" s="365"/>
      <c r="H29" s="365"/>
      <c r="I29" s="373"/>
      <c r="J29" s="168">
        <v>8</v>
      </c>
      <c r="K29" s="169" t="s">
        <v>586</v>
      </c>
      <c r="L29" s="308"/>
      <c r="M29" s="310"/>
      <c r="N29" s="376"/>
      <c r="O29" s="370"/>
      <c r="P29" s="365"/>
      <c r="Q29" s="365"/>
      <c r="R29" s="365"/>
      <c r="S29" s="365"/>
      <c r="T29" s="365"/>
      <c r="U29" s="365"/>
      <c r="V29" s="365"/>
      <c r="W29" s="365"/>
      <c r="X29" s="365"/>
      <c r="Y29" s="365"/>
      <c r="Z29" s="365"/>
      <c r="AA29" s="365"/>
      <c r="AB29" s="365"/>
      <c r="AC29" s="365"/>
      <c r="AD29" s="365"/>
      <c r="AE29" s="365"/>
      <c r="AF29" s="365"/>
      <c r="AG29" s="365"/>
      <c r="AH29" s="365"/>
      <c r="AI29" s="367"/>
      <c r="AJ29" s="356"/>
      <c r="AK29" s="359"/>
      <c r="AL29" s="362"/>
      <c r="AM29" s="170">
        <v>8</v>
      </c>
      <c r="AN29" s="169" t="s">
        <v>1926</v>
      </c>
      <c r="AO29" s="171"/>
      <c r="AP29" s="171" t="s">
        <v>585</v>
      </c>
      <c r="AQ29" s="171"/>
      <c r="AR29" s="171"/>
      <c r="AS29" s="171"/>
      <c r="AT29" s="171"/>
      <c r="AU29" s="171" t="s">
        <v>585</v>
      </c>
      <c r="AV29" s="171" t="s">
        <v>585</v>
      </c>
      <c r="AW29" s="171" t="s">
        <v>585</v>
      </c>
      <c r="AX29" s="171" t="s">
        <v>585</v>
      </c>
      <c r="AY29" s="171" t="s">
        <v>585</v>
      </c>
      <c r="AZ29" s="171" t="s">
        <v>585</v>
      </c>
      <c r="BA29" s="171" t="s">
        <v>585</v>
      </c>
      <c r="BB29" s="171" t="s">
        <v>585</v>
      </c>
      <c r="BC29" s="171">
        <f t="shared" si="22"/>
        <v>0</v>
      </c>
      <c r="BD29" s="171" t="str">
        <f t="shared" si="3"/>
        <v>Débil</v>
      </c>
      <c r="BE29" s="171"/>
      <c r="BF29" s="171" t="s">
        <v>585</v>
      </c>
      <c r="BG29" s="171" t="str">
        <f t="shared" si="4"/>
        <v>Casilla formulada</v>
      </c>
      <c r="BH29" s="171"/>
      <c r="BI29" s="172" t="str">
        <f t="shared" si="5"/>
        <v/>
      </c>
      <c r="BJ29" s="171" t="str">
        <f t="shared" si="6"/>
        <v/>
      </c>
      <c r="BK29" s="171" t="str">
        <f t="shared" si="7"/>
        <v>SI</v>
      </c>
      <c r="BL29" s="351"/>
      <c r="BM29" s="351"/>
      <c r="BN29" s="354"/>
      <c r="BO29" s="356"/>
      <c r="BP29" s="356"/>
      <c r="BQ29" s="359"/>
      <c r="BR29" s="349"/>
    </row>
    <row r="30" spans="1:70" s="146" customFormat="1" ht="3" customHeight="1" x14ac:dyDescent="0.3">
      <c r="A30" s="162"/>
      <c r="B30" s="395"/>
      <c r="C30" s="365"/>
      <c r="D30" s="376"/>
      <c r="E30" s="365"/>
      <c r="F30" s="365"/>
      <c r="G30" s="365"/>
      <c r="H30" s="365"/>
      <c r="I30" s="373"/>
      <c r="J30" s="173">
        <v>9</v>
      </c>
      <c r="K30" s="174" t="s">
        <v>586</v>
      </c>
      <c r="L30" s="308"/>
      <c r="M30" s="310"/>
      <c r="N30" s="376"/>
      <c r="O30" s="370"/>
      <c r="P30" s="365"/>
      <c r="Q30" s="365"/>
      <c r="R30" s="365"/>
      <c r="S30" s="365"/>
      <c r="T30" s="365"/>
      <c r="U30" s="365"/>
      <c r="V30" s="365"/>
      <c r="W30" s="365"/>
      <c r="X30" s="365"/>
      <c r="Y30" s="365"/>
      <c r="Z30" s="365"/>
      <c r="AA30" s="365"/>
      <c r="AB30" s="365"/>
      <c r="AC30" s="365"/>
      <c r="AD30" s="365"/>
      <c r="AE30" s="365"/>
      <c r="AF30" s="365"/>
      <c r="AG30" s="365"/>
      <c r="AH30" s="365"/>
      <c r="AI30" s="367"/>
      <c r="AJ30" s="356"/>
      <c r="AK30" s="359"/>
      <c r="AL30" s="362"/>
      <c r="AM30" s="175">
        <v>9</v>
      </c>
      <c r="AN30" s="174" t="s">
        <v>1926</v>
      </c>
      <c r="AO30" s="176"/>
      <c r="AP30" s="176" t="s">
        <v>585</v>
      </c>
      <c r="AQ30" s="176"/>
      <c r="AR30" s="176"/>
      <c r="AS30" s="176"/>
      <c r="AT30" s="176"/>
      <c r="AU30" s="176" t="s">
        <v>585</v>
      </c>
      <c r="AV30" s="166" t="s">
        <v>585</v>
      </c>
      <c r="AW30" s="166" t="s">
        <v>585</v>
      </c>
      <c r="AX30" s="166" t="s">
        <v>585</v>
      </c>
      <c r="AY30" s="166" t="s">
        <v>585</v>
      </c>
      <c r="AZ30" s="166" t="s">
        <v>585</v>
      </c>
      <c r="BA30" s="166" t="s">
        <v>585</v>
      </c>
      <c r="BB30" s="166" t="s">
        <v>585</v>
      </c>
      <c r="BC30" s="176">
        <f t="shared" si="22"/>
        <v>0</v>
      </c>
      <c r="BD30" s="176" t="str">
        <f t="shared" si="3"/>
        <v>Débil</v>
      </c>
      <c r="BE30" s="176"/>
      <c r="BF30" s="176" t="s">
        <v>585</v>
      </c>
      <c r="BG30" s="176" t="str">
        <f t="shared" si="4"/>
        <v>Casilla formulada</v>
      </c>
      <c r="BH30" s="176"/>
      <c r="BI30" s="177" t="str">
        <f t="shared" si="5"/>
        <v/>
      </c>
      <c r="BJ30" s="176" t="str">
        <f t="shared" si="6"/>
        <v/>
      </c>
      <c r="BK30" s="176" t="str">
        <f t="shared" si="7"/>
        <v>SI</v>
      </c>
      <c r="BL30" s="351"/>
      <c r="BM30" s="351"/>
      <c r="BN30" s="354"/>
      <c r="BO30" s="356"/>
      <c r="BP30" s="356"/>
      <c r="BQ30" s="359"/>
      <c r="BR30" s="349"/>
    </row>
    <row r="31" spans="1:70" s="146" customFormat="1" ht="3" customHeight="1" thickBot="1" x14ac:dyDescent="0.35">
      <c r="A31" s="162"/>
      <c r="B31" s="396"/>
      <c r="C31" s="366"/>
      <c r="D31" s="377"/>
      <c r="E31" s="366"/>
      <c r="F31" s="366"/>
      <c r="G31" s="366"/>
      <c r="H31" s="366"/>
      <c r="I31" s="374"/>
      <c r="J31" s="178">
        <v>10</v>
      </c>
      <c r="K31" s="179" t="s">
        <v>586</v>
      </c>
      <c r="L31" s="309"/>
      <c r="M31" s="311"/>
      <c r="N31" s="377"/>
      <c r="O31" s="371"/>
      <c r="P31" s="366"/>
      <c r="Q31" s="366"/>
      <c r="R31" s="366"/>
      <c r="S31" s="366"/>
      <c r="T31" s="366"/>
      <c r="U31" s="366"/>
      <c r="V31" s="366"/>
      <c r="W31" s="366"/>
      <c r="X31" s="366"/>
      <c r="Y31" s="366"/>
      <c r="Z31" s="366"/>
      <c r="AA31" s="366"/>
      <c r="AB31" s="366"/>
      <c r="AC31" s="366"/>
      <c r="AD31" s="366"/>
      <c r="AE31" s="366"/>
      <c r="AF31" s="366"/>
      <c r="AG31" s="366"/>
      <c r="AH31" s="366"/>
      <c r="AI31" s="368"/>
      <c r="AJ31" s="357"/>
      <c r="AK31" s="360"/>
      <c r="AL31" s="363"/>
      <c r="AM31" s="180">
        <v>10</v>
      </c>
      <c r="AN31" s="179" t="s">
        <v>1926</v>
      </c>
      <c r="AO31" s="181"/>
      <c r="AP31" s="181" t="s">
        <v>585</v>
      </c>
      <c r="AQ31" s="181"/>
      <c r="AR31" s="181"/>
      <c r="AS31" s="181"/>
      <c r="AT31" s="181"/>
      <c r="AU31" s="181" t="s">
        <v>585</v>
      </c>
      <c r="AV31" s="181" t="s">
        <v>585</v>
      </c>
      <c r="AW31" s="181" t="s">
        <v>585</v>
      </c>
      <c r="AX31" s="181" t="s">
        <v>585</v>
      </c>
      <c r="AY31" s="181" t="s">
        <v>585</v>
      </c>
      <c r="AZ31" s="181" t="s">
        <v>585</v>
      </c>
      <c r="BA31" s="181" t="s">
        <v>585</v>
      </c>
      <c r="BB31" s="181" t="s">
        <v>585</v>
      </c>
      <c r="BC31" s="181">
        <f t="shared" si="22"/>
        <v>0</v>
      </c>
      <c r="BD31" s="181" t="str">
        <f t="shared" si="3"/>
        <v>Débil</v>
      </c>
      <c r="BE31" s="181"/>
      <c r="BF31" s="181" t="s">
        <v>585</v>
      </c>
      <c r="BG31" s="181" t="str">
        <f t="shared" si="4"/>
        <v>Casilla formulada</v>
      </c>
      <c r="BH31" s="181"/>
      <c r="BI31" s="182" t="str">
        <f t="shared" si="5"/>
        <v/>
      </c>
      <c r="BJ31" s="181" t="str">
        <f t="shared" si="6"/>
        <v/>
      </c>
      <c r="BK31" s="181" t="str">
        <f t="shared" si="7"/>
        <v>SI</v>
      </c>
      <c r="BL31" s="352"/>
      <c r="BM31" s="352"/>
      <c r="BN31" s="355"/>
      <c r="BO31" s="357"/>
      <c r="BP31" s="357"/>
      <c r="BQ31" s="360"/>
      <c r="BR31" s="350"/>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Ys5HeyPRtJd6Hd0fjtxo636JkDH4m2I0Rcd4mQE3ufIVWQn+TPaLwzI+r2oY7LaF78aixvEXea+Vixcf8mq1HA==" saltValue="Lw7rj3Rj8xa5+toolUa1iw==" spinCount="100000" sheet="1" formatCells="0" formatColumns="0" formatRows="0" autoFilter="0"/>
  <mergeCells count="134">
    <mergeCell ref="BP22:BP31"/>
    <mergeCell ref="BQ22:BQ31"/>
    <mergeCell ref="BR22:BR3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AA22:AA31"/>
    <mergeCell ref="AB22:AB31"/>
    <mergeCell ref="AC22:AC31"/>
    <mergeCell ref="AD22:AD31"/>
    <mergeCell ref="S22:S31"/>
    <mergeCell ref="T22:T31"/>
    <mergeCell ref="U22:U31"/>
    <mergeCell ref="V22:V31"/>
    <mergeCell ref="W22:W31"/>
    <mergeCell ref="X22:X31"/>
    <mergeCell ref="M22:M31"/>
    <mergeCell ref="N22:N31"/>
    <mergeCell ref="O22:O31"/>
    <mergeCell ref="P22:P31"/>
    <mergeCell ref="Q22:Q31"/>
    <mergeCell ref="R22:R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AC12:AC21"/>
    <mergeCell ref="AD12:AD21"/>
    <mergeCell ref="AE12:AE21"/>
    <mergeCell ref="AF12:AF21"/>
    <mergeCell ref="U12:U21"/>
    <mergeCell ref="V12:V21"/>
    <mergeCell ref="W12:W21"/>
    <mergeCell ref="X12:X21"/>
    <mergeCell ref="Y12:Y21"/>
    <mergeCell ref="Z12:Z21"/>
    <mergeCell ref="R12:R21"/>
    <mergeCell ref="S12:S21"/>
    <mergeCell ref="T12:T21"/>
    <mergeCell ref="G12:G21"/>
    <mergeCell ref="H12:H21"/>
    <mergeCell ref="I12:I21"/>
    <mergeCell ref="L12:L21"/>
    <mergeCell ref="M12:M21"/>
    <mergeCell ref="N12:N2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AN9:AN11"/>
    <mergeCell ref="AO9:AO11"/>
    <mergeCell ref="AP9:AP11"/>
    <mergeCell ref="AQ9:AQ11"/>
    <mergeCell ref="AR9:AR11"/>
    <mergeCell ref="AS9:AS11"/>
    <mergeCell ref="BN8:BQ10"/>
    <mergeCell ref="AI10:AJ11"/>
    <mergeCell ref="AK10:AK11"/>
    <mergeCell ref="AL10:AL11"/>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s>
  <conditionalFormatting sqref="I12">
    <cfRule type="containsText" dxfId="2467" priority="68" operator="containsText" text="No es Riesgo de Corrupción">
      <formula>NOT(ISERROR(SEARCH("No es Riesgo de Corrupción",I12)))</formula>
    </cfRule>
    <cfRule type="containsText" dxfId="2466" priority="69" operator="containsText" text="Si es Riesgo de Corrupción">
      <formula>NOT(ISERROR(SEARCH("Si es Riesgo de Corrupción",I12)))</formula>
    </cfRule>
  </conditionalFormatting>
  <conditionalFormatting sqref="AK12:AK21">
    <cfRule type="containsText" dxfId="2465" priority="64" operator="containsText" text="Extremo">
      <formula>NOT(ISERROR(SEARCH("Extremo",AK12)))</formula>
    </cfRule>
    <cfRule type="containsText" dxfId="2464" priority="65" operator="containsText" text="Alto">
      <formula>NOT(ISERROR(SEARCH("Alto",AK12)))</formula>
    </cfRule>
    <cfRule type="containsText" dxfId="2463" priority="66" operator="containsText" text="Moderado">
      <formula>NOT(ISERROR(SEARCH("Moderado",AK12)))</formula>
    </cfRule>
    <cfRule type="containsText" dxfId="2462" priority="67" operator="containsText" text="Bajo">
      <formula>NOT(ISERROR(SEARCH("Bajo",AK12)))</formula>
    </cfRule>
  </conditionalFormatting>
  <conditionalFormatting sqref="BI12:BI21">
    <cfRule type="containsText" dxfId="2461" priority="61" operator="containsText" text="FUERTE">
      <formula>NOT(ISERROR(SEARCH("FUERTE",BI12)))</formula>
    </cfRule>
    <cfRule type="containsText" dxfId="2460" priority="62" operator="containsText" text="MODERADO">
      <formula>NOT(ISERROR(SEARCH("MODERADO",BI12)))</formula>
    </cfRule>
    <cfRule type="containsText" dxfId="2459" priority="63" operator="containsText" text="DÉBIL">
      <formula>NOT(ISERROR(SEARCH("DÉBIL",BI12)))</formula>
    </cfRule>
  </conditionalFormatting>
  <conditionalFormatting sqref="AL12">
    <cfRule type="containsText" dxfId="2458" priority="57" operator="containsText" text="Extremo">
      <formula>NOT(ISERROR(SEARCH("Extremo",AL12)))</formula>
    </cfRule>
    <cfRule type="containsText" dxfId="2457" priority="58" operator="containsText" text="Alto">
      <formula>NOT(ISERROR(SEARCH("Alto",AL12)))</formula>
    </cfRule>
    <cfRule type="containsText" dxfId="2456" priority="59" operator="containsText" text="Moderado">
      <formula>NOT(ISERROR(SEARCH("Moderado",AL12)))</formula>
    </cfRule>
    <cfRule type="containsText" dxfId="2455" priority="60" operator="containsText" text="Bajo">
      <formula>NOT(ISERROR(SEARCH("Bajo",AL12)))</formula>
    </cfRule>
  </conditionalFormatting>
  <conditionalFormatting sqref="BQ12:BQ21">
    <cfRule type="containsText" dxfId="2454" priority="53" operator="containsText" text="Extremo">
      <formula>NOT(ISERROR(SEARCH("Extremo",BQ12)))</formula>
    </cfRule>
    <cfRule type="containsText" dxfId="2453" priority="54" operator="containsText" text="Alto">
      <formula>NOT(ISERROR(SEARCH("Alto",BQ12)))</formula>
    </cfRule>
    <cfRule type="containsText" dxfId="2452" priority="55" operator="containsText" text="Moderado">
      <formula>NOT(ISERROR(SEARCH("Moderado",BQ12)))</formula>
    </cfRule>
    <cfRule type="containsText" dxfId="2451" priority="56" operator="containsText" text="Bajo">
      <formula>NOT(ISERROR(SEARCH("Bajo",BQ12)))</formula>
    </cfRule>
  </conditionalFormatting>
  <conditionalFormatting sqref="A1:XFD3 A5:XFD11 A4:AT4 BS4:XFD4 BH12:XFD12 A32:XFD1048576 A12:D21 I13:XFD21 I12:BF12">
    <cfRule type="containsText" dxfId="2450" priority="48" operator="containsText" text="REDACTAR CONTROL">
      <formula>NOT(ISERROR(SEARCH("REDACTAR CONTROL",A1)))</formula>
    </cfRule>
    <cfRule type="containsText" dxfId="2449" priority="49" operator="containsText" text="Espacio para">
      <formula>NOT(ISERROR(SEARCH("Espacio para",A1)))</formula>
    </cfRule>
    <cfRule type="containsText" dxfId="2448" priority="50" operator="containsText" text="Definir el">
      <formula>NOT(ISERROR(SEARCH("Definir el",A1)))</formula>
    </cfRule>
    <cfRule type="containsText" dxfId="2447" priority="51" operator="containsText" text="lista desplegable">
      <formula>NOT(ISERROR(SEARCH("lista desplegable",A1)))</formula>
    </cfRule>
    <cfRule type="containsText" dxfId="2446" priority="52" operator="containsText" text="Casilla formulada">
      <formula>NOT(ISERROR(SEARCH("Casilla formulada",A1)))</formula>
    </cfRule>
  </conditionalFormatting>
  <conditionalFormatting sqref="BG12">
    <cfRule type="containsText" dxfId="2445" priority="43" operator="containsText" text="REDACTAR CONTROL">
      <formula>NOT(ISERROR(SEARCH("REDACTAR CONTROL",BG12)))</formula>
    </cfRule>
    <cfRule type="containsText" dxfId="2444" priority="44" operator="containsText" text="Espacio para">
      <formula>NOT(ISERROR(SEARCH("Espacio para",BG12)))</formula>
    </cfRule>
    <cfRule type="containsText" dxfId="2443" priority="45" operator="containsText" text="Definir el">
      <formula>NOT(ISERROR(SEARCH("Definir el",BG12)))</formula>
    </cfRule>
    <cfRule type="containsText" dxfId="2442" priority="46" operator="containsText" text="lista desplegable">
      <formula>NOT(ISERROR(SEARCH("lista desplegable",BG12)))</formula>
    </cfRule>
    <cfRule type="containsText" dxfId="2441" priority="47" operator="containsText" text="Casilla formulada">
      <formula>NOT(ISERROR(SEARCH("Casilla formulada",BG12)))</formula>
    </cfRule>
  </conditionalFormatting>
  <conditionalFormatting sqref="E12:H21">
    <cfRule type="containsText" dxfId="2440" priority="38" operator="containsText" text="REDACTAR CONTROL">
      <formula>NOT(ISERROR(SEARCH("REDACTAR CONTROL",E12)))</formula>
    </cfRule>
    <cfRule type="containsText" dxfId="2439" priority="39" operator="containsText" text="Espacio para">
      <formula>NOT(ISERROR(SEARCH("Espacio para",E12)))</formula>
    </cfRule>
    <cfRule type="containsText" dxfId="2438" priority="40" operator="containsText" text="Definir el">
      <formula>NOT(ISERROR(SEARCH("Definir el",E12)))</formula>
    </cfRule>
    <cfRule type="containsText" dxfId="2437" priority="41" operator="containsText" text="lista desplegable">
      <formula>NOT(ISERROR(SEARCH("lista desplegable",E12)))</formula>
    </cfRule>
    <cfRule type="containsText" dxfId="2436" priority="42" operator="containsText" text="Casilla formulada">
      <formula>NOT(ISERROR(SEARCH("Casilla formulada",E12)))</formula>
    </cfRule>
  </conditionalFormatting>
  <conditionalFormatting sqref="I22">
    <cfRule type="containsText" dxfId="2435" priority="36" operator="containsText" text="No es Riesgo de Corrupción">
      <formula>NOT(ISERROR(SEARCH("No es Riesgo de Corrupción",I22)))</formula>
    </cfRule>
    <cfRule type="containsText" dxfId="2434" priority="37" operator="containsText" text="Si es Riesgo de Corrupción">
      <formula>NOT(ISERROR(SEARCH("Si es Riesgo de Corrupción",I22)))</formula>
    </cfRule>
  </conditionalFormatting>
  <conditionalFormatting sqref="AK22:AK31">
    <cfRule type="containsText" dxfId="2433" priority="32" operator="containsText" text="Extremo">
      <formula>NOT(ISERROR(SEARCH("Extremo",AK22)))</formula>
    </cfRule>
    <cfRule type="containsText" dxfId="2432" priority="33" operator="containsText" text="Alto">
      <formula>NOT(ISERROR(SEARCH("Alto",AK22)))</formula>
    </cfRule>
    <cfRule type="containsText" dxfId="2431" priority="34" operator="containsText" text="Moderado">
      <formula>NOT(ISERROR(SEARCH("Moderado",AK22)))</formula>
    </cfRule>
    <cfRule type="containsText" dxfId="2430" priority="35" operator="containsText" text="Bajo">
      <formula>NOT(ISERROR(SEARCH("Bajo",AK22)))</formula>
    </cfRule>
  </conditionalFormatting>
  <conditionalFormatting sqref="BI22:BI31">
    <cfRule type="containsText" dxfId="2429" priority="29" operator="containsText" text="FUERTE">
      <formula>NOT(ISERROR(SEARCH("FUERTE",BI22)))</formula>
    </cfRule>
    <cfRule type="containsText" dxfId="2428" priority="30" operator="containsText" text="MODERADO">
      <formula>NOT(ISERROR(SEARCH("MODERADO",BI22)))</formula>
    </cfRule>
    <cfRule type="containsText" dxfId="2427" priority="31" operator="containsText" text="DÉBIL">
      <formula>NOT(ISERROR(SEARCH("DÉBIL",BI22)))</formula>
    </cfRule>
  </conditionalFormatting>
  <conditionalFormatting sqref="AL22">
    <cfRule type="containsText" dxfId="2426" priority="25" operator="containsText" text="Extremo">
      <formula>NOT(ISERROR(SEARCH("Extremo",AL22)))</formula>
    </cfRule>
    <cfRule type="containsText" dxfId="2425" priority="26" operator="containsText" text="Alto">
      <formula>NOT(ISERROR(SEARCH("Alto",AL22)))</formula>
    </cfRule>
    <cfRule type="containsText" dxfId="2424" priority="27" operator="containsText" text="Moderado">
      <formula>NOT(ISERROR(SEARCH("Moderado",AL22)))</formula>
    </cfRule>
    <cfRule type="containsText" dxfId="2423" priority="28" operator="containsText" text="Bajo">
      <formula>NOT(ISERROR(SEARCH("Bajo",AL22)))</formula>
    </cfRule>
  </conditionalFormatting>
  <conditionalFormatting sqref="BQ22:BQ31">
    <cfRule type="containsText" dxfId="2422" priority="21" operator="containsText" text="Extremo">
      <formula>NOT(ISERROR(SEARCH("Extremo",BQ22)))</formula>
    </cfRule>
    <cfRule type="containsText" dxfId="2421" priority="22" operator="containsText" text="Alto">
      <formula>NOT(ISERROR(SEARCH("Alto",BQ22)))</formula>
    </cfRule>
    <cfRule type="containsText" dxfId="2420" priority="23" operator="containsText" text="Moderado">
      <formula>NOT(ISERROR(SEARCH("Moderado",BQ22)))</formula>
    </cfRule>
    <cfRule type="containsText" dxfId="2419" priority="24" operator="containsText" text="Bajo">
      <formula>NOT(ISERROR(SEARCH("Bajo",BQ22)))</formula>
    </cfRule>
  </conditionalFormatting>
  <conditionalFormatting sqref="BH22:XFD22 A22:D31 I22:AD31 AI22:BF22 AI23:XFD31">
    <cfRule type="containsText" dxfId="2418" priority="16" operator="containsText" text="REDACTAR CONTROL">
      <formula>NOT(ISERROR(SEARCH("REDACTAR CONTROL",A22)))</formula>
    </cfRule>
    <cfRule type="containsText" dxfId="2417" priority="17" operator="containsText" text="Espacio para">
      <formula>NOT(ISERROR(SEARCH("Espacio para",A22)))</formula>
    </cfRule>
    <cfRule type="containsText" dxfId="2416" priority="18" operator="containsText" text="Definir el">
      <formula>NOT(ISERROR(SEARCH("Definir el",A22)))</formula>
    </cfRule>
    <cfRule type="containsText" dxfId="2415" priority="19" operator="containsText" text="lista desplegable">
      <formula>NOT(ISERROR(SEARCH("lista desplegable",A22)))</formula>
    </cfRule>
    <cfRule type="containsText" dxfId="2414" priority="20" operator="containsText" text="Casilla formulada">
      <formula>NOT(ISERROR(SEARCH("Casilla formulada",A22)))</formula>
    </cfRule>
  </conditionalFormatting>
  <conditionalFormatting sqref="BG22">
    <cfRule type="containsText" dxfId="2413" priority="11" operator="containsText" text="REDACTAR CONTROL">
      <formula>NOT(ISERROR(SEARCH("REDACTAR CONTROL",BG22)))</formula>
    </cfRule>
    <cfRule type="containsText" dxfId="2412" priority="12" operator="containsText" text="Espacio para">
      <formula>NOT(ISERROR(SEARCH("Espacio para",BG22)))</formula>
    </cfRule>
    <cfRule type="containsText" dxfId="2411" priority="13" operator="containsText" text="Definir el">
      <formula>NOT(ISERROR(SEARCH("Definir el",BG22)))</formula>
    </cfRule>
    <cfRule type="containsText" dxfId="2410" priority="14" operator="containsText" text="lista desplegable">
      <formula>NOT(ISERROR(SEARCH("lista desplegable",BG22)))</formula>
    </cfRule>
    <cfRule type="containsText" dxfId="2409" priority="15" operator="containsText" text="Casilla formulada">
      <formula>NOT(ISERROR(SEARCH("Casilla formulada",BG22)))</formula>
    </cfRule>
  </conditionalFormatting>
  <conditionalFormatting sqref="E22:H31">
    <cfRule type="containsText" dxfId="2408" priority="6" operator="containsText" text="REDACTAR CONTROL">
      <formula>NOT(ISERROR(SEARCH("REDACTAR CONTROL",E22)))</formula>
    </cfRule>
    <cfRule type="containsText" dxfId="2407" priority="7" operator="containsText" text="Espacio para">
      <formula>NOT(ISERROR(SEARCH("Espacio para",E22)))</formula>
    </cfRule>
    <cfRule type="containsText" dxfId="2406" priority="8" operator="containsText" text="Definir el">
      <formula>NOT(ISERROR(SEARCH("Definir el",E22)))</formula>
    </cfRule>
    <cfRule type="containsText" dxfId="2405" priority="9" operator="containsText" text="lista desplegable">
      <formula>NOT(ISERROR(SEARCH("lista desplegable",E22)))</formula>
    </cfRule>
    <cfRule type="containsText" dxfId="2404" priority="10" operator="containsText" text="Casilla formulada">
      <formula>NOT(ISERROR(SEARCH("Casilla formulada",E22)))</formula>
    </cfRule>
  </conditionalFormatting>
  <conditionalFormatting sqref="AE22:AH31">
    <cfRule type="containsText" dxfId="2403" priority="1" operator="containsText" text="REDACTAR CONTROL">
      <formula>NOT(ISERROR(SEARCH("REDACTAR CONTROL",AE22)))</formula>
    </cfRule>
    <cfRule type="containsText" dxfId="2402" priority="2" operator="containsText" text="Espacio para">
      <formula>NOT(ISERROR(SEARCH("Espacio para",AE22)))</formula>
    </cfRule>
    <cfRule type="containsText" dxfId="2401" priority="3" operator="containsText" text="Definir el">
      <formula>NOT(ISERROR(SEARCH("Definir el",AE22)))</formula>
    </cfRule>
    <cfRule type="containsText" dxfId="2400" priority="4" operator="containsText" text="lista desplegable">
      <formula>NOT(ISERROR(SEARCH("lista desplegable",AE22)))</formula>
    </cfRule>
    <cfRule type="containsText" dxfId="2399" priority="5" operator="containsText" text="Casilla formulada">
      <formula>NOT(ISERROR(SEARCH("Casilla formulada",AE22)))</formula>
    </cfRule>
  </conditionalFormatting>
  <dataValidations count="13">
    <dataValidation type="list" allowBlank="1" showInputMessage="1" showErrorMessage="1" sqref="BF12:BF31" xr:uid="{3EB46AE7-B989-4F8F-B314-53B70229DDBE}">
      <formula1>"Escoger un dato de la lista desplegable,Fuerte,Moderado,Débil"</formula1>
    </dataValidation>
    <dataValidation type="list" allowBlank="1" showInputMessage="1" showErrorMessage="1" sqref="M12:M31" xr:uid="{4595BE1C-1AB4-46EC-832E-368A4083347B}">
      <formula1>"Escoger un dato de la lista desplegable,5,4,3,2,1"</formula1>
    </dataValidation>
    <dataValidation type="list" allowBlank="1" showInputMessage="1" showErrorMessage="1" sqref="E12:H31" xr:uid="{A288D4AD-C821-4CDF-B23A-137BE95D518C}">
      <formula1>"SI,NO,Escoger un dato de la lista desplegable"</formula1>
    </dataValidation>
    <dataValidation type="list" allowBlank="1" showInputMessage="1" showErrorMessage="1" sqref="P12:AH31" xr:uid="{CF9F80BE-81A6-4CE6-A7F9-829E3B280DB1}">
      <formula1>"SI,NO,Selecciona una respuesta en la lista desplegable"</formula1>
    </dataValidation>
    <dataValidation type="list" allowBlank="1" showInputMessage="1" showErrorMessage="1" sqref="AP12:AP31" xr:uid="{04E5E14B-29F4-4615-87CB-A348C146FFD3}">
      <formula1>"Escoger un dato de la lista desplegable,Por Tramite, Diario, Semanal, Quincenal, Mensual, Bimestral, Trimestral, Semestral,Anual"</formula1>
    </dataValidation>
    <dataValidation type="list" allowBlank="1" showInputMessage="1" showErrorMessage="1" sqref="AU12:AU31" xr:uid="{CC050EF0-2F2E-4215-85C4-D55D51D1DBED}">
      <formula1>"Escoger un dato de la lista desplegable,Preventivo,Detectivo"</formula1>
    </dataValidation>
    <dataValidation type="list" allowBlank="1" showInputMessage="1" showErrorMessage="1" sqref="AV12:AV31" xr:uid="{948884F7-7628-4876-979C-47DDD1D3255B}">
      <formula1>"Asignado,No Asignado,Escoger un dato de la lista desplegable"</formula1>
    </dataValidation>
    <dataValidation type="list" allowBlank="1" showInputMessage="1" showErrorMessage="1" sqref="AW12:AW31" xr:uid="{E04A7095-1686-497E-A201-1CD9E29D5148}">
      <formula1>"Adecuado,Inadecuado,Escoger un dato de la lista desplegable"</formula1>
    </dataValidation>
    <dataValidation type="list" allowBlank="1" showInputMessage="1" showErrorMessage="1" sqref="AX12:AX31" xr:uid="{4B5548B7-92F0-4EA8-87EF-1E82226BEFAA}">
      <formula1>"Oportuna,Inoportuna,Escoger un dato de la lista desplegable"</formula1>
    </dataValidation>
    <dataValidation type="list" allowBlank="1" showInputMessage="1" showErrorMessage="1" sqref="AY12:AY31" xr:uid="{691BDDDF-202B-4450-9BE6-37FCB379A29C}">
      <formula1>"Prevenir,Detectar,No es un control,Escoger un dato de la lista desplegable"</formula1>
    </dataValidation>
    <dataValidation type="list" allowBlank="1" showInputMessage="1" showErrorMessage="1" sqref="AZ12:AZ31" xr:uid="{F6F9C8B1-988F-4789-BAAA-D9E3D7425069}">
      <formula1>"Confiable,No confiable,Escoger un dato de la lista desplegable"</formula1>
    </dataValidation>
    <dataValidation type="list" allowBlank="1" showInputMessage="1" showErrorMessage="1" sqref="BA12:BA31" xr:uid="{4A62C51F-77EE-478F-9BE2-DD0ED75B363F}">
      <formula1>"Escoger un dato de la lista desplegable,Se investigan y resuelven oportunamente,No se investigan y resuelven oportunamente."</formula1>
    </dataValidation>
    <dataValidation type="list" allowBlank="1" showInputMessage="1" showErrorMessage="1" sqref="BB12:BB31" xr:uid="{96F1FFF5-9C3F-4253-9DBE-71ACE9E2B915}">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F442D44A-21B6-45C8-A9D1-458F14A5251B}">
          <x14:formula1>
            <xm:f>'HOJA DE DATOS'!$I$60:$I$64</xm:f>
          </x14:formula1>
          <xm:sqref>AL12:AL31</xm:sqref>
        </x14:dataValidation>
        <x14:dataValidation type="list" allowBlank="1" showInputMessage="1" showErrorMessage="1" xr:uid="{315C1DAF-E11D-4C96-ABA2-1090F15595B7}">
          <x14:formula1>
            <xm:f>'HOJA DE DATOS'!$I$13:$I$46</xm:f>
          </x14:formula1>
          <xm:sqref>B12:B31</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0">
    <tabColor rgb="FF0BB9D0"/>
  </sheetPr>
  <dimension ref="B1:AX41"/>
  <sheetViews>
    <sheetView zoomScale="60" zoomScaleNormal="60" workbookViewId="0">
      <selection activeCell="I12" sqref="I12:I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2086</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GSAN-3-4</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330" x14ac:dyDescent="0.25">
      <c r="B12" s="296" t="s">
        <v>32</v>
      </c>
      <c r="C12" s="299" t="str">
        <f>VLOOKUP(B12,'HOJA DE DATOS'!$I$13:$J$46,2,FALSE)</f>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
      <c r="D12" s="302" t="s">
        <v>1505</v>
      </c>
      <c r="E12" s="304" t="s">
        <v>377</v>
      </c>
      <c r="F12" s="306" t="str">
        <f>IFERROR(VLOOKUP(E12,'HOJA DE DATOS'!$I$50:$J$57,2,0),"Casilla formulada")</f>
        <v>Posibilidad de ocurrencia de eventos que afecten los procesos misionales de la Entidad.</v>
      </c>
      <c r="G12" s="101">
        <v>1</v>
      </c>
      <c r="H12" s="102" t="s">
        <v>1506</v>
      </c>
      <c r="I12" s="308" t="s">
        <v>1510</v>
      </c>
      <c r="J12" s="310">
        <v>4</v>
      </c>
      <c r="K12" s="340" t="str">
        <f>IF(J12="Escoger un dato de la lista desplegable","← 
Definir el nivel de probabilidad",VLOOKUP(J12,'HOJA DE DATOS'!$B$4:$E$8,2,0))</f>
        <v>Probable</v>
      </c>
      <c r="L12" s="304" t="str">
        <f>IF(J12="Escoger un dato de la lista desplegable","← ← 
Definir el nivel de probabilidad",VLOOKUP('GSAN-3-4 (G-V3)'!J12:J21,'HOJA DE DATOS'!$B$4:$E$8,4,0))</f>
        <v>Al menos 1 vez en el último año.</v>
      </c>
      <c r="M12" s="338">
        <v>5</v>
      </c>
      <c r="N12" s="340" t="str">
        <f>IF(M12="Escoger un dato de la lista desplegable","← 
Definir el nivel de impacto",VLOOKUP(M12,'HOJA DE DATOS'!$G$4:$H$8,2,0))</f>
        <v>Catastrófico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1511</v>
      </c>
      <c r="S12" s="75" t="s">
        <v>1512</v>
      </c>
      <c r="T12" s="75" t="s">
        <v>92</v>
      </c>
      <c r="U12" s="75" t="s">
        <v>1513</v>
      </c>
      <c r="V12" s="75" t="s">
        <v>1514</v>
      </c>
      <c r="W12" s="75" t="s">
        <v>1515</v>
      </c>
      <c r="X12" s="75" t="s">
        <v>1516</v>
      </c>
      <c r="Y12" s="102" t="s">
        <v>95</v>
      </c>
      <c r="Z12" s="102" t="s">
        <v>79</v>
      </c>
      <c r="AA12" s="102" t="s">
        <v>80</v>
      </c>
      <c r="AB12" s="102" t="s">
        <v>81</v>
      </c>
      <c r="AC12" s="102" t="s">
        <v>82</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DIRECTAMENTE</v>
      </c>
      <c r="AS12" s="334">
        <f t="shared" ref="AS12:AS32" si="8">IF(J12=1,1,IF(AND(J12=2,AP12="FUERTE",AQ12="DIRECTAMENTE"),J12-1,IF(AND(J12&gt;2,AP12="FUERTE",AQ12="DIRECTAMENTE"),J12-2,IF(AND(J12&gt;=2,AP12="MODERADA",AQ12="DIRECTAMENTE"),J12-1,J12))))</f>
        <v>2</v>
      </c>
      <c r="AT12" s="335" t="str">
        <f t="shared" ref="AT12" si="9">IF(AS12=1,"Rara vez",IF(AS12=2,"Improbable",IF(AS12=3,"Posible",IF(AS12=4,"Probable",IF(AS12=5,"Casi Seguro",0)))))</f>
        <v>Improbable</v>
      </c>
      <c r="AU12" s="337">
        <f t="shared" ref="AU12:AU32" si="10">IF(M12=1,1,IF(AND(M12=2,AP12="FUERTE",OR(AR12="DIRECTAMENTE",AR12="INDIRECTAMENTE")),M12-1,IF(AND(M12&gt;2,AP12="FUERTE",AR12="DIRECTAMENTE"),M12-2,IF(AND(M12&gt;2,AP12="FUERTE",AR12="INDIRECTAMENTE"),M12-1,IF(AND(M12&gt;1,AP12="MODERADA",AR12="DIRECTAMENTE"),M12-1,M12)))))</f>
        <v>3</v>
      </c>
      <c r="AV12" s="306" t="str">
        <f t="shared" ref="AV12:AV32" si="11">IF(AU12=1,"Insignificante",IF(AU12=2,"Menor",IF(AU12=3,"Moderado",IF(AU12=4,"Mayor",IF(AU12=5,"Catastrófico","Casilla formulada")))))</f>
        <v>Moderado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327" t="s">
        <v>1533</v>
      </c>
    </row>
    <row r="13" spans="2:50" s="104" customFormat="1" ht="409.6" x14ac:dyDescent="0.25">
      <c r="B13" s="297"/>
      <c r="C13" s="300"/>
      <c r="D13" s="302"/>
      <c r="E13" s="304"/>
      <c r="F13" s="306"/>
      <c r="G13" s="105">
        <v>2</v>
      </c>
      <c r="H13" s="106" t="s">
        <v>1507</v>
      </c>
      <c r="I13" s="308"/>
      <c r="J13" s="310"/>
      <c r="K13" s="340"/>
      <c r="L13" s="304"/>
      <c r="M13" s="338"/>
      <c r="N13" s="340"/>
      <c r="O13" s="325"/>
      <c r="P13" s="308"/>
      <c r="Q13" s="107">
        <v>2</v>
      </c>
      <c r="R13" s="76" t="s">
        <v>1517</v>
      </c>
      <c r="S13" s="76" t="s">
        <v>1518</v>
      </c>
      <c r="T13" s="76" t="s">
        <v>110</v>
      </c>
      <c r="U13" s="76" t="s">
        <v>1519</v>
      </c>
      <c r="V13" s="76" t="s">
        <v>1520</v>
      </c>
      <c r="W13" s="76" t="s">
        <v>1521</v>
      </c>
      <c r="X13" s="76" t="s">
        <v>1522</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29.95" customHeight="1" x14ac:dyDescent="0.25">
      <c r="B14" s="297"/>
      <c r="C14" s="300"/>
      <c r="D14" s="302"/>
      <c r="E14" s="304"/>
      <c r="F14" s="306"/>
      <c r="G14" s="108">
        <v>3</v>
      </c>
      <c r="H14" s="109" t="s">
        <v>1508</v>
      </c>
      <c r="I14" s="308"/>
      <c r="J14" s="310"/>
      <c r="K14" s="340"/>
      <c r="L14" s="304"/>
      <c r="M14" s="338"/>
      <c r="N14" s="340"/>
      <c r="O14" s="325"/>
      <c r="P14" s="308"/>
      <c r="Q14" s="110">
        <v>3</v>
      </c>
      <c r="R14" s="77" t="s">
        <v>1523</v>
      </c>
      <c r="S14" s="77" t="s">
        <v>1524</v>
      </c>
      <c r="T14" s="77" t="s">
        <v>92</v>
      </c>
      <c r="U14" s="77" t="s">
        <v>1513</v>
      </c>
      <c r="V14" s="77" t="s">
        <v>1525</v>
      </c>
      <c r="W14" s="77" t="s">
        <v>1526</v>
      </c>
      <c r="X14" s="77" t="s">
        <v>1527</v>
      </c>
      <c r="Y14" s="109" t="s">
        <v>78</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295.95" customHeight="1" x14ac:dyDescent="0.25">
      <c r="B15" s="297"/>
      <c r="C15" s="300"/>
      <c r="D15" s="302"/>
      <c r="E15" s="304"/>
      <c r="F15" s="306"/>
      <c r="G15" s="105">
        <v>4</v>
      </c>
      <c r="H15" s="106" t="s">
        <v>1509</v>
      </c>
      <c r="I15" s="308"/>
      <c r="J15" s="310"/>
      <c r="K15" s="340"/>
      <c r="L15" s="304"/>
      <c r="M15" s="338"/>
      <c r="N15" s="340"/>
      <c r="O15" s="325"/>
      <c r="P15" s="308"/>
      <c r="Q15" s="107">
        <v>4</v>
      </c>
      <c r="R15" s="76" t="s">
        <v>1534</v>
      </c>
      <c r="S15" s="76" t="s">
        <v>1528</v>
      </c>
      <c r="T15" s="76" t="s">
        <v>365</v>
      </c>
      <c r="U15" s="76" t="s">
        <v>1529</v>
      </c>
      <c r="V15" s="76" t="s">
        <v>1530</v>
      </c>
      <c r="W15" s="76" t="s">
        <v>1531</v>
      </c>
      <c r="X15" s="76" t="s">
        <v>1532</v>
      </c>
      <c r="Y15" s="106" t="s">
        <v>95</v>
      </c>
      <c r="Z15" s="106" t="s">
        <v>79</v>
      </c>
      <c r="AA15" s="106" t="s">
        <v>80</v>
      </c>
      <c r="AB15" s="106" t="s">
        <v>81</v>
      </c>
      <c r="AC15" s="106" t="s">
        <v>82</v>
      </c>
      <c r="AD15" s="106" t="s">
        <v>83</v>
      </c>
      <c r="AE15" s="106" t="s">
        <v>84</v>
      </c>
      <c r="AF15" s="106" t="s">
        <v>96</v>
      </c>
      <c r="AG15" s="106">
        <f t="shared" si="0"/>
        <v>100</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probabilidad",VLOOKUP('GSAN-3-4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probabilidad",VLOOKUP('GSAN-3-4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KkJj+lV+Nfz+K9yVzJmQreDPt6IwWx1E20Bm8tKQCwuW/cGtvw/H2Ny14BFkoY6V78fod6W6MapReaPPnu16vA==" saltValue="iDDyzhTWtjq0ueQQEpO5IA=="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2398" priority="87" operator="containsText" text="Extremo">
      <formula>NOT(ISERROR(SEARCH("Extremo",O12)))</formula>
    </cfRule>
    <cfRule type="containsText" dxfId="2397" priority="88" operator="containsText" text="Alto">
      <formula>NOT(ISERROR(SEARCH("Alto",O12)))</formula>
    </cfRule>
    <cfRule type="containsText" dxfId="2396" priority="89" operator="containsText" text="Moderado">
      <formula>NOT(ISERROR(SEARCH("Moderado",O12)))</formula>
    </cfRule>
    <cfRule type="containsText" dxfId="2395" priority="90" operator="containsText" text="Bajo">
      <formula>NOT(ISERROR(SEARCH("Bajo",O12)))</formula>
    </cfRule>
  </conditionalFormatting>
  <conditionalFormatting sqref="AM12:AM21">
    <cfRule type="containsText" dxfId="2394" priority="84" operator="containsText" text="FUERTE">
      <formula>NOT(ISERROR(SEARCH("FUERTE",AM12)))</formula>
    </cfRule>
    <cfRule type="containsText" dxfId="2393" priority="85" operator="containsText" text="MODERADO">
      <formula>NOT(ISERROR(SEARCH("MODERADO",AM12)))</formula>
    </cfRule>
    <cfRule type="containsText" dxfId="2392" priority="86" operator="containsText" text="DÉBIL">
      <formula>NOT(ISERROR(SEARCH("DÉBIL",AM12)))</formula>
    </cfRule>
  </conditionalFormatting>
  <conditionalFormatting sqref="AW12:AW21">
    <cfRule type="containsText" dxfId="2391" priority="80" operator="containsText" text="Extremo">
      <formula>NOT(ISERROR(SEARCH("Extremo",AW12)))</formula>
    </cfRule>
    <cfRule type="containsText" dxfId="2390" priority="81" operator="containsText" text="Alto">
      <formula>NOT(ISERROR(SEARCH("Alto",AW12)))</formula>
    </cfRule>
    <cfRule type="containsText" dxfId="2389" priority="82" operator="containsText" text="Moderado">
      <formula>NOT(ISERROR(SEARCH("Moderado",AW12)))</formula>
    </cfRule>
    <cfRule type="containsText" dxfId="2388" priority="83" operator="containsText" text="Bajo">
      <formula>NOT(ISERROR(SEARCH("Bajo",AW12)))</formula>
    </cfRule>
  </conditionalFormatting>
  <conditionalFormatting sqref="B12:B21">
    <cfRule type="containsText" dxfId="2387" priority="79" operator="containsText" text="Escoger un proceso de la lista desplegable">
      <formula>NOT(ISERROR(SEARCH("Escoger un proceso de la lista desplegable",B12)))</formula>
    </cfRule>
  </conditionalFormatting>
  <conditionalFormatting sqref="B12:E21 Y12:AX21 G12:Q21">
    <cfRule type="containsText" dxfId="2386" priority="77" operator="containsText" text="Escoger un dato de la lista desplegable">
      <formula>NOT(ISERROR(SEARCH("Escoger un dato de la lista desplegable",B12)))</formula>
    </cfRule>
    <cfRule type="containsText" dxfId="2385" priority="78" operator="containsText" text="Casilla formulada">
      <formula>NOT(ISERROR(SEARCH("Casilla formulada",B12)))</formula>
    </cfRule>
  </conditionalFormatting>
  <conditionalFormatting sqref="D12:D21">
    <cfRule type="containsText" dxfId="2384" priority="76" operator="containsText" text="Definir el riesgo">
      <formula>NOT(ISERROR(SEARCH("Definir el riesgo",D12)))</formula>
    </cfRule>
  </conditionalFormatting>
  <conditionalFormatting sqref="H12:H21">
    <cfRule type="containsText" dxfId="2383" priority="75" operator="containsText" text="Espacio para describir la o las posibles causas">
      <formula>NOT(ISERROR(SEARCH("Espacio para describir la o las posibles causas",H12)))</formula>
    </cfRule>
  </conditionalFormatting>
  <conditionalFormatting sqref="I12:I21">
    <cfRule type="containsText" dxfId="2382"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381" priority="73" operator="containsText" text="←">
      <formula>NOT(ISERROR(SEARCH("←",J12)))</formula>
    </cfRule>
  </conditionalFormatting>
  <conditionalFormatting sqref="P12:P21">
    <cfRule type="containsText" dxfId="2380" priority="72" operator="containsText" text="Seleccione Tratamiento del Riesgo">
      <formula>NOT(ISERROR(SEARCH("Seleccione Tratamiento del Riesgo",P12)))</formula>
    </cfRule>
  </conditionalFormatting>
  <conditionalFormatting sqref="R12:S21 U12:X21">
    <cfRule type="containsText" dxfId="2379" priority="70" operator="containsText" text="Escoger un dato de la lista desplegable">
      <formula>NOT(ISERROR(SEARCH("Escoger un dato de la lista desplegable",R12)))</formula>
    </cfRule>
    <cfRule type="containsText" dxfId="2378" priority="71" operator="containsText" text="Casilla formulada">
      <formula>NOT(ISERROR(SEARCH("Casilla formulada",R12)))</formula>
    </cfRule>
  </conditionalFormatting>
  <conditionalFormatting sqref="R12:S21 U12:X21">
    <cfRule type="containsText" dxfId="2377" priority="69" operator="containsText" text="CONTROL#">
      <formula>NOT(ISERROR(SEARCH("CONTROL#",R12)))</formula>
    </cfRule>
  </conditionalFormatting>
  <conditionalFormatting sqref="T12:T21">
    <cfRule type="containsText" dxfId="2376" priority="67" operator="containsText" text="Escoger un dato de la lista desplegable">
      <formula>NOT(ISERROR(SEARCH("Escoger un dato de la lista desplegable",T12)))</formula>
    </cfRule>
    <cfRule type="containsText" dxfId="2375" priority="68" operator="containsText" text="Casilla formulada">
      <formula>NOT(ISERROR(SEARCH("Casilla formulada",T12)))</formula>
    </cfRule>
  </conditionalFormatting>
  <conditionalFormatting sqref="T12:T21">
    <cfRule type="containsText" dxfId="2374" priority="66" operator="containsText" text="CONTROL#">
      <formula>NOT(ISERROR(SEARCH("CONTROL#",T12)))</formula>
    </cfRule>
  </conditionalFormatting>
  <conditionalFormatting sqref="T12">
    <cfRule type="containsText" dxfId="2373" priority="64" operator="containsText" text="Escoger un dato de la lista desplegable">
      <formula>NOT(ISERROR(SEARCH("Escoger un dato de la lista desplegable",T12)))</formula>
    </cfRule>
    <cfRule type="containsText" dxfId="2372" priority="65" operator="containsText" text="Casilla formulada">
      <formula>NOT(ISERROR(SEARCH("Casilla formulada",T12)))</formula>
    </cfRule>
  </conditionalFormatting>
  <conditionalFormatting sqref="T13:T21">
    <cfRule type="containsText" dxfId="2371" priority="62" operator="containsText" text="Escoger un dato de la lista desplegable">
      <formula>NOT(ISERROR(SEARCH("Escoger un dato de la lista desplegable",T13)))</formula>
    </cfRule>
    <cfRule type="containsText" dxfId="2370" priority="63" operator="containsText" text="Casilla formulada">
      <formula>NOT(ISERROR(SEARCH("Casilla formulada",T13)))</formula>
    </cfRule>
  </conditionalFormatting>
  <conditionalFormatting sqref="I6">
    <cfRule type="containsText" dxfId="2369" priority="61" operator="containsText" text="Casilla formulada">
      <formula>NOT(ISERROR(SEARCH("Casilla formulada",I6)))</formula>
    </cfRule>
  </conditionalFormatting>
  <conditionalFormatting sqref="O22:P22 O23:O31">
    <cfRule type="containsText" dxfId="2368" priority="57" operator="containsText" text="Extremo">
      <formula>NOT(ISERROR(SEARCH("Extremo",O22)))</formula>
    </cfRule>
    <cfRule type="containsText" dxfId="2367" priority="58" operator="containsText" text="Alto">
      <formula>NOT(ISERROR(SEARCH("Alto",O22)))</formula>
    </cfRule>
    <cfRule type="containsText" dxfId="2366" priority="59" operator="containsText" text="Moderado">
      <formula>NOT(ISERROR(SEARCH("Moderado",O22)))</formula>
    </cfRule>
    <cfRule type="containsText" dxfId="2365" priority="60" operator="containsText" text="Bajo">
      <formula>NOT(ISERROR(SEARCH("Bajo",O22)))</formula>
    </cfRule>
  </conditionalFormatting>
  <conditionalFormatting sqref="AM22:AM31">
    <cfRule type="containsText" dxfId="2364" priority="54" operator="containsText" text="FUERTE">
      <formula>NOT(ISERROR(SEARCH("FUERTE",AM22)))</formula>
    </cfRule>
    <cfRule type="containsText" dxfId="2363" priority="55" operator="containsText" text="MODERADO">
      <formula>NOT(ISERROR(SEARCH("MODERADO",AM22)))</formula>
    </cfRule>
    <cfRule type="containsText" dxfId="2362" priority="56" operator="containsText" text="DÉBIL">
      <formula>NOT(ISERROR(SEARCH("DÉBIL",AM22)))</formula>
    </cfRule>
  </conditionalFormatting>
  <conditionalFormatting sqref="AW22:AW31">
    <cfRule type="containsText" dxfId="2361" priority="50" operator="containsText" text="Extremo">
      <formula>NOT(ISERROR(SEARCH("Extremo",AW22)))</formula>
    </cfRule>
    <cfRule type="containsText" dxfId="2360" priority="51" operator="containsText" text="Alto">
      <formula>NOT(ISERROR(SEARCH("Alto",AW22)))</formula>
    </cfRule>
    <cfRule type="containsText" dxfId="2359" priority="52" operator="containsText" text="Moderado">
      <formula>NOT(ISERROR(SEARCH("Moderado",AW22)))</formula>
    </cfRule>
    <cfRule type="containsText" dxfId="2358" priority="53" operator="containsText" text="Bajo">
      <formula>NOT(ISERROR(SEARCH("Bajo",AW22)))</formula>
    </cfRule>
  </conditionalFormatting>
  <conditionalFormatting sqref="B22:B31">
    <cfRule type="containsText" dxfId="2357" priority="49" operator="containsText" text="Escoger un proceso de la lista desplegable">
      <formula>NOT(ISERROR(SEARCH("Escoger un proceso de la lista desplegable",B22)))</formula>
    </cfRule>
  </conditionalFormatting>
  <conditionalFormatting sqref="B22:Q31 Y22:AX31">
    <cfRule type="containsText" dxfId="2356" priority="47" operator="containsText" text="Escoger un dato de la lista desplegable">
      <formula>NOT(ISERROR(SEARCH("Escoger un dato de la lista desplegable",B22)))</formula>
    </cfRule>
    <cfRule type="containsText" dxfId="2355" priority="48" operator="containsText" text="Casilla formulada">
      <formula>NOT(ISERROR(SEARCH("Casilla formulada",B22)))</formula>
    </cfRule>
  </conditionalFormatting>
  <conditionalFormatting sqref="D22:D31">
    <cfRule type="containsText" dxfId="2354" priority="46" operator="containsText" text="Definir el riesgo">
      <formula>NOT(ISERROR(SEARCH("Definir el riesgo",D22)))</formula>
    </cfRule>
  </conditionalFormatting>
  <conditionalFormatting sqref="H22:H31">
    <cfRule type="containsText" dxfId="2353" priority="45" operator="containsText" text="Espacio para describir la o las posibles causas">
      <formula>NOT(ISERROR(SEARCH("Espacio para describir la o las posibles causas",H22)))</formula>
    </cfRule>
  </conditionalFormatting>
  <conditionalFormatting sqref="I22:I31">
    <cfRule type="containsText" dxfId="2352"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351" priority="43" operator="containsText" text="←">
      <formula>NOT(ISERROR(SEARCH("←",J22)))</formula>
    </cfRule>
  </conditionalFormatting>
  <conditionalFormatting sqref="P22:P31">
    <cfRule type="containsText" dxfId="2350" priority="42" operator="containsText" text="Seleccione Tratamiento del Riesgo">
      <formula>NOT(ISERROR(SEARCH("Seleccione Tratamiento del Riesgo",P22)))</formula>
    </cfRule>
  </conditionalFormatting>
  <conditionalFormatting sqref="R22:S31 U22:X31">
    <cfRule type="containsText" dxfId="2349" priority="40" operator="containsText" text="Escoger un dato de la lista desplegable">
      <formula>NOT(ISERROR(SEARCH("Escoger un dato de la lista desplegable",R22)))</formula>
    </cfRule>
    <cfRule type="containsText" dxfId="2348" priority="41" operator="containsText" text="Casilla formulada">
      <formula>NOT(ISERROR(SEARCH("Casilla formulada",R22)))</formula>
    </cfRule>
  </conditionalFormatting>
  <conditionalFormatting sqref="R22:S31 U22:X31">
    <cfRule type="containsText" dxfId="2347" priority="39" operator="containsText" text="CONTROL#">
      <formula>NOT(ISERROR(SEARCH("CONTROL#",R22)))</formula>
    </cfRule>
  </conditionalFormatting>
  <conditionalFormatting sqref="T22:T31">
    <cfRule type="containsText" dxfId="2346" priority="37" operator="containsText" text="Escoger un dato de la lista desplegable">
      <formula>NOT(ISERROR(SEARCH("Escoger un dato de la lista desplegable",T22)))</formula>
    </cfRule>
    <cfRule type="containsText" dxfId="2345" priority="38" operator="containsText" text="Casilla formulada">
      <formula>NOT(ISERROR(SEARCH("Casilla formulada",T22)))</formula>
    </cfRule>
  </conditionalFormatting>
  <conditionalFormatting sqref="T22:T31">
    <cfRule type="containsText" dxfId="2344" priority="36" operator="containsText" text="CONTROL#">
      <formula>NOT(ISERROR(SEARCH("CONTROL#",T22)))</formula>
    </cfRule>
  </conditionalFormatting>
  <conditionalFormatting sqref="T22">
    <cfRule type="containsText" dxfId="2343" priority="34" operator="containsText" text="Escoger un dato de la lista desplegable">
      <formula>NOT(ISERROR(SEARCH("Escoger un dato de la lista desplegable",T22)))</formula>
    </cfRule>
    <cfRule type="containsText" dxfId="2342" priority="35" operator="containsText" text="Casilla formulada">
      <formula>NOT(ISERROR(SEARCH("Casilla formulada",T22)))</formula>
    </cfRule>
  </conditionalFormatting>
  <conditionalFormatting sqref="T23:T31">
    <cfRule type="containsText" dxfId="2341" priority="32" operator="containsText" text="Escoger un dato de la lista desplegable">
      <formula>NOT(ISERROR(SEARCH("Escoger un dato de la lista desplegable",T23)))</formula>
    </cfRule>
    <cfRule type="containsText" dxfId="2340" priority="33" operator="containsText" text="Casilla formulada">
      <formula>NOT(ISERROR(SEARCH("Casilla formulada",T23)))</formula>
    </cfRule>
  </conditionalFormatting>
  <conditionalFormatting sqref="O32:P32 O33:O41">
    <cfRule type="containsText" dxfId="2339" priority="28" operator="containsText" text="Extremo">
      <formula>NOT(ISERROR(SEARCH("Extremo",O32)))</formula>
    </cfRule>
    <cfRule type="containsText" dxfId="2338" priority="29" operator="containsText" text="Alto">
      <formula>NOT(ISERROR(SEARCH("Alto",O32)))</formula>
    </cfRule>
    <cfRule type="containsText" dxfId="2337" priority="30" operator="containsText" text="Moderado">
      <formula>NOT(ISERROR(SEARCH("Moderado",O32)))</formula>
    </cfRule>
    <cfRule type="containsText" dxfId="2336" priority="31" operator="containsText" text="Bajo">
      <formula>NOT(ISERROR(SEARCH("Bajo",O32)))</formula>
    </cfRule>
  </conditionalFormatting>
  <conditionalFormatting sqref="AM32:AM41">
    <cfRule type="containsText" dxfId="2335" priority="25" operator="containsText" text="FUERTE">
      <formula>NOT(ISERROR(SEARCH("FUERTE",AM32)))</formula>
    </cfRule>
    <cfRule type="containsText" dxfId="2334" priority="26" operator="containsText" text="MODERADO">
      <formula>NOT(ISERROR(SEARCH("MODERADO",AM32)))</formula>
    </cfRule>
    <cfRule type="containsText" dxfId="2333" priority="27" operator="containsText" text="DÉBIL">
      <formula>NOT(ISERROR(SEARCH("DÉBIL",AM32)))</formula>
    </cfRule>
  </conditionalFormatting>
  <conditionalFormatting sqref="AW32:AW41">
    <cfRule type="containsText" dxfId="2332" priority="21" operator="containsText" text="Extremo">
      <formula>NOT(ISERROR(SEARCH("Extremo",AW32)))</formula>
    </cfRule>
    <cfRule type="containsText" dxfId="2331" priority="22" operator="containsText" text="Alto">
      <formula>NOT(ISERROR(SEARCH("Alto",AW32)))</formula>
    </cfRule>
    <cfRule type="containsText" dxfId="2330" priority="23" operator="containsText" text="Moderado">
      <formula>NOT(ISERROR(SEARCH("Moderado",AW32)))</formula>
    </cfRule>
    <cfRule type="containsText" dxfId="2329" priority="24" operator="containsText" text="Bajo">
      <formula>NOT(ISERROR(SEARCH("Bajo",AW32)))</formula>
    </cfRule>
  </conditionalFormatting>
  <conditionalFormatting sqref="B32:B41">
    <cfRule type="containsText" dxfId="2328" priority="20" operator="containsText" text="Escoger un proceso de la lista desplegable">
      <formula>NOT(ISERROR(SEARCH("Escoger un proceso de la lista desplegable",B32)))</formula>
    </cfRule>
  </conditionalFormatting>
  <conditionalFormatting sqref="B32:Q41 Y32:AX41">
    <cfRule type="containsText" dxfId="2327" priority="18" operator="containsText" text="Escoger un dato de la lista desplegable">
      <formula>NOT(ISERROR(SEARCH("Escoger un dato de la lista desplegable",B32)))</formula>
    </cfRule>
    <cfRule type="containsText" dxfId="2326" priority="19" operator="containsText" text="Casilla formulada">
      <formula>NOT(ISERROR(SEARCH("Casilla formulada",B32)))</formula>
    </cfRule>
  </conditionalFormatting>
  <conditionalFormatting sqref="D32:D41">
    <cfRule type="containsText" dxfId="2325" priority="17" operator="containsText" text="Definir el riesgo">
      <formula>NOT(ISERROR(SEARCH("Definir el riesgo",D32)))</formula>
    </cfRule>
  </conditionalFormatting>
  <conditionalFormatting sqref="H32:H41">
    <cfRule type="containsText" dxfId="2324" priority="16" operator="containsText" text="Espacio para describir la o las posibles causas">
      <formula>NOT(ISERROR(SEARCH("Espacio para describir la o las posibles causas",H32)))</formula>
    </cfRule>
  </conditionalFormatting>
  <conditionalFormatting sqref="I32:I41">
    <cfRule type="containsText" dxfId="2323"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322" priority="14" operator="containsText" text="←">
      <formula>NOT(ISERROR(SEARCH("←",J32)))</formula>
    </cfRule>
  </conditionalFormatting>
  <conditionalFormatting sqref="P32:P41">
    <cfRule type="containsText" dxfId="2321" priority="13" operator="containsText" text="Seleccione Tratamiento del Riesgo">
      <formula>NOT(ISERROR(SEARCH("Seleccione Tratamiento del Riesgo",P32)))</formula>
    </cfRule>
  </conditionalFormatting>
  <conditionalFormatting sqref="R32:S41 U32:X41">
    <cfRule type="containsText" dxfId="2320" priority="11" operator="containsText" text="Escoger un dato de la lista desplegable">
      <formula>NOT(ISERROR(SEARCH("Escoger un dato de la lista desplegable",R32)))</formula>
    </cfRule>
    <cfRule type="containsText" dxfId="2319" priority="12" operator="containsText" text="Casilla formulada">
      <formula>NOT(ISERROR(SEARCH("Casilla formulada",R32)))</formula>
    </cfRule>
  </conditionalFormatting>
  <conditionalFormatting sqref="R32:S41 U32:X41">
    <cfRule type="containsText" dxfId="2318" priority="10" operator="containsText" text="CONTROL#">
      <formula>NOT(ISERROR(SEARCH("CONTROL#",R32)))</formula>
    </cfRule>
  </conditionalFormatting>
  <conditionalFormatting sqref="T32:T41">
    <cfRule type="containsText" dxfId="2317" priority="8" operator="containsText" text="Escoger un dato de la lista desplegable">
      <formula>NOT(ISERROR(SEARCH("Escoger un dato de la lista desplegable",T32)))</formula>
    </cfRule>
    <cfRule type="containsText" dxfId="2316" priority="9" operator="containsText" text="Casilla formulada">
      <formula>NOT(ISERROR(SEARCH("Casilla formulada",T32)))</formula>
    </cfRule>
  </conditionalFormatting>
  <conditionalFormatting sqref="T32:T41">
    <cfRule type="containsText" dxfId="2315" priority="7" operator="containsText" text="CONTROL#">
      <formula>NOT(ISERROR(SEARCH("CONTROL#",T32)))</formula>
    </cfRule>
  </conditionalFormatting>
  <conditionalFormatting sqref="T32">
    <cfRule type="containsText" dxfId="2314" priority="5" operator="containsText" text="Escoger un dato de la lista desplegable">
      <formula>NOT(ISERROR(SEARCH("Escoger un dato de la lista desplegable",T32)))</formula>
    </cfRule>
    <cfRule type="containsText" dxfId="2313" priority="6" operator="containsText" text="Casilla formulada">
      <formula>NOT(ISERROR(SEARCH("Casilla formulada",T32)))</formula>
    </cfRule>
  </conditionalFormatting>
  <conditionalFormatting sqref="T33:T41">
    <cfRule type="containsText" dxfId="2312" priority="3" operator="containsText" text="Escoger un dato de la lista desplegable">
      <formula>NOT(ISERROR(SEARCH("Escoger un dato de la lista desplegable",T33)))</formula>
    </cfRule>
    <cfRule type="containsText" dxfId="2311" priority="4" operator="containsText" text="Casilla formulada">
      <formula>NOT(ISERROR(SEARCH("Casilla formulada",T33)))</formula>
    </cfRule>
  </conditionalFormatting>
  <conditionalFormatting sqref="F12:F21">
    <cfRule type="containsText" dxfId="2310" priority="1" operator="containsText" text="Escoger un dato de la lista desplegable">
      <formula>NOT(ISERROR(SEARCH("Escoger un dato de la lista desplegable",F12)))</formula>
    </cfRule>
    <cfRule type="containsText" dxfId="2309" priority="2" operator="containsText" text="Casilla formulada">
      <formula>NOT(ISERROR(SEARCH("Casilla formulada",F12)))</formula>
    </cfRule>
  </conditionalFormatting>
  <dataValidations disablePrompts="1" count="11">
    <dataValidation type="list" allowBlank="1" showInputMessage="1" showErrorMessage="1" sqref="T12:T41" xr:uid="{00000000-0002-0000-1800-000000000000}">
      <formula1>"Escoger un dato de la lista desplegable,Por Tramite, Diario, Semanal, Quincenal, Mensual, Bimestral, Trimestral, Semestral,Anual"</formula1>
    </dataValidation>
    <dataValidation type="list" allowBlank="1" showInputMessage="1" showErrorMessage="1" sqref="AJ12:AJ41" xr:uid="{00000000-0002-0000-1800-000001000000}">
      <formula1>"Escoger un dato de la lista desplegable,Fuerte,Moderado,Débil"</formula1>
    </dataValidation>
    <dataValidation type="list" allowBlank="1" showInputMessage="1" showErrorMessage="1" sqref="AF12:AF41" xr:uid="{00000000-0002-0000-1800-000002000000}">
      <formula1>"Escoger un dato de la lista desplegable,Completa,Incompleta,No existe"</formula1>
    </dataValidation>
    <dataValidation type="list" allowBlank="1" showInputMessage="1" showErrorMessage="1" sqref="AE12:AE41" xr:uid="{00000000-0002-0000-1800-000003000000}">
      <formula1>"Escoger un dato de la lista desplegable,Se investigan y resuelven oportunamente,No se investigan y resuelven oportunamente."</formula1>
    </dataValidation>
    <dataValidation type="list" allowBlank="1" showInputMessage="1" showErrorMessage="1" sqref="AD12:AD41" xr:uid="{00000000-0002-0000-1800-000004000000}">
      <formula1>"Escoger un dato de la lista desplegable,Confiable,No confiable"</formula1>
    </dataValidation>
    <dataValidation type="list" allowBlank="1" showInputMessage="1" showErrorMessage="1" sqref="AC12:AC41" xr:uid="{00000000-0002-0000-1800-000005000000}">
      <formula1>"Escoger un dato de la lista desplegable,Prevenir,Detectar,No es un control"</formula1>
    </dataValidation>
    <dataValidation type="list" allowBlank="1" showInputMessage="1" showErrorMessage="1" sqref="AB12:AB41" xr:uid="{00000000-0002-0000-1800-000006000000}">
      <formula1>"Escoger un dato de la lista desplegable,Oportuna,Inoportuna"</formula1>
    </dataValidation>
    <dataValidation type="list" allowBlank="1" showInputMessage="1" showErrorMessage="1" sqref="AA12:AA41" xr:uid="{00000000-0002-0000-1800-000007000000}">
      <formula1>"Escoger un dato de la lista desplegable,Adecuado,Inadecuado"</formula1>
    </dataValidation>
    <dataValidation type="list" allowBlank="1" showInputMessage="1" showErrorMessage="1" sqref="Z12:Z41" xr:uid="{00000000-0002-0000-1800-000008000000}">
      <formula1>"Escoger un dato de la lista desplegable,Asignado,No Asignado"</formula1>
    </dataValidation>
    <dataValidation type="list" allowBlank="1" showInputMessage="1" showErrorMessage="1" sqref="Y12:Y41" xr:uid="{00000000-0002-0000-1800-000009000000}">
      <formula1>"Escoger un dato de la lista desplegable,Preventivo,Detectivo"</formula1>
    </dataValidation>
    <dataValidation type="list" allowBlank="1" showInputMessage="1" showErrorMessage="1" sqref="M12:M41 J12:J41" xr:uid="{00000000-0002-0000-18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800-00000B000000}">
          <x14:formula1>
            <xm:f>'HOJA DE DATOS'!$I$13:$I$46</xm:f>
          </x14:formula1>
          <xm:sqref>B12:B41</xm:sqref>
        </x14:dataValidation>
        <x14:dataValidation type="list" allowBlank="1" showInputMessage="1" showErrorMessage="1" xr:uid="{00000000-0002-0000-1800-00000C000000}">
          <x14:formula1>
            <xm:f>'HOJA DE DATOS'!$I$50:$I$57</xm:f>
          </x14:formula1>
          <xm:sqref>E12:E41</xm:sqref>
        </x14:dataValidation>
        <x14:dataValidation type="list" allowBlank="1" showInputMessage="1" showErrorMessage="1" xr:uid="{00000000-0002-0000-1800-00000D000000}">
          <x14:formula1>
            <xm:f>'HOJA DE DATOS'!$I$60:$I$64</xm:f>
          </x14:formula1>
          <xm:sqref>P12:P41</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3C3A6-C851-4E84-A58E-500F56C5F95E}">
  <sheetPr>
    <tabColor rgb="FF0BB9D0"/>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68" t="s">
        <v>2085</v>
      </c>
      <c r="C4" s="468"/>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GSAN-3-4</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86" t="s">
        <v>56</v>
      </c>
      <c r="AW11" s="186" t="s">
        <v>57</v>
      </c>
      <c r="AX11" s="186">
        <v>2</v>
      </c>
      <c r="AY11" s="186">
        <v>3</v>
      </c>
      <c r="AZ11" s="186">
        <v>4</v>
      </c>
      <c r="BA11" s="186">
        <v>5</v>
      </c>
      <c r="BB11" s="186">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45.80000000000001" customHeight="1" x14ac:dyDescent="0.3">
      <c r="A12" s="162"/>
      <c r="B12" s="394" t="s">
        <v>32</v>
      </c>
      <c r="C12" s="364" t="str">
        <f>VLOOKUP(B12,'[7]HOJA DE DATOS'!$I$13:$J$46,2,FALSE)</f>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
      <c r="D12" s="469" t="s">
        <v>2376</v>
      </c>
      <c r="E12" s="364" t="s">
        <v>75</v>
      </c>
      <c r="F12" s="364" t="s">
        <v>75</v>
      </c>
      <c r="G12" s="364" t="s">
        <v>75</v>
      </c>
      <c r="H12" s="364" t="s">
        <v>75</v>
      </c>
      <c r="I12" s="372" t="str">
        <f>IF(AND((E12="SI"),(F12="SI"),(G12="SI"),(H12="SI")),"Si es Riesgo de Corrupción","No es Riesgo de Corrupción")</f>
        <v>Si es Riesgo de Corrupción</v>
      </c>
      <c r="J12" s="163">
        <v>1</v>
      </c>
      <c r="K12" s="164" t="s">
        <v>2199</v>
      </c>
      <c r="L12" s="308" t="s">
        <v>2202</v>
      </c>
      <c r="M12" s="310">
        <v>3</v>
      </c>
      <c r="N12" s="375" t="str">
        <f>IF(M12=1,"Rara vez",IF(M12=2,"Improbable",IF(M12=3,"Posible",IF(M12=4,"Probable",IF(M12=5,"Casi seguro","← 
Definir el nivel de probabilidad")))))</f>
        <v>Posible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364" t="s">
        <v>75</v>
      </c>
      <c r="Q12" s="364" t="s">
        <v>75</v>
      </c>
      <c r="R12" s="364" t="s">
        <v>75</v>
      </c>
      <c r="S12" s="364" t="s">
        <v>75</v>
      </c>
      <c r="T12" s="364" t="s">
        <v>75</v>
      </c>
      <c r="U12" s="364" t="s">
        <v>75</v>
      </c>
      <c r="V12" s="364" t="s">
        <v>75</v>
      </c>
      <c r="W12" s="364" t="s">
        <v>75</v>
      </c>
      <c r="X12" s="364" t="s">
        <v>76</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16</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2203</v>
      </c>
      <c r="AO12" s="166" t="s">
        <v>2220</v>
      </c>
      <c r="AP12" s="166" t="s">
        <v>77</v>
      </c>
      <c r="AQ12" s="166" t="s">
        <v>2204</v>
      </c>
      <c r="AR12" s="166" t="s">
        <v>2205</v>
      </c>
      <c r="AS12" s="166" t="s">
        <v>2206</v>
      </c>
      <c r="AT12" s="166" t="s">
        <v>2207</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2221</v>
      </c>
    </row>
    <row r="13" spans="1:70" s="146" customFormat="1" ht="145.80000000000001" customHeight="1" x14ac:dyDescent="0.3">
      <c r="A13" s="162"/>
      <c r="B13" s="395"/>
      <c r="C13" s="365"/>
      <c r="D13" s="469"/>
      <c r="E13" s="365"/>
      <c r="F13" s="365"/>
      <c r="G13" s="365"/>
      <c r="H13" s="365"/>
      <c r="I13" s="373"/>
      <c r="J13" s="168">
        <v>2</v>
      </c>
      <c r="K13" s="169" t="s">
        <v>2200</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2208</v>
      </c>
      <c r="AO13" s="171" t="s">
        <v>2209</v>
      </c>
      <c r="AP13" s="171" t="s">
        <v>77</v>
      </c>
      <c r="AQ13" s="171" t="s">
        <v>2210</v>
      </c>
      <c r="AR13" s="171" t="s">
        <v>2211</v>
      </c>
      <c r="AS13" s="171" t="s">
        <v>2212</v>
      </c>
      <c r="AT13" s="171" t="s">
        <v>2213</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145.80000000000001" customHeight="1" x14ac:dyDescent="0.3">
      <c r="A14" s="162"/>
      <c r="B14" s="395"/>
      <c r="C14" s="365"/>
      <c r="D14" s="469"/>
      <c r="E14" s="365"/>
      <c r="F14" s="365"/>
      <c r="G14" s="365"/>
      <c r="H14" s="365"/>
      <c r="I14" s="373"/>
      <c r="J14" s="173">
        <v>3</v>
      </c>
      <c r="K14" s="174" t="s">
        <v>2201</v>
      </c>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t="s">
        <v>2214</v>
      </c>
      <c r="AO14" s="176" t="s">
        <v>2215</v>
      </c>
      <c r="AP14" s="176" t="s">
        <v>77</v>
      </c>
      <c r="AQ14" s="176" t="s">
        <v>2216</v>
      </c>
      <c r="AR14" s="176" t="s">
        <v>2217</v>
      </c>
      <c r="AS14" s="176" t="s">
        <v>2218</v>
      </c>
      <c r="AT14" s="176" t="s">
        <v>2219</v>
      </c>
      <c r="AU14" s="176" t="s">
        <v>95</v>
      </c>
      <c r="AV14" s="166" t="s">
        <v>79</v>
      </c>
      <c r="AW14" s="166" t="s">
        <v>80</v>
      </c>
      <c r="AX14" s="166" t="s">
        <v>81</v>
      </c>
      <c r="AY14" s="166" t="s">
        <v>82</v>
      </c>
      <c r="AZ14" s="166" t="s">
        <v>83</v>
      </c>
      <c r="BA14" s="166" t="s">
        <v>84</v>
      </c>
      <c r="BB14" s="166" t="s">
        <v>96</v>
      </c>
      <c r="BC14" s="176">
        <f t="shared" si="2"/>
        <v>100</v>
      </c>
      <c r="BD14" s="176" t="str">
        <f t="shared" si="3"/>
        <v>Fuerte</v>
      </c>
      <c r="BE14" s="176"/>
      <c r="BF14" s="176" t="s">
        <v>89</v>
      </c>
      <c r="BG14" s="176" t="str">
        <f t="shared" si="4"/>
        <v>Siempre se ejecuta</v>
      </c>
      <c r="BH14" s="176"/>
      <c r="BI14" s="177" t="str">
        <f t="shared" si="5"/>
        <v>FUERTE</v>
      </c>
      <c r="BJ14" s="176">
        <f t="shared" si="6"/>
        <v>100</v>
      </c>
      <c r="BK14" s="176" t="str">
        <f t="shared" si="7"/>
        <v>NO</v>
      </c>
      <c r="BL14" s="351"/>
      <c r="BM14" s="351"/>
      <c r="BN14" s="354"/>
      <c r="BO14" s="356"/>
      <c r="BP14" s="356"/>
      <c r="BQ14" s="359"/>
      <c r="BR14" s="349"/>
    </row>
    <row r="15" spans="1:70" s="146" customFormat="1" ht="3" customHeight="1" x14ac:dyDescent="0.3">
      <c r="A15" s="162"/>
      <c r="B15" s="395"/>
      <c r="C15" s="365"/>
      <c r="D15" s="469"/>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469"/>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469"/>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469"/>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469"/>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469"/>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470"/>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s="146" customFormat="1" ht="117.6" customHeight="1" x14ac:dyDescent="0.3">
      <c r="A22" s="162"/>
      <c r="B22" s="394" t="s">
        <v>32</v>
      </c>
      <c r="C22" s="364" t="str">
        <f>VLOOKUP(B22,'[7]HOJA DE DATOS'!$I$13:$J$46,2,FALSE)</f>
        <v>Identificar, gestionar y evaluar proyectos de ingeniería relacionados con la incorporación, actualización, mantenimiento y sostenibilidad de la tecnología aeronáutica, con el fin de asegurar que la prestación de los servicios se realiza de manera efectiva y eficiente de acuerdo con los requerimientos operacionales contenidos en el PNA Vol. I a través de la adopción y legitimación de nuevas tecnologías CNS/MET/Energía/Radioayudas con el cumplimiento de estándares de clase mundial.</v>
      </c>
      <c r="D22" s="376" t="s">
        <v>2377</v>
      </c>
      <c r="E22" s="364" t="s">
        <v>75</v>
      </c>
      <c r="F22" s="364" t="s">
        <v>75</v>
      </c>
      <c r="G22" s="364" t="s">
        <v>75</v>
      </c>
      <c r="H22" s="364" t="s">
        <v>75</v>
      </c>
      <c r="I22" s="372" t="str">
        <f>IF(AND((E22="SI"),(F22="SI"),(G22="SI"),(H22="SI")),"Si es Riesgo de Corrupción","No es Riesgo de Corrupción")</f>
        <v>Si es Riesgo de Corrupción</v>
      </c>
      <c r="J22" s="163">
        <v>1</v>
      </c>
      <c r="K22" s="164" t="s">
        <v>2222</v>
      </c>
      <c r="L22" s="308" t="s">
        <v>2223</v>
      </c>
      <c r="M22" s="310">
        <v>3</v>
      </c>
      <c r="N22" s="375" t="str">
        <f>IF(M22=1,"Rara vez",IF(M22=2,"Improbable",IF(M22=3,"Posible",IF(M22=4,"Probable",IF(M22=5,"Casi seguro","← 
Definir el nivel de probabilidad")))))</f>
        <v>Posible</v>
      </c>
      <c r="O22" s="369"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22" s="364" t="s">
        <v>75</v>
      </c>
      <c r="Q22" s="364" t="s">
        <v>75</v>
      </c>
      <c r="R22" s="364" t="s">
        <v>75</v>
      </c>
      <c r="S22" s="364" t="s">
        <v>75</v>
      </c>
      <c r="T22" s="364" t="s">
        <v>75</v>
      </c>
      <c r="U22" s="364" t="s">
        <v>75</v>
      </c>
      <c r="V22" s="364" t="s">
        <v>75</v>
      </c>
      <c r="W22" s="364" t="s">
        <v>75</v>
      </c>
      <c r="X22" s="364" t="s">
        <v>76</v>
      </c>
      <c r="Y22" s="364" t="s">
        <v>75</v>
      </c>
      <c r="Z22" s="364" t="s">
        <v>75</v>
      </c>
      <c r="AA22" s="364" t="s">
        <v>75</v>
      </c>
      <c r="AB22" s="364" t="s">
        <v>75</v>
      </c>
      <c r="AC22" s="364" t="s">
        <v>75</v>
      </c>
      <c r="AD22" s="364" t="s">
        <v>75</v>
      </c>
      <c r="AE22" s="364" t="s">
        <v>76</v>
      </c>
      <c r="AF22" s="364" t="s">
        <v>75</v>
      </c>
      <c r="AG22" s="364" t="s">
        <v>75</v>
      </c>
      <c r="AH22" s="364" t="s">
        <v>76</v>
      </c>
      <c r="AI22" s="367">
        <f>IF(AE22="SI","Impacto Catastrófico por lesoines o perdida de vidas humanas",(COUNTIF(P22:AD31,"SI")+COUNTIF(AF22:AH31,"SI")))</f>
        <v>16</v>
      </c>
      <c r="AJ22" s="356" t="str">
        <f t="shared" ref="AJ22" si="15">IF(AI22=0,"",IF(AND(AI22&gt;0,AI22&lt;=5),"Moderado",IF(AND(AI22&gt;5,AI22&lt;=11),"Mayor","Catastrófico")))</f>
        <v>Catastrófico</v>
      </c>
      <c r="AK22" s="358" t="str">
        <f>IF(AND(N22="Rara Vez",AJ22="Moderado"),"Moderado",IF(AND(N22="Rara Vez",AJ22="Mayor"),"Alto",IF(AND(N22="Improbable",AJ22="Moderado"),"Moderado",IF(AND(N22="Improbable",AJ22="Mayor"),"Alto",IF(AND(N22="Posible",AJ22="Moderado"),"Alto",IF(AND(N22="Probable",AJ22="Moderado"),"Alto","Extremo"))))))</f>
        <v>Extremo</v>
      </c>
      <c r="AL22" s="361" t="s">
        <v>70</v>
      </c>
      <c r="AM22" s="165">
        <v>1</v>
      </c>
      <c r="AN22" s="164" t="s">
        <v>2224</v>
      </c>
      <c r="AO22" s="166" t="s">
        <v>2225</v>
      </c>
      <c r="AP22" s="166" t="s">
        <v>77</v>
      </c>
      <c r="AQ22" s="166" t="s">
        <v>2226</v>
      </c>
      <c r="AR22" s="166" t="s">
        <v>2227</v>
      </c>
      <c r="AS22" s="166" t="s">
        <v>2228</v>
      </c>
      <c r="AT22" s="166" t="s">
        <v>2229</v>
      </c>
      <c r="AU22" s="166" t="s">
        <v>95</v>
      </c>
      <c r="AV22" s="166" t="s">
        <v>79</v>
      </c>
      <c r="AW22" s="166" t="s">
        <v>80</v>
      </c>
      <c r="AX22" s="166" t="s">
        <v>81</v>
      </c>
      <c r="AY22" s="166" t="s">
        <v>82</v>
      </c>
      <c r="AZ22" s="166" t="s">
        <v>83</v>
      </c>
      <c r="BA22" s="166" t="s">
        <v>84</v>
      </c>
      <c r="BB22" s="166" t="s">
        <v>96</v>
      </c>
      <c r="BC22" s="166">
        <f t="shared" ref="BC22" si="16">IF(AV22="Asignado",15,0)+IF(AW22="Adecuado",15,0)+IF(AX22="Oportuna",15,0)+IF(AY22="Prevenir",15,IF(AY22="Detectar",10,0))+IF(AZ22="Confiable",15,0)+IF(BA22="Se investigan y resuelven oportunamente",15,0)+IF(BB22="Completa",10,IF(BB22="Incompleta",5,0))</f>
        <v>100</v>
      </c>
      <c r="BD22" s="166" t="str">
        <f t="shared" ref="BD22:BD31" si="17">IF(BC22&lt;=85,"Débil",IF(AND(BC22&gt;=86,BC22&lt;=94),"Moderado","Fuerte"))</f>
        <v>Fuerte</v>
      </c>
      <c r="BE22" s="166"/>
      <c r="BF22" s="166" t="s">
        <v>89</v>
      </c>
      <c r="BG22" s="166" t="str">
        <f t="shared" ref="BG22:BG31" si="18">IF(BF22="Débil","No se ejecuta",IF(BF22="Moderado","Algunas veces se ejecuta",IF(BF22="FUERTE","Siempre se ejecuta","Casilla formulada")))</f>
        <v>Siempre se ejecuta</v>
      </c>
      <c r="BH22" s="166"/>
      <c r="BI22" s="167" t="str">
        <f t="shared" ref="BI22:BI31" si="19">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FUERTE</v>
      </c>
      <c r="BJ22" s="166">
        <f t="shared" ref="BJ22:BJ31" si="20">IF(BI22="DÉBIL",0,IF(BI22="MODERADO",50,IF(BI22="FUERTE",100,"")))</f>
        <v>100</v>
      </c>
      <c r="BK22" s="166" t="str">
        <f t="shared" ref="BK22:BK31" si="21">IF(AND(BF22="Fuerte",BD22="Fuerte"),"NO","SI")</f>
        <v>NO</v>
      </c>
      <c r="BL22" s="351" t="str">
        <f t="shared" ref="BL22" si="22">IF(AVERAGE(BJ22:BJ31)=100,"FUERTE",IF(AND(AVERAGE(BJ22:BJ31)&lt;=99,AVERAGE(BJ22:BJ31)&gt;=50),"MODERADA",IF(AVERAGE(BJ22:BJ31)&lt;50,"DÉBIL",0)))</f>
        <v>FUERTE</v>
      </c>
      <c r="BM22" s="351" t="str">
        <f t="shared" ref="BM22" si="23">IFERROR(IF(BL22="DÉBIL","NO DISMINUYE",IF(AVERAGEIF(AU22:AU31,"Preventivo",BJ22:BJ31)&gt;=50,"DIRECTAMENTE","NO DISMINUYE")),"NO DISMINUYE")</f>
        <v>DIRECTAMENTE</v>
      </c>
      <c r="BN22" s="353">
        <f t="shared" ref="BN22" si="24">IF(M22=1,1,IF(AND(M22=2,BL22="FUERTE",BM22="DIRECTAMENTE"),M22-1,IF(AND(M22&gt;2,BL22="FUERTE",BM22="DIRECTAMENTE"),M22-2,IF(AND(M22&gt;=2,BL22="MODERADA",BM22="DIRECTAMENTE"),M22-1,M22))))</f>
        <v>1</v>
      </c>
      <c r="BO22" s="356" t="str">
        <f t="shared" ref="BO22" si="25">IF(BN22=1,"Rara vez",IF(BN22=2,"Improbable",IF(BN22=3,"Posible",IF(BN22=4,"Probable",IF(BN22=5,"Casi Seguro",0)))))</f>
        <v>Rara vez</v>
      </c>
      <c r="BP22" s="356" t="str">
        <f t="shared" ref="BP22" si="26">AJ22</f>
        <v>Catastrófico</v>
      </c>
      <c r="BQ22" s="358" t="str">
        <f t="shared" ref="BQ22" si="27">IF(AND(BO22="Rara Vez",BP22="Moderado"),"Moderado",IF(AND(BO22="Rara Vez",BP22="Mayor"),"Alto",IF(AND(BO22="Improbable",BP22="Moderado"),"Moderado",IF(AND(BO22="Improbable",BP22="Mayor"),"Alto",IF(AND(BO22="Posible",BP22="Moderado"),"Alto",IF(AND(BO22="Probable",BP22="Moderado"),"Alto","Extremo"))))))</f>
        <v>Extremo</v>
      </c>
      <c r="BR22" s="348" t="s">
        <v>2236</v>
      </c>
    </row>
    <row r="23" spans="1:70" s="146" customFormat="1" ht="106.8" customHeight="1" x14ac:dyDescent="0.3">
      <c r="A23" s="162"/>
      <c r="B23" s="395"/>
      <c r="C23" s="365"/>
      <c r="D23" s="376"/>
      <c r="E23" s="365"/>
      <c r="F23" s="365"/>
      <c r="G23" s="365"/>
      <c r="H23" s="365"/>
      <c r="I23" s="373"/>
      <c r="J23" s="168">
        <v>2</v>
      </c>
      <c r="K23" s="169" t="s">
        <v>2222</v>
      </c>
      <c r="L23" s="308"/>
      <c r="M23" s="310"/>
      <c r="N23" s="376"/>
      <c r="O23" s="370"/>
      <c r="P23" s="365"/>
      <c r="Q23" s="365"/>
      <c r="R23" s="365"/>
      <c r="S23" s="365"/>
      <c r="T23" s="365"/>
      <c r="U23" s="365"/>
      <c r="V23" s="365"/>
      <c r="W23" s="365"/>
      <c r="X23" s="365"/>
      <c r="Y23" s="365"/>
      <c r="Z23" s="365"/>
      <c r="AA23" s="365"/>
      <c r="AB23" s="365"/>
      <c r="AC23" s="365"/>
      <c r="AD23" s="365"/>
      <c r="AE23" s="365"/>
      <c r="AF23" s="365"/>
      <c r="AG23" s="365"/>
      <c r="AH23" s="365"/>
      <c r="AI23" s="367"/>
      <c r="AJ23" s="356"/>
      <c r="AK23" s="359"/>
      <c r="AL23" s="362"/>
      <c r="AM23" s="170">
        <v>2</v>
      </c>
      <c r="AN23" s="169" t="s">
        <v>2230</v>
      </c>
      <c r="AO23" s="171" t="s">
        <v>2231</v>
      </c>
      <c r="AP23" s="171" t="s">
        <v>77</v>
      </c>
      <c r="AQ23" s="171" t="s">
        <v>2232</v>
      </c>
      <c r="AR23" s="171" t="s">
        <v>2233</v>
      </c>
      <c r="AS23" s="171" t="s">
        <v>2234</v>
      </c>
      <c r="AT23" s="171" t="s">
        <v>2235</v>
      </c>
      <c r="AU23" s="171" t="s">
        <v>95</v>
      </c>
      <c r="AV23" s="171" t="s">
        <v>79</v>
      </c>
      <c r="AW23" s="171" t="s">
        <v>80</v>
      </c>
      <c r="AX23" s="171" t="s">
        <v>81</v>
      </c>
      <c r="AY23" s="171" t="s">
        <v>82</v>
      </c>
      <c r="AZ23" s="171" t="s">
        <v>83</v>
      </c>
      <c r="BA23" s="171" t="s">
        <v>84</v>
      </c>
      <c r="BB23" s="171" t="s">
        <v>96</v>
      </c>
      <c r="BC23" s="171">
        <f>IF(AV23="Asignado",15,0)+IF(AW23="Adecuado",15,0)+IF(AX23="Oportuna",15,0)+IF(AY23="Prevenir",15,IF(AY23="Detectar",10,0))+IF(AZ23="Confiable",15,0)+IF(BA23="Se investigan y resuelven oportunamente",15,0)+IF(BB23="Completa",10,IF(BB23="Incompleta",5,0))</f>
        <v>100</v>
      </c>
      <c r="BD23" s="171" t="str">
        <f t="shared" si="17"/>
        <v>Fuerte</v>
      </c>
      <c r="BE23" s="171"/>
      <c r="BF23" s="171" t="s">
        <v>89</v>
      </c>
      <c r="BG23" s="171" t="str">
        <f t="shared" si="18"/>
        <v>Siempre se ejecuta</v>
      </c>
      <c r="BH23" s="171"/>
      <c r="BI23" s="172" t="str">
        <f t="shared" si="19"/>
        <v>FUERTE</v>
      </c>
      <c r="BJ23" s="171">
        <f t="shared" si="20"/>
        <v>100</v>
      </c>
      <c r="BK23" s="171" t="str">
        <f t="shared" si="21"/>
        <v>NO</v>
      </c>
      <c r="BL23" s="351"/>
      <c r="BM23" s="351"/>
      <c r="BN23" s="354"/>
      <c r="BO23" s="356"/>
      <c r="BP23" s="356"/>
      <c r="BQ23" s="359"/>
      <c r="BR23" s="349"/>
    </row>
    <row r="24" spans="1:70" s="146" customFormat="1" ht="3" customHeight="1" x14ac:dyDescent="0.3">
      <c r="A24" s="162"/>
      <c r="B24" s="395"/>
      <c r="C24" s="365"/>
      <c r="D24" s="376"/>
      <c r="E24" s="365"/>
      <c r="F24" s="365"/>
      <c r="G24" s="365"/>
      <c r="H24" s="365"/>
      <c r="I24" s="373"/>
      <c r="J24" s="173">
        <v>3</v>
      </c>
      <c r="K24" s="174"/>
      <c r="L24" s="308"/>
      <c r="M24" s="310"/>
      <c r="N24" s="376"/>
      <c r="O24" s="370"/>
      <c r="P24" s="365"/>
      <c r="Q24" s="365"/>
      <c r="R24" s="365"/>
      <c r="S24" s="365"/>
      <c r="T24" s="365"/>
      <c r="U24" s="365"/>
      <c r="V24" s="365"/>
      <c r="W24" s="365"/>
      <c r="X24" s="365"/>
      <c r="Y24" s="365"/>
      <c r="Z24" s="365"/>
      <c r="AA24" s="365"/>
      <c r="AB24" s="365"/>
      <c r="AC24" s="365"/>
      <c r="AD24" s="365"/>
      <c r="AE24" s="365"/>
      <c r="AF24" s="365"/>
      <c r="AG24" s="365"/>
      <c r="AH24" s="365"/>
      <c r="AI24" s="367"/>
      <c r="AJ24" s="356"/>
      <c r="AK24" s="359"/>
      <c r="AL24" s="362"/>
      <c r="AM24" s="175">
        <v>3</v>
      </c>
      <c r="AN24" s="174"/>
      <c r="AO24" s="176"/>
      <c r="AP24" s="176"/>
      <c r="AQ24" s="176"/>
      <c r="AR24" s="176"/>
      <c r="AS24" s="176"/>
      <c r="AT24" s="176"/>
      <c r="AU24" s="176"/>
      <c r="AV24" s="166"/>
      <c r="AW24" s="166"/>
      <c r="AX24" s="166"/>
      <c r="AY24" s="166"/>
      <c r="AZ24" s="166"/>
      <c r="BA24" s="166"/>
      <c r="BB24" s="166"/>
      <c r="BC24" s="176">
        <f t="shared" ref="BC24:BC31" si="28">IF(AV24="Asignado",15,0)+IF(AW24="Adecuado",15,0)+IF(AX24="Oportuna",15,0)+IF(AY24="Prevenir",15,IF(AY24="Detectar",10,0))+IF(AZ24="Confiable",15,0)+IF(BA24="Se investigan y resuelven oportunamente",15,0)+IF(BB24="Completa",10,IF(BB24="Incompleta",5,0))</f>
        <v>0</v>
      </c>
      <c r="BD24" s="176" t="str">
        <f t="shared" si="17"/>
        <v>Débil</v>
      </c>
      <c r="BE24" s="176"/>
      <c r="BF24" s="176"/>
      <c r="BG24" s="176" t="str">
        <f t="shared" si="18"/>
        <v>Casilla formulada</v>
      </c>
      <c r="BH24" s="176"/>
      <c r="BI24" s="177" t="str">
        <f t="shared" si="19"/>
        <v/>
      </c>
      <c r="BJ24" s="176" t="str">
        <f t="shared" si="20"/>
        <v/>
      </c>
      <c r="BK24" s="176" t="str">
        <f t="shared" si="21"/>
        <v>SI</v>
      </c>
      <c r="BL24" s="351"/>
      <c r="BM24" s="351"/>
      <c r="BN24" s="354"/>
      <c r="BO24" s="356"/>
      <c r="BP24" s="356"/>
      <c r="BQ24" s="359"/>
      <c r="BR24" s="349"/>
    </row>
    <row r="25" spans="1:70" s="146" customFormat="1" ht="3" customHeight="1" x14ac:dyDescent="0.3">
      <c r="A25" s="162"/>
      <c r="B25" s="395"/>
      <c r="C25" s="365"/>
      <c r="D25" s="376"/>
      <c r="E25" s="365"/>
      <c r="F25" s="365"/>
      <c r="G25" s="365"/>
      <c r="H25" s="365"/>
      <c r="I25" s="373"/>
      <c r="J25" s="168">
        <v>4</v>
      </c>
      <c r="K25" s="169" t="s">
        <v>586</v>
      </c>
      <c r="L25" s="308"/>
      <c r="M25" s="310"/>
      <c r="N25" s="376"/>
      <c r="O25" s="370"/>
      <c r="P25" s="365"/>
      <c r="Q25" s="365"/>
      <c r="R25" s="365"/>
      <c r="S25" s="365"/>
      <c r="T25" s="365"/>
      <c r="U25" s="365"/>
      <c r="V25" s="365"/>
      <c r="W25" s="365"/>
      <c r="X25" s="365"/>
      <c r="Y25" s="365"/>
      <c r="Z25" s="365"/>
      <c r="AA25" s="365"/>
      <c r="AB25" s="365"/>
      <c r="AC25" s="365"/>
      <c r="AD25" s="365"/>
      <c r="AE25" s="365"/>
      <c r="AF25" s="365"/>
      <c r="AG25" s="365"/>
      <c r="AH25" s="365"/>
      <c r="AI25" s="367"/>
      <c r="AJ25" s="356"/>
      <c r="AK25" s="359"/>
      <c r="AL25" s="362"/>
      <c r="AM25" s="170">
        <v>4</v>
      </c>
      <c r="AN25" s="169" t="s">
        <v>1926</v>
      </c>
      <c r="AO25" s="171"/>
      <c r="AP25" s="171" t="s">
        <v>585</v>
      </c>
      <c r="AQ25" s="171"/>
      <c r="AR25" s="171"/>
      <c r="AS25" s="171"/>
      <c r="AT25" s="171"/>
      <c r="AU25" s="171" t="s">
        <v>585</v>
      </c>
      <c r="AV25" s="171" t="s">
        <v>585</v>
      </c>
      <c r="AW25" s="171" t="s">
        <v>585</v>
      </c>
      <c r="AX25" s="171" t="s">
        <v>585</v>
      </c>
      <c r="AY25" s="171" t="s">
        <v>585</v>
      </c>
      <c r="AZ25" s="171" t="s">
        <v>585</v>
      </c>
      <c r="BA25" s="171" t="s">
        <v>585</v>
      </c>
      <c r="BB25" s="171" t="s">
        <v>585</v>
      </c>
      <c r="BC25" s="171">
        <f t="shared" si="28"/>
        <v>0</v>
      </c>
      <c r="BD25" s="171" t="str">
        <f t="shared" si="17"/>
        <v>Débil</v>
      </c>
      <c r="BE25" s="171"/>
      <c r="BF25" s="171" t="s">
        <v>585</v>
      </c>
      <c r="BG25" s="171" t="str">
        <f t="shared" si="18"/>
        <v>Casilla formulada</v>
      </c>
      <c r="BH25" s="171"/>
      <c r="BI25" s="172" t="str">
        <f t="shared" si="19"/>
        <v/>
      </c>
      <c r="BJ25" s="171" t="str">
        <f t="shared" si="20"/>
        <v/>
      </c>
      <c r="BK25" s="171" t="str">
        <f t="shared" si="21"/>
        <v>SI</v>
      </c>
      <c r="BL25" s="351"/>
      <c r="BM25" s="351"/>
      <c r="BN25" s="354"/>
      <c r="BO25" s="356"/>
      <c r="BP25" s="356"/>
      <c r="BQ25" s="359"/>
      <c r="BR25" s="349"/>
    </row>
    <row r="26" spans="1:70" s="146" customFormat="1" ht="3" customHeight="1" x14ac:dyDescent="0.3">
      <c r="A26" s="162"/>
      <c r="B26" s="395"/>
      <c r="C26" s="365"/>
      <c r="D26" s="376"/>
      <c r="E26" s="365"/>
      <c r="F26" s="365"/>
      <c r="G26" s="365"/>
      <c r="H26" s="365"/>
      <c r="I26" s="373"/>
      <c r="J26" s="173">
        <v>5</v>
      </c>
      <c r="K26" s="174" t="s">
        <v>586</v>
      </c>
      <c r="L26" s="308"/>
      <c r="M26" s="310"/>
      <c r="N26" s="376"/>
      <c r="O26" s="370"/>
      <c r="P26" s="365"/>
      <c r="Q26" s="365"/>
      <c r="R26" s="365"/>
      <c r="S26" s="365"/>
      <c r="T26" s="365"/>
      <c r="U26" s="365"/>
      <c r="V26" s="365"/>
      <c r="W26" s="365"/>
      <c r="X26" s="365"/>
      <c r="Y26" s="365"/>
      <c r="Z26" s="365"/>
      <c r="AA26" s="365"/>
      <c r="AB26" s="365"/>
      <c r="AC26" s="365"/>
      <c r="AD26" s="365"/>
      <c r="AE26" s="365"/>
      <c r="AF26" s="365"/>
      <c r="AG26" s="365"/>
      <c r="AH26" s="365"/>
      <c r="AI26" s="367"/>
      <c r="AJ26" s="356"/>
      <c r="AK26" s="359"/>
      <c r="AL26" s="362"/>
      <c r="AM26" s="175">
        <v>5</v>
      </c>
      <c r="AN26" s="174" t="s">
        <v>1926</v>
      </c>
      <c r="AO26" s="176"/>
      <c r="AP26" s="176" t="s">
        <v>585</v>
      </c>
      <c r="AQ26" s="176"/>
      <c r="AR26" s="176"/>
      <c r="AS26" s="176"/>
      <c r="AT26" s="176"/>
      <c r="AU26" s="176" t="s">
        <v>585</v>
      </c>
      <c r="AV26" s="166" t="s">
        <v>585</v>
      </c>
      <c r="AW26" s="166" t="s">
        <v>585</v>
      </c>
      <c r="AX26" s="166" t="s">
        <v>585</v>
      </c>
      <c r="AY26" s="166" t="s">
        <v>585</v>
      </c>
      <c r="AZ26" s="166" t="s">
        <v>585</v>
      </c>
      <c r="BA26" s="166" t="s">
        <v>585</v>
      </c>
      <c r="BB26" s="166" t="s">
        <v>585</v>
      </c>
      <c r="BC26" s="176">
        <f t="shared" si="28"/>
        <v>0</v>
      </c>
      <c r="BD26" s="176" t="str">
        <f t="shared" si="17"/>
        <v>Débil</v>
      </c>
      <c r="BE26" s="176"/>
      <c r="BF26" s="176" t="s">
        <v>585</v>
      </c>
      <c r="BG26" s="176" t="str">
        <f t="shared" si="18"/>
        <v>Casilla formulada</v>
      </c>
      <c r="BH26" s="176"/>
      <c r="BI26" s="177" t="str">
        <f t="shared" si="19"/>
        <v/>
      </c>
      <c r="BJ26" s="176" t="str">
        <f t="shared" si="20"/>
        <v/>
      </c>
      <c r="BK26" s="176" t="str">
        <f t="shared" si="21"/>
        <v>SI</v>
      </c>
      <c r="BL26" s="351"/>
      <c r="BM26" s="351"/>
      <c r="BN26" s="354"/>
      <c r="BO26" s="356"/>
      <c r="BP26" s="356"/>
      <c r="BQ26" s="359"/>
      <c r="BR26" s="349"/>
    </row>
    <row r="27" spans="1:70" s="146" customFormat="1" ht="3" customHeight="1" x14ac:dyDescent="0.3">
      <c r="A27" s="162"/>
      <c r="B27" s="395"/>
      <c r="C27" s="365"/>
      <c r="D27" s="376"/>
      <c r="E27" s="365"/>
      <c r="F27" s="365"/>
      <c r="G27" s="365"/>
      <c r="H27" s="365"/>
      <c r="I27" s="373"/>
      <c r="J27" s="168">
        <v>6</v>
      </c>
      <c r="K27" s="169" t="s">
        <v>586</v>
      </c>
      <c r="L27" s="308"/>
      <c r="M27" s="310"/>
      <c r="N27" s="376"/>
      <c r="O27" s="370"/>
      <c r="P27" s="365"/>
      <c r="Q27" s="365"/>
      <c r="R27" s="365"/>
      <c r="S27" s="365"/>
      <c r="T27" s="365"/>
      <c r="U27" s="365"/>
      <c r="V27" s="365"/>
      <c r="W27" s="365"/>
      <c r="X27" s="365"/>
      <c r="Y27" s="365"/>
      <c r="Z27" s="365"/>
      <c r="AA27" s="365"/>
      <c r="AB27" s="365"/>
      <c r="AC27" s="365"/>
      <c r="AD27" s="365"/>
      <c r="AE27" s="365"/>
      <c r="AF27" s="365"/>
      <c r="AG27" s="365"/>
      <c r="AH27" s="365"/>
      <c r="AI27" s="367"/>
      <c r="AJ27" s="356"/>
      <c r="AK27" s="359"/>
      <c r="AL27" s="362"/>
      <c r="AM27" s="170">
        <v>6</v>
      </c>
      <c r="AN27" s="169" t="s">
        <v>1926</v>
      </c>
      <c r="AO27" s="171"/>
      <c r="AP27" s="171" t="s">
        <v>585</v>
      </c>
      <c r="AQ27" s="171"/>
      <c r="AR27" s="171"/>
      <c r="AS27" s="171"/>
      <c r="AT27" s="171"/>
      <c r="AU27" s="171" t="s">
        <v>585</v>
      </c>
      <c r="AV27" s="171" t="s">
        <v>585</v>
      </c>
      <c r="AW27" s="171" t="s">
        <v>585</v>
      </c>
      <c r="AX27" s="171" t="s">
        <v>585</v>
      </c>
      <c r="AY27" s="171" t="s">
        <v>585</v>
      </c>
      <c r="AZ27" s="171" t="s">
        <v>585</v>
      </c>
      <c r="BA27" s="171" t="s">
        <v>585</v>
      </c>
      <c r="BB27" s="171" t="s">
        <v>585</v>
      </c>
      <c r="BC27" s="171">
        <f t="shared" si="28"/>
        <v>0</v>
      </c>
      <c r="BD27" s="171" t="str">
        <f t="shared" si="17"/>
        <v>Débil</v>
      </c>
      <c r="BE27" s="171"/>
      <c r="BF27" s="171" t="s">
        <v>585</v>
      </c>
      <c r="BG27" s="171" t="str">
        <f t="shared" si="18"/>
        <v>Casilla formulada</v>
      </c>
      <c r="BH27" s="171"/>
      <c r="BI27" s="172" t="str">
        <f t="shared" si="19"/>
        <v/>
      </c>
      <c r="BJ27" s="171" t="str">
        <f t="shared" si="20"/>
        <v/>
      </c>
      <c r="BK27" s="171" t="str">
        <f t="shared" si="21"/>
        <v>SI</v>
      </c>
      <c r="BL27" s="351"/>
      <c r="BM27" s="351"/>
      <c r="BN27" s="354"/>
      <c r="BO27" s="356"/>
      <c r="BP27" s="356"/>
      <c r="BQ27" s="359"/>
      <c r="BR27" s="349"/>
    </row>
    <row r="28" spans="1:70" s="146" customFormat="1" ht="3" customHeight="1" x14ac:dyDescent="0.3">
      <c r="A28" s="162"/>
      <c r="B28" s="395"/>
      <c r="C28" s="365"/>
      <c r="D28" s="376"/>
      <c r="E28" s="365"/>
      <c r="F28" s="365"/>
      <c r="G28" s="365"/>
      <c r="H28" s="365"/>
      <c r="I28" s="373"/>
      <c r="J28" s="173">
        <v>7</v>
      </c>
      <c r="K28" s="174" t="s">
        <v>586</v>
      </c>
      <c r="L28" s="308"/>
      <c r="M28" s="310"/>
      <c r="N28" s="376"/>
      <c r="O28" s="370"/>
      <c r="P28" s="365"/>
      <c r="Q28" s="365"/>
      <c r="R28" s="365"/>
      <c r="S28" s="365"/>
      <c r="T28" s="365"/>
      <c r="U28" s="365"/>
      <c r="V28" s="365"/>
      <c r="W28" s="365"/>
      <c r="X28" s="365"/>
      <c r="Y28" s="365"/>
      <c r="Z28" s="365"/>
      <c r="AA28" s="365"/>
      <c r="AB28" s="365"/>
      <c r="AC28" s="365"/>
      <c r="AD28" s="365"/>
      <c r="AE28" s="365"/>
      <c r="AF28" s="365"/>
      <c r="AG28" s="365"/>
      <c r="AH28" s="365"/>
      <c r="AI28" s="367"/>
      <c r="AJ28" s="356"/>
      <c r="AK28" s="359"/>
      <c r="AL28" s="362"/>
      <c r="AM28" s="175">
        <v>7</v>
      </c>
      <c r="AN28" s="174" t="s">
        <v>1926</v>
      </c>
      <c r="AO28" s="176"/>
      <c r="AP28" s="176" t="s">
        <v>585</v>
      </c>
      <c r="AQ28" s="176"/>
      <c r="AR28" s="176"/>
      <c r="AS28" s="176"/>
      <c r="AT28" s="176"/>
      <c r="AU28" s="176" t="s">
        <v>585</v>
      </c>
      <c r="AV28" s="166" t="s">
        <v>585</v>
      </c>
      <c r="AW28" s="166" t="s">
        <v>585</v>
      </c>
      <c r="AX28" s="166" t="s">
        <v>585</v>
      </c>
      <c r="AY28" s="166" t="s">
        <v>585</v>
      </c>
      <c r="AZ28" s="166" t="s">
        <v>585</v>
      </c>
      <c r="BA28" s="166" t="s">
        <v>585</v>
      </c>
      <c r="BB28" s="166" t="s">
        <v>585</v>
      </c>
      <c r="BC28" s="176">
        <f t="shared" si="28"/>
        <v>0</v>
      </c>
      <c r="BD28" s="176" t="str">
        <f t="shared" si="17"/>
        <v>Débil</v>
      </c>
      <c r="BE28" s="176"/>
      <c r="BF28" s="176" t="s">
        <v>585</v>
      </c>
      <c r="BG28" s="176" t="str">
        <f t="shared" si="18"/>
        <v>Casilla formulada</v>
      </c>
      <c r="BH28" s="176"/>
      <c r="BI28" s="177" t="str">
        <f t="shared" si="19"/>
        <v/>
      </c>
      <c r="BJ28" s="176" t="str">
        <f t="shared" si="20"/>
        <v/>
      </c>
      <c r="BK28" s="176" t="str">
        <f t="shared" si="21"/>
        <v>SI</v>
      </c>
      <c r="BL28" s="351"/>
      <c r="BM28" s="351"/>
      <c r="BN28" s="354"/>
      <c r="BO28" s="356"/>
      <c r="BP28" s="356"/>
      <c r="BQ28" s="359"/>
      <c r="BR28" s="349"/>
    </row>
    <row r="29" spans="1:70" s="146" customFormat="1" ht="3" customHeight="1" x14ac:dyDescent="0.3">
      <c r="A29" s="162"/>
      <c r="B29" s="395"/>
      <c r="C29" s="365"/>
      <c r="D29" s="376"/>
      <c r="E29" s="365"/>
      <c r="F29" s="365"/>
      <c r="G29" s="365"/>
      <c r="H29" s="365"/>
      <c r="I29" s="373"/>
      <c r="J29" s="168">
        <v>8</v>
      </c>
      <c r="K29" s="169" t="s">
        <v>586</v>
      </c>
      <c r="L29" s="308"/>
      <c r="M29" s="310"/>
      <c r="N29" s="376"/>
      <c r="O29" s="370"/>
      <c r="P29" s="365"/>
      <c r="Q29" s="365"/>
      <c r="R29" s="365"/>
      <c r="S29" s="365"/>
      <c r="T29" s="365"/>
      <c r="U29" s="365"/>
      <c r="V29" s="365"/>
      <c r="W29" s="365"/>
      <c r="X29" s="365"/>
      <c r="Y29" s="365"/>
      <c r="Z29" s="365"/>
      <c r="AA29" s="365"/>
      <c r="AB29" s="365"/>
      <c r="AC29" s="365"/>
      <c r="AD29" s="365"/>
      <c r="AE29" s="365"/>
      <c r="AF29" s="365"/>
      <c r="AG29" s="365"/>
      <c r="AH29" s="365"/>
      <c r="AI29" s="367"/>
      <c r="AJ29" s="356"/>
      <c r="AK29" s="359"/>
      <c r="AL29" s="362"/>
      <c r="AM29" s="170">
        <v>8</v>
      </c>
      <c r="AN29" s="169" t="s">
        <v>1926</v>
      </c>
      <c r="AO29" s="171"/>
      <c r="AP29" s="171" t="s">
        <v>585</v>
      </c>
      <c r="AQ29" s="171"/>
      <c r="AR29" s="171"/>
      <c r="AS29" s="171"/>
      <c r="AT29" s="171"/>
      <c r="AU29" s="171" t="s">
        <v>585</v>
      </c>
      <c r="AV29" s="171" t="s">
        <v>585</v>
      </c>
      <c r="AW29" s="171" t="s">
        <v>585</v>
      </c>
      <c r="AX29" s="171" t="s">
        <v>585</v>
      </c>
      <c r="AY29" s="171" t="s">
        <v>585</v>
      </c>
      <c r="AZ29" s="171" t="s">
        <v>585</v>
      </c>
      <c r="BA29" s="171" t="s">
        <v>585</v>
      </c>
      <c r="BB29" s="171" t="s">
        <v>585</v>
      </c>
      <c r="BC29" s="171">
        <f t="shared" si="28"/>
        <v>0</v>
      </c>
      <c r="BD29" s="171" t="str">
        <f t="shared" si="17"/>
        <v>Débil</v>
      </c>
      <c r="BE29" s="171"/>
      <c r="BF29" s="171" t="s">
        <v>585</v>
      </c>
      <c r="BG29" s="171" t="str">
        <f t="shared" si="18"/>
        <v>Casilla formulada</v>
      </c>
      <c r="BH29" s="171"/>
      <c r="BI29" s="172" t="str">
        <f t="shared" si="19"/>
        <v/>
      </c>
      <c r="BJ29" s="171" t="str">
        <f t="shared" si="20"/>
        <v/>
      </c>
      <c r="BK29" s="171" t="str">
        <f t="shared" si="21"/>
        <v>SI</v>
      </c>
      <c r="BL29" s="351"/>
      <c r="BM29" s="351"/>
      <c r="BN29" s="354"/>
      <c r="BO29" s="356"/>
      <c r="BP29" s="356"/>
      <c r="BQ29" s="359"/>
      <c r="BR29" s="349"/>
    </row>
    <row r="30" spans="1:70" s="146" customFormat="1" ht="3" customHeight="1" x14ac:dyDescent="0.3">
      <c r="A30" s="162"/>
      <c r="B30" s="395"/>
      <c r="C30" s="365"/>
      <c r="D30" s="376"/>
      <c r="E30" s="365"/>
      <c r="F30" s="365"/>
      <c r="G30" s="365"/>
      <c r="H30" s="365"/>
      <c r="I30" s="373"/>
      <c r="J30" s="173">
        <v>9</v>
      </c>
      <c r="K30" s="174" t="s">
        <v>586</v>
      </c>
      <c r="L30" s="308"/>
      <c r="M30" s="310"/>
      <c r="N30" s="376"/>
      <c r="O30" s="370"/>
      <c r="P30" s="365"/>
      <c r="Q30" s="365"/>
      <c r="R30" s="365"/>
      <c r="S30" s="365"/>
      <c r="T30" s="365"/>
      <c r="U30" s="365"/>
      <c r="V30" s="365"/>
      <c r="W30" s="365"/>
      <c r="X30" s="365"/>
      <c r="Y30" s="365"/>
      <c r="Z30" s="365"/>
      <c r="AA30" s="365"/>
      <c r="AB30" s="365"/>
      <c r="AC30" s="365"/>
      <c r="AD30" s="365"/>
      <c r="AE30" s="365"/>
      <c r="AF30" s="365"/>
      <c r="AG30" s="365"/>
      <c r="AH30" s="365"/>
      <c r="AI30" s="367"/>
      <c r="AJ30" s="356"/>
      <c r="AK30" s="359"/>
      <c r="AL30" s="362"/>
      <c r="AM30" s="175">
        <v>9</v>
      </c>
      <c r="AN30" s="174" t="s">
        <v>1926</v>
      </c>
      <c r="AO30" s="176"/>
      <c r="AP30" s="176" t="s">
        <v>585</v>
      </c>
      <c r="AQ30" s="176"/>
      <c r="AR30" s="176"/>
      <c r="AS30" s="176"/>
      <c r="AT30" s="176"/>
      <c r="AU30" s="176" t="s">
        <v>585</v>
      </c>
      <c r="AV30" s="166" t="s">
        <v>585</v>
      </c>
      <c r="AW30" s="166" t="s">
        <v>585</v>
      </c>
      <c r="AX30" s="166" t="s">
        <v>585</v>
      </c>
      <c r="AY30" s="166" t="s">
        <v>585</v>
      </c>
      <c r="AZ30" s="166" t="s">
        <v>585</v>
      </c>
      <c r="BA30" s="166" t="s">
        <v>585</v>
      </c>
      <c r="BB30" s="166" t="s">
        <v>585</v>
      </c>
      <c r="BC30" s="176">
        <f t="shared" si="28"/>
        <v>0</v>
      </c>
      <c r="BD30" s="176" t="str">
        <f t="shared" si="17"/>
        <v>Débil</v>
      </c>
      <c r="BE30" s="176"/>
      <c r="BF30" s="176" t="s">
        <v>585</v>
      </c>
      <c r="BG30" s="176" t="str">
        <f t="shared" si="18"/>
        <v>Casilla formulada</v>
      </c>
      <c r="BH30" s="176"/>
      <c r="BI30" s="177" t="str">
        <f t="shared" si="19"/>
        <v/>
      </c>
      <c r="BJ30" s="176" t="str">
        <f t="shared" si="20"/>
        <v/>
      </c>
      <c r="BK30" s="176" t="str">
        <f t="shared" si="21"/>
        <v>SI</v>
      </c>
      <c r="BL30" s="351"/>
      <c r="BM30" s="351"/>
      <c r="BN30" s="354"/>
      <c r="BO30" s="356"/>
      <c r="BP30" s="356"/>
      <c r="BQ30" s="359"/>
      <c r="BR30" s="349"/>
    </row>
    <row r="31" spans="1:70" s="146" customFormat="1" ht="3" customHeight="1" thickBot="1" x14ac:dyDescent="0.35">
      <c r="A31" s="162"/>
      <c r="B31" s="396"/>
      <c r="C31" s="366"/>
      <c r="D31" s="377"/>
      <c r="E31" s="366"/>
      <c r="F31" s="366"/>
      <c r="G31" s="366"/>
      <c r="H31" s="366"/>
      <c r="I31" s="374"/>
      <c r="J31" s="178">
        <v>10</v>
      </c>
      <c r="K31" s="179" t="s">
        <v>586</v>
      </c>
      <c r="L31" s="309"/>
      <c r="M31" s="311"/>
      <c r="N31" s="377"/>
      <c r="O31" s="371"/>
      <c r="P31" s="366"/>
      <c r="Q31" s="366"/>
      <c r="R31" s="366"/>
      <c r="S31" s="366"/>
      <c r="T31" s="366"/>
      <c r="U31" s="366"/>
      <c r="V31" s="366"/>
      <c r="W31" s="366"/>
      <c r="X31" s="366"/>
      <c r="Y31" s="366"/>
      <c r="Z31" s="366"/>
      <c r="AA31" s="366"/>
      <c r="AB31" s="366"/>
      <c r="AC31" s="366"/>
      <c r="AD31" s="366"/>
      <c r="AE31" s="366"/>
      <c r="AF31" s="366"/>
      <c r="AG31" s="366"/>
      <c r="AH31" s="366"/>
      <c r="AI31" s="368"/>
      <c r="AJ31" s="357"/>
      <c r="AK31" s="360"/>
      <c r="AL31" s="363"/>
      <c r="AM31" s="180">
        <v>10</v>
      </c>
      <c r="AN31" s="179" t="s">
        <v>1926</v>
      </c>
      <c r="AO31" s="181"/>
      <c r="AP31" s="181" t="s">
        <v>585</v>
      </c>
      <c r="AQ31" s="181"/>
      <c r="AR31" s="181"/>
      <c r="AS31" s="181"/>
      <c r="AT31" s="181"/>
      <c r="AU31" s="181" t="s">
        <v>585</v>
      </c>
      <c r="AV31" s="181" t="s">
        <v>585</v>
      </c>
      <c r="AW31" s="181" t="s">
        <v>585</v>
      </c>
      <c r="AX31" s="181" t="s">
        <v>585</v>
      </c>
      <c r="AY31" s="181" t="s">
        <v>585</v>
      </c>
      <c r="AZ31" s="181" t="s">
        <v>585</v>
      </c>
      <c r="BA31" s="181" t="s">
        <v>585</v>
      </c>
      <c r="BB31" s="181" t="s">
        <v>585</v>
      </c>
      <c r="BC31" s="181">
        <f t="shared" si="28"/>
        <v>0</v>
      </c>
      <c r="BD31" s="181" t="str">
        <f t="shared" si="17"/>
        <v>Débil</v>
      </c>
      <c r="BE31" s="181"/>
      <c r="BF31" s="181" t="s">
        <v>585</v>
      </c>
      <c r="BG31" s="181" t="str">
        <f t="shared" si="18"/>
        <v>Casilla formulada</v>
      </c>
      <c r="BH31" s="181"/>
      <c r="BI31" s="182" t="str">
        <f t="shared" si="19"/>
        <v/>
      </c>
      <c r="BJ31" s="181" t="str">
        <f t="shared" si="20"/>
        <v/>
      </c>
      <c r="BK31" s="181" t="str">
        <f t="shared" si="21"/>
        <v>SI</v>
      </c>
      <c r="BL31" s="352"/>
      <c r="BM31" s="352"/>
      <c r="BN31" s="355"/>
      <c r="BO31" s="357"/>
      <c r="BP31" s="357"/>
      <c r="BQ31" s="360"/>
      <c r="BR31" s="350"/>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ZhgFpd1xgVwGCP3Mxf7jX1taPzNN77xnG+1Q6TvzxEh/yBvZiZuMSoYt6I9I8fn2CAt75ENguAgti1r6QWm+Ew==" saltValue="TuQW4DczOZbf3/vn3m2swg==" spinCount="100000" sheet="1" formatCells="0" formatColumns="0" formatRows="0" autoFilter="0"/>
  <mergeCells count="134">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 ref="AN9:AN11"/>
    <mergeCell ref="AO9:AO11"/>
    <mergeCell ref="AP9:AP11"/>
    <mergeCell ref="AQ9:AQ11"/>
    <mergeCell ref="AR9:AR11"/>
    <mergeCell ref="AS9:AS11"/>
    <mergeCell ref="BN8:BQ10"/>
    <mergeCell ref="AI10:AJ11"/>
    <mergeCell ref="AK10:AK11"/>
    <mergeCell ref="AL10:AL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R12:R21"/>
    <mergeCell ref="S12:S21"/>
    <mergeCell ref="T12:T21"/>
    <mergeCell ref="G12:G21"/>
    <mergeCell ref="H12:H21"/>
    <mergeCell ref="I12:I21"/>
    <mergeCell ref="L12:L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S22:S31"/>
    <mergeCell ref="T22:T31"/>
    <mergeCell ref="U22:U31"/>
    <mergeCell ref="V22:V31"/>
    <mergeCell ref="W22:W31"/>
    <mergeCell ref="X22:X31"/>
    <mergeCell ref="M22:M31"/>
    <mergeCell ref="N22:N31"/>
    <mergeCell ref="O22:O31"/>
    <mergeCell ref="P22:P31"/>
    <mergeCell ref="Q22:Q31"/>
    <mergeCell ref="R22:R31"/>
    <mergeCell ref="AE22:AE31"/>
    <mergeCell ref="AF22:AF31"/>
    <mergeCell ref="AG22:AG31"/>
    <mergeCell ref="AH22:AH31"/>
    <mergeCell ref="AI22:AI31"/>
    <mergeCell ref="AJ22:AJ31"/>
    <mergeCell ref="Y22:Y31"/>
    <mergeCell ref="Z22:Z31"/>
    <mergeCell ref="AA22:AA31"/>
    <mergeCell ref="AB22:AB31"/>
    <mergeCell ref="AC22:AC31"/>
    <mergeCell ref="AD22:AD31"/>
    <mergeCell ref="BP22:BP31"/>
    <mergeCell ref="BQ22:BQ31"/>
    <mergeCell ref="BR22:BR31"/>
    <mergeCell ref="AK22:AK31"/>
    <mergeCell ref="AL22:AL31"/>
    <mergeCell ref="BL22:BL31"/>
    <mergeCell ref="BM22:BM31"/>
    <mergeCell ref="BN22:BN31"/>
    <mergeCell ref="BO22:BO31"/>
  </mergeCells>
  <conditionalFormatting sqref="I12">
    <cfRule type="containsText" dxfId="2308" priority="63" operator="containsText" text="No es Riesgo de Corrupción">
      <formula>NOT(ISERROR(SEARCH("No es Riesgo de Corrupción",I12)))</formula>
    </cfRule>
    <cfRule type="containsText" dxfId="2307" priority="64" operator="containsText" text="Si es Riesgo de Corrupción">
      <formula>NOT(ISERROR(SEARCH("Si es Riesgo de Corrupción",I12)))</formula>
    </cfRule>
  </conditionalFormatting>
  <conditionalFormatting sqref="AK12:AK21">
    <cfRule type="containsText" dxfId="2306" priority="59" operator="containsText" text="Extremo">
      <formula>NOT(ISERROR(SEARCH("Extremo",AK12)))</formula>
    </cfRule>
    <cfRule type="containsText" dxfId="2305" priority="60" operator="containsText" text="Alto">
      <formula>NOT(ISERROR(SEARCH("Alto",AK12)))</formula>
    </cfRule>
    <cfRule type="containsText" dxfId="2304" priority="61" operator="containsText" text="Moderado">
      <formula>NOT(ISERROR(SEARCH("Moderado",AK12)))</formula>
    </cfRule>
    <cfRule type="containsText" dxfId="2303" priority="62" operator="containsText" text="Bajo">
      <formula>NOT(ISERROR(SEARCH("Bajo",AK12)))</formula>
    </cfRule>
  </conditionalFormatting>
  <conditionalFormatting sqref="BI12:BI21">
    <cfRule type="containsText" dxfId="2302" priority="56" operator="containsText" text="FUERTE">
      <formula>NOT(ISERROR(SEARCH("FUERTE",BI12)))</formula>
    </cfRule>
    <cfRule type="containsText" dxfId="2301" priority="57" operator="containsText" text="MODERADO">
      <formula>NOT(ISERROR(SEARCH("MODERADO",BI12)))</formula>
    </cfRule>
    <cfRule type="containsText" dxfId="2300" priority="58" operator="containsText" text="DÉBIL">
      <formula>NOT(ISERROR(SEARCH("DÉBIL",BI12)))</formula>
    </cfRule>
  </conditionalFormatting>
  <conditionalFormatting sqref="AL12">
    <cfRule type="containsText" dxfId="2299" priority="52" operator="containsText" text="Extremo">
      <formula>NOT(ISERROR(SEARCH("Extremo",AL12)))</formula>
    </cfRule>
    <cfRule type="containsText" dxfId="2298" priority="53" operator="containsText" text="Alto">
      <formula>NOT(ISERROR(SEARCH("Alto",AL12)))</formula>
    </cfRule>
    <cfRule type="containsText" dxfId="2297" priority="54" operator="containsText" text="Moderado">
      <formula>NOT(ISERROR(SEARCH("Moderado",AL12)))</formula>
    </cfRule>
    <cfRule type="containsText" dxfId="2296" priority="55" operator="containsText" text="Bajo">
      <formula>NOT(ISERROR(SEARCH("Bajo",AL12)))</formula>
    </cfRule>
  </conditionalFormatting>
  <conditionalFormatting sqref="BQ12:BQ21">
    <cfRule type="containsText" dxfId="2295" priority="48" operator="containsText" text="Extremo">
      <formula>NOT(ISERROR(SEARCH("Extremo",BQ12)))</formula>
    </cfRule>
    <cfRule type="containsText" dxfId="2294" priority="49" operator="containsText" text="Alto">
      <formula>NOT(ISERROR(SEARCH("Alto",BQ12)))</formula>
    </cfRule>
    <cfRule type="containsText" dxfId="2293" priority="50" operator="containsText" text="Moderado">
      <formula>NOT(ISERROR(SEARCH("Moderado",BQ12)))</formula>
    </cfRule>
    <cfRule type="containsText" dxfId="2292" priority="51" operator="containsText" text="Bajo">
      <formula>NOT(ISERROR(SEARCH("Bajo",BQ12)))</formula>
    </cfRule>
  </conditionalFormatting>
  <conditionalFormatting sqref="A1:XFD3 A5:XFD11 A4:AT4 BS4:XFD4 BH12:XFD12 A32:XFD1048576 A12:D21 I13:XFD21 I12:BF12">
    <cfRule type="containsText" dxfId="2291" priority="43" operator="containsText" text="REDACTAR CONTROL">
      <formula>NOT(ISERROR(SEARCH("REDACTAR CONTROL",A1)))</formula>
    </cfRule>
    <cfRule type="containsText" dxfId="2290" priority="44" operator="containsText" text="Espacio para">
      <formula>NOT(ISERROR(SEARCH("Espacio para",A1)))</formula>
    </cfRule>
    <cfRule type="containsText" dxfId="2289" priority="45" operator="containsText" text="Definir el">
      <formula>NOT(ISERROR(SEARCH("Definir el",A1)))</formula>
    </cfRule>
    <cfRule type="containsText" dxfId="2288" priority="46" operator="containsText" text="lista desplegable">
      <formula>NOT(ISERROR(SEARCH("lista desplegable",A1)))</formula>
    </cfRule>
    <cfRule type="containsText" dxfId="2287" priority="47" operator="containsText" text="Casilla formulada">
      <formula>NOT(ISERROR(SEARCH("Casilla formulada",A1)))</formula>
    </cfRule>
  </conditionalFormatting>
  <conditionalFormatting sqref="BG12">
    <cfRule type="containsText" dxfId="2286" priority="38" operator="containsText" text="REDACTAR CONTROL">
      <formula>NOT(ISERROR(SEARCH("REDACTAR CONTROL",BG12)))</formula>
    </cfRule>
    <cfRule type="containsText" dxfId="2285" priority="39" operator="containsText" text="Espacio para">
      <formula>NOT(ISERROR(SEARCH("Espacio para",BG12)))</formula>
    </cfRule>
    <cfRule type="containsText" dxfId="2284" priority="40" operator="containsText" text="Definir el">
      <formula>NOT(ISERROR(SEARCH("Definir el",BG12)))</formula>
    </cfRule>
    <cfRule type="containsText" dxfId="2283" priority="41" operator="containsText" text="lista desplegable">
      <formula>NOT(ISERROR(SEARCH("lista desplegable",BG12)))</formula>
    </cfRule>
    <cfRule type="containsText" dxfId="2282" priority="42" operator="containsText" text="Casilla formulada">
      <formula>NOT(ISERROR(SEARCH("Casilla formulada",BG12)))</formula>
    </cfRule>
  </conditionalFormatting>
  <conditionalFormatting sqref="E12:H21">
    <cfRule type="containsText" dxfId="2281" priority="33" operator="containsText" text="REDACTAR CONTROL">
      <formula>NOT(ISERROR(SEARCH("REDACTAR CONTROL",E12)))</formula>
    </cfRule>
    <cfRule type="containsText" dxfId="2280" priority="34" operator="containsText" text="Espacio para">
      <formula>NOT(ISERROR(SEARCH("Espacio para",E12)))</formula>
    </cfRule>
    <cfRule type="containsText" dxfId="2279" priority="35" operator="containsText" text="Definir el">
      <formula>NOT(ISERROR(SEARCH("Definir el",E12)))</formula>
    </cfRule>
    <cfRule type="containsText" dxfId="2278" priority="36" operator="containsText" text="lista desplegable">
      <formula>NOT(ISERROR(SEARCH("lista desplegable",E12)))</formula>
    </cfRule>
    <cfRule type="containsText" dxfId="2277" priority="37" operator="containsText" text="Casilla formulada">
      <formula>NOT(ISERROR(SEARCH("Casilla formulada",E12)))</formula>
    </cfRule>
  </conditionalFormatting>
  <conditionalFormatting sqref="I22">
    <cfRule type="containsText" dxfId="2276" priority="31" operator="containsText" text="No es Riesgo de Corrupción">
      <formula>NOT(ISERROR(SEARCH("No es Riesgo de Corrupción",I22)))</formula>
    </cfRule>
    <cfRule type="containsText" dxfId="2275" priority="32" operator="containsText" text="Si es Riesgo de Corrupción">
      <formula>NOT(ISERROR(SEARCH("Si es Riesgo de Corrupción",I22)))</formula>
    </cfRule>
  </conditionalFormatting>
  <conditionalFormatting sqref="AK22:AK31">
    <cfRule type="containsText" dxfId="2274" priority="27" operator="containsText" text="Extremo">
      <formula>NOT(ISERROR(SEARCH("Extremo",AK22)))</formula>
    </cfRule>
    <cfRule type="containsText" dxfId="2273" priority="28" operator="containsText" text="Alto">
      <formula>NOT(ISERROR(SEARCH("Alto",AK22)))</formula>
    </cfRule>
    <cfRule type="containsText" dxfId="2272" priority="29" operator="containsText" text="Moderado">
      <formula>NOT(ISERROR(SEARCH("Moderado",AK22)))</formula>
    </cfRule>
    <cfRule type="containsText" dxfId="2271" priority="30" operator="containsText" text="Bajo">
      <formula>NOT(ISERROR(SEARCH("Bajo",AK22)))</formula>
    </cfRule>
  </conditionalFormatting>
  <conditionalFormatting sqref="BI22:BI31">
    <cfRule type="containsText" dxfId="2270" priority="24" operator="containsText" text="FUERTE">
      <formula>NOT(ISERROR(SEARCH("FUERTE",BI22)))</formula>
    </cfRule>
    <cfRule type="containsText" dxfId="2269" priority="25" operator="containsText" text="MODERADO">
      <formula>NOT(ISERROR(SEARCH("MODERADO",BI22)))</formula>
    </cfRule>
    <cfRule type="containsText" dxfId="2268" priority="26" operator="containsText" text="DÉBIL">
      <formula>NOT(ISERROR(SEARCH("DÉBIL",BI22)))</formula>
    </cfRule>
  </conditionalFormatting>
  <conditionalFormatting sqref="AL22">
    <cfRule type="containsText" dxfId="2267" priority="20" operator="containsText" text="Extremo">
      <formula>NOT(ISERROR(SEARCH("Extremo",AL22)))</formula>
    </cfRule>
    <cfRule type="containsText" dxfId="2266" priority="21" operator="containsText" text="Alto">
      <formula>NOT(ISERROR(SEARCH("Alto",AL22)))</formula>
    </cfRule>
    <cfRule type="containsText" dxfId="2265" priority="22" operator="containsText" text="Moderado">
      <formula>NOT(ISERROR(SEARCH("Moderado",AL22)))</formula>
    </cfRule>
    <cfRule type="containsText" dxfId="2264" priority="23" operator="containsText" text="Bajo">
      <formula>NOT(ISERROR(SEARCH("Bajo",AL22)))</formula>
    </cfRule>
  </conditionalFormatting>
  <conditionalFormatting sqref="BQ22:BQ31">
    <cfRule type="containsText" dxfId="2263" priority="16" operator="containsText" text="Extremo">
      <formula>NOT(ISERROR(SEARCH("Extremo",BQ22)))</formula>
    </cfRule>
    <cfRule type="containsText" dxfId="2262" priority="17" operator="containsText" text="Alto">
      <formula>NOT(ISERROR(SEARCH("Alto",BQ22)))</formula>
    </cfRule>
    <cfRule type="containsText" dxfId="2261" priority="18" operator="containsText" text="Moderado">
      <formula>NOT(ISERROR(SEARCH("Moderado",BQ22)))</formula>
    </cfRule>
    <cfRule type="containsText" dxfId="2260" priority="19" operator="containsText" text="Bajo">
      <formula>NOT(ISERROR(SEARCH("Bajo",BQ22)))</formula>
    </cfRule>
  </conditionalFormatting>
  <conditionalFormatting sqref="BH22:XFD22 A22:D31 I23:XFD31 I22:BF22">
    <cfRule type="containsText" dxfId="2259" priority="11" operator="containsText" text="REDACTAR CONTROL">
      <formula>NOT(ISERROR(SEARCH("REDACTAR CONTROL",A22)))</formula>
    </cfRule>
    <cfRule type="containsText" dxfId="2258" priority="12" operator="containsText" text="Espacio para">
      <formula>NOT(ISERROR(SEARCH("Espacio para",A22)))</formula>
    </cfRule>
    <cfRule type="containsText" dxfId="2257" priority="13" operator="containsText" text="Definir el">
      <formula>NOT(ISERROR(SEARCH("Definir el",A22)))</formula>
    </cfRule>
    <cfRule type="containsText" dxfId="2256" priority="14" operator="containsText" text="lista desplegable">
      <formula>NOT(ISERROR(SEARCH("lista desplegable",A22)))</formula>
    </cfRule>
    <cfRule type="containsText" dxfId="2255" priority="15" operator="containsText" text="Casilla formulada">
      <formula>NOT(ISERROR(SEARCH("Casilla formulada",A22)))</formula>
    </cfRule>
  </conditionalFormatting>
  <conditionalFormatting sqref="BG22">
    <cfRule type="containsText" dxfId="2254" priority="6" operator="containsText" text="REDACTAR CONTROL">
      <formula>NOT(ISERROR(SEARCH("REDACTAR CONTROL",BG22)))</formula>
    </cfRule>
    <cfRule type="containsText" dxfId="2253" priority="7" operator="containsText" text="Espacio para">
      <formula>NOT(ISERROR(SEARCH("Espacio para",BG22)))</formula>
    </cfRule>
    <cfRule type="containsText" dxfId="2252" priority="8" operator="containsText" text="Definir el">
      <formula>NOT(ISERROR(SEARCH("Definir el",BG22)))</formula>
    </cfRule>
    <cfRule type="containsText" dxfId="2251" priority="9" operator="containsText" text="lista desplegable">
      <formula>NOT(ISERROR(SEARCH("lista desplegable",BG22)))</formula>
    </cfRule>
    <cfRule type="containsText" dxfId="2250" priority="10" operator="containsText" text="Casilla formulada">
      <formula>NOT(ISERROR(SEARCH("Casilla formulada",BG22)))</formula>
    </cfRule>
  </conditionalFormatting>
  <conditionalFormatting sqref="E22:H31">
    <cfRule type="containsText" dxfId="2249" priority="1" operator="containsText" text="REDACTAR CONTROL">
      <formula>NOT(ISERROR(SEARCH("REDACTAR CONTROL",E22)))</formula>
    </cfRule>
    <cfRule type="containsText" dxfId="2248" priority="2" operator="containsText" text="Espacio para">
      <formula>NOT(ISERROR(SEARCH("Espacio para",E22)))</formula>
    </cfRule>
    <cfRule type="containsText" dxfId="2247" priority="3" operator="containsText" text="Definir el">
      <formula>NOT(ISERROR(SEARCH("Definir el",E22)))</formula>
    </cfRule>
    <cfRule type="containsText" dxfId="2246" priority="4" operator="containsText" text="lista desplegable">
      <formula>NOT(ISERROR(SEARCH("lista desplegable",E22)))</formula>
    </cfRule>
    <cfRule type="containsText" dxfId="2245" priority="5" operator="containsText" text="Casilla formulada">
      <formula>NOT(ISERROR(SEARCH("Casilla formulada",E22)))</formula>
    </cfRule>
  </conditionalFormatting>
  <dataValidations count="13">
    <dataValidation type="list" allowBlank="1" showInputMessage="1" showErrorMessage="1" sqref="BB12:BB31" xr:uid="{45A32E5D-0B00-414D-954E-D7165E1F308B}">
      <formula1>"Escoger un dato de la lista desplegable,Completa,Incompleta,No existe"</formula1>
    </dataValidation>
    <dataValidation type="list" allowBlank="1" showInputMessage="1" showErrorMessage="1" sqref="BA12:BA31" xr:uid="{6A0F2E8F-87B6-410A-9F6A-1F1D42039D49}">
      <formula1>"Escoger un dato de la lista desplegable,Se investigan y resuelven oportunamente,No se investigan y resuelven oportunamente."</formula1>
    </dataValidation>
    <dataValidation type="list" allowBlank="1" showInputMessage="1" showErrorMessage="1" sqref="AZ12:AZ31" xr:uid="{178C9D33-BE62-4E1A-8429-CE1543CF885D}">
      <formula1>"Confiable,No confiable,Escoger un dato de la lista desplegable"</formula1>
    </dataValidation>
    <dataValidation type="list" allowBlank="1" showInputMessage="1" showErrorMessage="1" sqref="AY12:AY31" xr:uid="{4A3CC266-2097-44C2-BAF7-FA99B02931A0}">
      <formula1>"Prevenir,Detectar,No es un control,Escoger un dato de la lista desplegable"</formula1>
    </dataValidation>
    <dataValidation type="list" allowBlank="1" showInputMessage="1" showErrorMessage="1" sqref="AX12:AX31" xr:uid="{6D6EB361-1380-437A-BC12-21657790A1F3}">
      <formula1>"Oportuna,Inoportuna,Escoger un dato de la lista desplegable"</formula1>
    </dataValidation>
    <dataValidation type="list" allowBlank="1" showInputMessage="1" showErrorMessage="1" sqref="AW12:AW31" xr:uid="{41DE2FD6-101B-437B-8B40-6B9EEC5C90E4}">
      <formula1>"Adecuado,Inadecuado,Escoger un dato de la lista desplegable"</formula1>
    </dataValidation>
    <dataValidation type="list" allowBlank="1" showInputMessage="1" showErrorMessage="1" sqref="AV12:AV31" xr:uid="{A32DA840-45A1-4C7F-9818-3E3C517EB374}">
      <formula1>"Asignado,No Asignado,Escoger un dato de la lista desplegable"</formula1>
    </dataValidation>
    <dataValidation type="list" allowBlank="1" showInputMessage="1" showErrorMessage="1" sqref="AU12:AU31" xr:uid="{0361B942-152B-401A-9A80-420121522B64}">
      <formula1>"Escoger un dato de la lista desplegable,Preventivo,Detectivo"</formula1>
    </dataValidation>
    <dataValidation type="list" allowBlank="1" showInputMessage="1" showErrorMessage="1" sqref="AP12:AP31" xr:uid="{7450A31C-7DC9-4847-A6E2-D5883EBCAD93}">
      <formula1>"Escoger un dato de la lista desplegable,Por Tramite, Diario, Semanal, Quincenal, Mensual, Bimestral, Trimestral, Semestral,Anual"</formula1>
    </dataValidation>
    <dataValidation type="list" allowBlank="1" showInputMessage="1" showErrorMessage="1" sqref="P12:AH31" xr:uid="{4B65EE0B-2D0F-4628-BE80-95BEECBA14B6}">
      <formula1>"SI,NO,Selecciona una respuesta en la lista desplegable"</formula1>
    </dataValidation>
    <dataValidation type="list" allowBlank="1" showInputMessage="1" showErrorMessage="1" sqref="E12:H31" xr:uid="{B0AC5E7E-2CC8-4BF3-9969-B8F0032826A4}">
      <formula1>"SI,NO,Escoger un dato de la lista desplegable"</formula1>
    </dataValidation>
    <dataValidation type="list" allowBlank="1" showInputMessage="1" showErrorMessage="1" sqref="M12:M31" xr:uid="{081E782D-2AE3-4FE5-8617-1B71764858F8}">
      <formula1>"Escoger un dato de la lista desplegable,5,4,3,2,1"</formula1>
    </dataValidation>
    <dataValidation type="list" allowBlank="1" showInputMessage="1" showErrorMessage="1" sqref="BF12:BF31" xr:uid="{AA761DC7-5415-472F-9993-5AEC4A47FB5D}">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174B4D1-165A-4697-816D-16C269F92539}">
          <x14:formula1>
            <xm:f>'HOJA DE DATOS'!$I$13:$I$46</xm:f>
          </x14:formula1>
          <xm:sqref>B12:B31</xm:sqref>
        </x14:dataValidation>
        <x14:dataValidation type="list" allowBlank="1" showInputMessage="1" showErrorMessage="1" xr:uid="{FFC38AAD-619C-4F5E-980E-635223358FFE}">
          <x14:formula1>
            <xm:f>'HOJA DE DATOS'!$I$60:$I$64</xm:f>
          </x14:formula1>
          <xm:sqref>AL12:AL31</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1">
    <tabColor rgb="FF0BB9D0"/>
  </sheetPr>
  <dimension ref="B1:AX41"/>
  <sheetViews>
    <sheetView zoomScale="60" zoomScaleNormal="60" workbookViewId="0">
      <selection activeCell="N12" sqref="N12:N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2086</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GSAN-4-2</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24.95" customHeight="1" x14ac:dyDescent="0.25">
      <c r="B12" s="296" t="s">
        <v>13</v>
      </c>
      <c r="C12" s="299" t="str">
        <f>VLOOKUP(B12,'HOJA DE DATOS'!$I$13:$J$46,2,FALSE)</f>
        <v>Coordinar los Servicios de búsqueda y Salvamento SAR de las aeronaves civiles extraviadas o accidentadas en el territorio colombiano , para que se establezcan y se presten prontamente servicios SAR dentro de la región de Búsqueda y Salvamento (SRR) asignada a Colombia</v>
      </c>
      <c r="D12" s="302" t="s">
        <v>1233</v>
      </c>
      <c r="E12" s="304" t="s">
        <v>377</v>
      </c>
      <c r="F12" s="306" t="str">
        <f>IFERROR(VLOOKUP(E12,'HOJA DE DATOS'!$I$50:$J$57,2,0),"Casilla formulada")</f>
        <v>Posibilidad de ocurrencia de eventos que afecten los procesos misionales de la Entidad.</v>
      </c>
      <c r="G12" s="101">
        <v>1</v>
      </c>
      <c r="H12" s="102" t="s">
        <v>401</v>
      </c>
      <c r="I12" s="308" t="s">
        <v>1234</v>
      </c>
      <c r="J12" s="310">
        <v>2</v>
      </c>
      <c r="K12" s="340" t="str">
        <f>IF(J12="Escoger un dato de la lista desplegable","← 
Definir el nivel de probabilidad",VLOOKUP(J12,'HOJA DE DATOS'!$B$4:$E$8,2,0))</f>
        <v>Improbable</v>
      </c>
      <c r="L12" s="304" t="str">
        <f>IF(J12="Escoger un dato de la lista desplegable","← ← 
Definir el nivel de probabilidad",VLOOKUP('GSAN-4-2 (G-V3)'!J12:J21,'HOJA DE DATOS'!$B$4:$E$8,4,0))</f>
        <v>Al menos 1 vez en los últimos 5 años.</v>
      </c>
      <c r="M12" s="338">
        <v>5</v>
      </c>
      <c r="N12" s="340" t="str">
        <f>IF(M12="Escoger un dato de la lista desplegable","← 
Definir el nivel de impacto",VLOOKUP(M12,'HOJA DE DATOS'!$G$4:$H$8,2,0))</f>
        <v>Catastrófico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402</v>
      </c>
      <c r="S12" s="75" t="s">
        <v>403</v>
      </c>
      <c r="T12" s="75" t="s">
        <v>92</v>
      </c>
      <c r="U12" s="75" t="s">
        <v>1235</v>
      </c>
      <c r="V12" s="75" t="s">
        <v>1236</v>
      </c>
      <c r="W12" s="75" t="s">
        <v>405</v>
      </c>
      <c r="X12" s="75" t="s">
        <v>404</v>
      </c>
      <c r="Y12" s="102" t="s">
        <v>95</v>
      </c>
      <c r="Z12" s="102" t="s">
        <v>79</v>
      </c>
      <c r="AA12" s="102" t="s">
        <v>80</v>
      </c>
      <c r="AB12" s="102" t="s">
        <v>81</v>
      </c>
      <c r="AC12" s="102" t="s">
        <v>82</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NO DISMINUYE</v>
      </c>
      <c r="AS12" s="334">
        <f t="shared" ref="AS12:AS3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AU32" si="10">IF(M12=1,1,IF(AND(M12=2,AP12="FUERTE",OR(AR12="DIRECTAMENTE",AR12="INDIRECTAMENTE")),M12-1,IF(AND(M12&gt;2,AP12="FUERTE",AR12="DIRECTAMENTE"),M12-2,IF(AND(M12&gt;2,AP12="FUERTE",AR12="INDIRECTAMENTE"),M12-1,IF(AND(M12&gt;1,AP12="MODERADA",AR12="DIRECTAMENTE"),M12-1,M12)))))</f>
        <v>5</v>
      </c>
      <c r="AV12" s="306" t="str">
        <f t="shared" ref="AV12:AV32" si="11">IF(AU12=1,"Insignificante",IF(AU12=2,"Menor",IF(AU12=3,"Moderado",IF(AU12=4,"Mayor",IF(AU12=5,"Catastrófico","Casilla formulada")))))</f>
        <v>Catastrófico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Extremo</v>
      </c>
      <c r="AX12" s="327" t="s">
        <v>1247</v>
      </c>
    </row>
    <row r="13" spans="2:50" s="104" customFormat="1" ht="151.94999999999999" customHeight="1" x14ac:dyDescent="0.25">
      <c r="B13" s="297"/>
      <c r="C13" s="300"/>
      <c r="D13" s="302"/>
      <c r="E13" s="304"/>
      <c r="F13" s="306"/>
      <c r="G13" s="105">
        <v>2</v>
      </c>
      <c r="H13" s="106" t="s">
        <v>457</v>
      </c>
      <c r="I13" s="308"/>
      <c r="J13" s="310"/>
      <c r="K13" s="340"/>
      <c r="L13" s="304"/>
      <c r="M13" s="338"/>
      <c r="N13" s="340"/>
      <c r="O13" s="325"/>
      <c r="P13" s="308"/>
      <c r="Q13" s="107">
        <v>2</v>
      </c>
      <c r="R13" s="76" t="s">
        <v>458</v>
      </c>
      <c r="S13" s="76" t="s">
        <v>1237</v>
      </c>
      <c r="T13" s="76" t="s">
        <v>110</v>
      </c>
      <c r="U13" s="76" t="s">
        <v>1238</v>
      </c>
      <c r="V13" s="76" t="s">
        <v>1239</v>
      </c>
      <c r="W13" s="76" t="s">
        <v>406</v>
      </c>
      <c r="X13" s="76" t="s">
        <v>1240</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29.95" customHeight="1" x14ac:dyDescent="0.25">
      <c r="B14" s="297"/>
      <c r="C14" s="300"/>
      <c r="D14" s="302"/>
      <c r="E14" s="304"/>
      <c r="F14" s="306"/>
      <c r="G14" s="108">
        <v>3</v>
      </c>
      <c r="H14" s="109" t="s">
        <v>457</v>
      </c>
      <c r="I14" s="308"/>
      <c r="J14" s="310"/>
      <c r="K14" s="340"/>
      <c r="L14" s="304"/>
      <c r="M14" s="338"/>
      <c r="N14" s="340"/>
      <c r="O14" s="325"/>
      <c r="P14" s="308"/>
      <c r="Q14" s="110">
        <v>3</v>
      </c>
      <c r="R14" s="77" t="s">
        <v>1241</v>
      </c>
      <c r="S14" s="77" t="s">
        <v>1242</v>
      </c>
      <c r="T14" s="77" t="s">
        <v>110</v>
      </c>
      <c r="U14" s="77" t="s">
        <v>1243</v>
      </c>
      <c r="V14" s="77" t="s">
        <v>1244</v>
      </c>
      <c r="W14" s="77" t="s">
        <v>1245</v>
      </c>
      <c r="X14" s="77" t="s">
        <v>1246</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2.4" customHeight="1" x14ac:dyDescent="0.25">
      <c r="B15" s="297"/>
      <c r="C15" s="300"/>
      <c r="D15" s="302"/>
      <c r="E15" s="304"/>
      <c r="F15" s="306"/>
      <c r="G15" s="105">
        <v>4</v>
      </c>
      <c r="H15" s="106" t="s">
        <v>586</v>
      </c>
      <c r="I15" s="308"/>
      <c r="J15" s="310"/>
      <c r="K15" s="340"/>
      <c r="L15" s="304"/>
      <c r="M15" s="338"/>
      <c r="N15" s="340"/>
      <c r="O15" s="325"/>
      <c r="P15" s="308"/>
      <c r="Q15" s="107">
        <v>4</v>
      </c>
      <c r="R15" s="76"/>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si="0"/>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probabilidad",VLOOKUP('GSAN-4-2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probabilidad",VLOOKUP('GSAN-4-2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y3ioVpom++T/50oMdf15YTDorLVYvEHKIDSGhsZ/DzrzYDKsvK2LyJR1QEWG5r9g9LJfE/K//1OaosqZzogWvQ==" saltValue="g0EcM8Oe9XHGZsO9Gq1jlA=="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2244" priority="87" operator="containsText" text="Extremo">
      <formula>NOT(ISERROR(SEARCH("Extremo",O12)))</formula>
    </cfRule>
    <cfRule type="containsText" dxfId="2243" priority="88" operator="containsText" text="Alto">
      <formula>NOT(ISERROR(SEARCH("Alto",O12)))</formula>
    </cfRule>
    <cfRule type="containsText" dxfId="2242" priority="89" operator="containsText" text="Moderado">
      <formula>NOT(ISERROR(SEARCH("Moderado",O12)))</formula>
    </cfRule>
    <cfRule type="containsText" dxfId="2241" priority="90" operator="containsText" text="Bajo">
      <formula>NOT(ISERROR(SEARCH("Bajo",O12)))</formula>
    </cfRule>
  </conditionalFormatting>
  <conditionalFormatting sqref="AM12:AM21">
    <cfRule type="containsText" dxfId="2240" priority="84" operator="containsText" text="FUERTE">
      <formula>NOT(ISERROR(SEARCH("FUERTE",AM12)))</formula>
    </cfRule>
    <cfRule type="containsText" dxfId="2239" priority="85" operator="containsText" text="MODERADO">
      <formula>NOT(ISERROR(SEARCH("MODERADO",AM12)))</formula>
    </cfRule>
    <cfRule type="containsText" dxfId="2238" priority="86" operator="containsText" text="DÉBIL">
      <formula>NOT(ISERROR(SEARCH("DÉBIL",AM12)))</formula>
    </cfRule>
  </conditionalFormatting>
  <conditionalFormatting sqref="AW12:AW21">
    <cfRule type="containsText" dxfId="2237" priority="80" operator="containsText" text="Extremo">
      <formula>NOT(ISERROR(SEARCH("Extremo",AW12)))</formula>
    </cfRule>
    <cfRule type="containsText" dxfId="2236" priority="81" operator="containsText" text="Alto">
      <formula>NOT(ISERROR(SEARCH("Alto",AW12)))</formula>
    </cfRule>
    <cfRule type="containsText" dxfId="2235" priority="82" operator="containsText" text="Moderado">
      <formula>NOT(ISERROR(SEARCH("Moderado",AW12)))</formula>
    </cfRule>
    <cfRule type="containsText" dxfId="2234" priority="83" operator="containsText" text="Bajo">
      <formula>NOT(ISERROR(SEARCH("Bajo",AW12)))</formula>
    </cfRule>
  </conditionalFormatting>
  <conditionalFormatting sqref="B12:B21">
    <cfRule type="containsText" dxfId="2233" priority="79" operator="containsText" text="Escoger un proceso de la lista desplegable">
      <formula>NOT(ISERROR(SEARCH("Escoger un proceso de la lista desplegable",B12)))</formula>
    </cfRule>
  </conditionalFormatting>
  <conditionalFormatting sqref="B12:E21 Y12:AX21 G12:Q21">
    <cfRule type="containsText" dxfId="2232" priority="77" operator="containsText" text="Escoger un dato de la lista desplegable">
      <formula>NOT(ISERROR(SEARCH("Escoger un dato de la lista desplegable",B12)))</formula>
    </cfRule>
    <cfRule type="containsText" dxfId="2231" priority="78" operator="containsText" text="Casilla formulada">
      <formula>NOT(ISERROR(SEARCH("Casilla formulada",B12)))</formula>
    </cfRule>
  </conditionalFormatting>
  <conditionalFormatting sqref="D12:D21">
    <cfRule type="containsText" dxfId="2230" priority="76" operator="containsText" text="Definir el riesgo">
      <formula>NOT(ISERROR(SEARCH("Definir el riesgo",D12)))</formula>
    </cfRule>
  </conditionalFormatting>
  <conditionalFormatting sqref="H12:H21">
    <cfRule type="containsText" dxfId="2229" priority="75" operator="containsText" text="Espacio para describir la o las posibles causas">
      <formula>NOT(ISERROR(SEARCH("Espacio para describir la o las posibles causas",H12)))</formula>
    </cfRule>
  </conditionalFormatting>
  <conditionalFormatting sqref="I12:I21">
    <cfRule type="containsText" dxfId="2228"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227" priority="73" operator="containsText" text="←">
      <formula>NOT(ISERROR(SEARCH("←",J12)))</formula>
    </cfRule>
  </conditionalFormatting>
  <conditionalFormatting sqref="P12:P21">
    <cfRule type="containsText" dxfId="2226" priority="72" operator="containsText" text="Seleccione Tratamiento del Riesgo">
      <formula>NOT(ISERROR(SEARCH("Seleccione Tratamiento del Riesgo",P12)))</formula>
    </cfRule>
  </conditionalFormatting>
  <conditionalFormatting sqref="R12:S21 U12:X21">
    <cfRule type="containsText" dxfId="2225" priority="70" operator="containsText" text="Escoger un dato de la lista desplegable">
      <formula>NOT(ISERROR(SEARCH("Escoger un dato de la lista desplegable",R12)))</formula>
    </cfRule>
    <cfRule type="containsText" dxfId="2224" priority="71" operator="containsText" text="Casilla formulada">
      <formula>NOT(ISERROR(SEARCH("Casilla formulada",R12)))</formula>
    </cfRule>
  </conditionalFormatting>
  <conditionalFormatting sqref="R12:S21 U12:X21">
    <cfRule type="containsText" dxfId="2223" priority="69" operator="containsText" text="CONTROL#">
      <formula>NOT(ISERROR(SEARCH("CONTROL#",R12)))</formula>
    </cfRule>
  </conditionalFormatting>
  <conditionalFormatting sqref="T12:T21">
    <cfRule type="containsText" dxfId="2222" priority="67" operator="containsText" text="Escoger un dato de la lista desplegable">
      <formula>NOT(ISERROR(SEARCH("Escoger un dato de la lista desplegable",T12)))</formula>
    </cfRule>
    <cfRule type="containsText" dxfId="2221" priority="68" operator="containsText" text="Casilla formulada">
      <formula>NOT(ISERROR(SEARCH("Casilla formulada",T12)))</formula>
    </cfRule>
  </conditionalFormatting>
  <conditionalFormatting sqref="T12:T21">
    <cfRule type="containsText" dxfId="2220" priority="66" operator="containsText" text="CONTROL#">
      <formula>NOT(ISERROR(SEARCH("CONTROL#",T12)))</formula>
    </cfRule>
  </conditionalFormatting>
  <conditionalFormatting sqref="T12">
    <cfRule type="containsText" dxfId="2219" priority="64" operator="containsText" text="Escoger un dato de la lista desplegable">
      <formula>NOT(ISERROR(SEARCH("Escoger un dato de la lista desplegable",T12)))</formula>
    </cfRule>
    <cfRule type="containsText" dxfId="2218" priority="65" operator="containsText" text="Casilla formulada">
      <formula>NOT(ISERROR(SEARCH("Casilla formulada",T12)))</formula>
    </cfRule>
  </conditionalFormatting>
  <conditionalFormatting sqref="T13:T21">
    <cfRule type="containsText" dxfId="2217" priority="62" operator="containsText" text="Escoger un dato de la lista desplegable">
      <formula>NOT(ISERROR(SEARCH("Escoger un dato de la lista desplegable",T13)))</formula>
    </cfRule>
    <cfRule type="containsText" dxfId="2216" priority="63" operator="containsText" text="Casilla formulada">
      <formula>NOT(ISERROR(SEARCH("Casilla formulada",T13)))</formula>
    </cfRule>
  </conditionalFormatting>
  <conditionalFormatting sqref="I6">
    <cfRule type="containsText" dxfId="2215" priority="61" operator="containsText" text="Casilla formulada">
      <formula>NOT(ISERROR(SEARCH("Casilla formulada",I6)))</formula>
    </cfRule>
  </conditionalFormatting>
  <conditionalFormatting sqref="O22:P22 O23:O31">
    <cfRule type="containsText" dxfId="2214" priority="57" operator="containsText" text="Extremo">
      <formula>NOT(ISERROR(SEARCH("Extremo",O22)))</formula>
    </cfRule>
    <cfRule type="containsText" dxfId="2213" priority="58" operator="containsText" text="Alto">
      <formula>NOT(ISERROR(SEARCH("Alto",O22)))</formula>
    </cfRule>
    <cfRule type="containsText" dxfId="2212" priority="59" operator="containsText" text="Moderado">
      <formula>NOT(ISERROR(SEARCH("Moderado",O22)))</formula>
    </cfRule>
    <cfRule type="containsText" dxfId="2211" priority="60" operator="containsText" text="Bajo">
      <formula>NOT(ISERROR(SEARCH("Bajo",O22)))</formula>
    </cfRule>
  </conditionalFormatting>
  <conditionalFormatting sqref="AM22:AM31">
    <cfRule type="containsText" dxfId="2210" priority="54" operator="containsText" text="FUERTE">
      <formula>NOT(ISERROR(SEARCH("FUERTE",AM22)))</formula>
    </cfRule>
    <cfRule type="containsText" dxfId="2209" priority="55" operator="containsText" text="MODERADO">
      <formula>NOT(ISERROR(SEARCH("MODERADO",AM22)))</formula>
    </cfRule>
    <cfRule type="containsText" dxfId="2208" priority="56" operator="containsText" text="DÉBIL">
      <formula>NOT(ISERROR(SEARCH("DÉBIL",AM22)))</formula>
    </cfRule>
  </conditionalFormatting>
  <conditionalFormatting sqref="AW22:AW31">
    <cfRule type="containsText" dxfId="2207" priority="50" operator="containsText" text="Extremo">
      <formula>NOT(ISERROR(SEARCH("Extremo",AW22)))</formula>
    </cfRule>
    <cfRule type="containsText" dxfId="2206" priority="51" operator="containsText" text="Alto">
      <formula>NOT(ISERROR(SEARCH("Alto",AW22)))</formula>
    </cfRule>
    <cfRule type="containsText" dxfId="2205" priority="52" operator="containsText" text="Moderado">
      <formula>NOT(ISERROR(SEARCH("Moderado",AW22)))</formula>
    </cfRule>
    <cfRule type="containsText" dxfId="2204" priority="53" operator="containsText" text="Bajo">
      <formula>NOT(ISERROR(SEARCH("Bajo",AW22)))</formula>
    </cfRule>
  </conditionalFormatting>
  <conditionalFormatting sqref="B22:B31">
    <cfRule type="containsText" dxfId="2203" priority="49" operator="containsText" text="Escoger un proceso de la lista desplegable">
      <formula>NOT(ISERROR(SEARCH("Escoger un proceso de la lista desplegable",B22)))</formula>
    </cfRule>
  </conditionalFormatting>
  <conditionalFormatting sqref="B22:Q31 Y22:AX31">
    <cfRule type="containsText" dxfId="2202" priority="47" operator="containsText" text="Escoger un dato de la lista desplegable">
      <formula>NOT(ISERROR(SEARCH("Escoger un dato de la lista desplegable",B22)))</formula>
    </cfRule>
    <cfRule type="containsText" dxfId="2201" priority="48" operator="containsText" text="Casilla formulada">
      <formula>NOT(ISERROR(SEARCH("Casilla formulada",B22)))</formula>
    </cfRule>
  </conditionalFormatting>
  <conditionalFormatting sqref="D22:D31">
    <cfRule type="containsText" dxfId="2200" priority="46" operator="containsText" text="Definir el riesgo">
      <formula>NOT(ISERROR(SEARCH("Definir el riesgo",D22)))</formula>
    </cfRule>
  </conditionalFormatting>
  <conditionalFormatting sqref="H22:H31">
    <cfRule type="containsText" dxfId="2199" priority="45" operator="containsText" text="Espacio para describir la o las posibles causas">
      <formula>NOT(ISERROR(SEARCH("Espacio para describir la o las posibles causas",H22)))</formula>
    </cfRule>
  </conditionalFormatting>
  <conditionalFormatting sqref="I22:I31">
    <cfRule type="containsText" dxfId="2198"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197" priority="43" operator="containsText" text="←">
      <formula>NOT(ISERROR(SEARCH("←",J22)))</formula>
    </cfRule>
  </conditionalFormatting>
  <conditionalFormatting sqref="P22:P31">
    <cfRule type="containsText" dxfId="2196" priority="42" operator="containsText" text="Seleccione Tratamiento del Riesgo">
      <formula>NOT(ISERROR(SEARCH("Seleccione Tratamiento del Riesgo",P22)))</formula>
    </cfRule>
  </conditionalFormatting>
  <conditionalFormatting sqref="R22:S31 U22:X31">
    <cfRule type="containsText" dxfId="2195" priority="40" operator="containsText" text="Escoger un dato de la lista desplegable">
      <formula>NOT(ISERROR(SEARCH("Escoger un dato de la lista desplegable",R22)))</formula>
    </cfRule>
    <cfRule type="containsText" dxfId="2194" priority="41" operator="containsText" text="Casilla formulada">
      <formula>NOT(ISERROR(SEARCH("Casilla formulada",R22)))</formula>
    </cfRule>
  </conditionalFormatting>
  <conditionalFormatting sqref="R22:S31 U22:X31">
    <cfRule type="containsText" dxfId="2193" priority="39" operator="containsText" text="CONTROL#">
      <formula>NOT(ISERROR(SEARCH("CONTROL#",R22)))</formula>
    </cfRule>
  </conditionalFormatting>
  <conditionalFormatting sqref="T22:T31">
    <cfRule type="containsText" dxfId="2192" priority="37" operator="containsText" text="Escoger un dato de la lista desplegable">
      <formula>NOT(ISERROR(SEARCH("Escoger un dato de la lista desplegable",T22)))</formula>
    </cfRule>
    <cfRule type="containsText" dxfId="2191" priority="38" operator="containsText" text="Casilla formulada">
      <formula>NOT(ISERROR(SEARCH("Casilla formulada",T22)))</formula>
    </cfRule>
  </conditionalFormatting>
  <conditionalFormatting sqref="T22:T31">
    <cfRule type="containsText" dxfId="2190" priority="36" operator="containsText" text="CONTROL#">
      <formula>NOT(ISERROR(SEARCH("CONTROL#",T22)))</formula>
    </cfRule>
  </conditionalFormatting>
  <conditionalFormatting sqref="T22">
    <cfRule type="containsText" dxfId="2189" priority="34" operator="containsText" text="Escoger un dato de la lista desplegable">
      <formula>NOT(ISERROR(SEARCH("Escoger un dato de la lista desplegable",T22)))</formula>
    </cfRule>
    <cfRule type="containsText" dxfId="2188" priority="35" operator="containsText" text="Casilla formulada">
      <formula>NOT(ISERROR(SEARCH("Casilla formulada",T22)))</formula>
    </cfRule>
  </conditionalFormatting>
  <conditionalFormatting sqref="T23:T31">
    <cfRule type="containsText" dxfId="2187" priority="32" operator="containsText" text="Escoger un dato de la lista desplegable">
      <formula>NOT(ISERROR(SEARCH("Escoger un dato de la lista desplegable",T23)))</formula>
    </cfRule>
    <cfRule type="containsText" dxfId="2186" priority="33" operator="containsText" text="Casilla formulada">
      <formula>NOT(ISERROR(SEARCH("Casilla formulada",T23)))</formula>
    </cfRule>
  </conditionalFormatting>
  <conditionalFormatting sqref="O32:P32 O33:O41">
    <cfRule type="containsText" dxfId="2185" priority="28" operator="containsText" text="Extremo">
      <formula>NOT(ISERROR(SEARCH("Extremo",O32)))</formula>
    </cfRule>
    <cfRule type="containsText" dxfId="2184" priority="29" operator="containsText" text="Alto">
      <formula>NOT(ISERROR(SEARCH("Alto",O32)))</formula>
    </cfRule>
    <cfRule type="containsText" dxfId="2183" priority="30" operator="containsText" text="Moderado">
      <formula>NOT(ISERROR(SEARCH("Moderado",O32)))</formula>
    </cfRule>
    <cfRule type="containsText" dxfId="2182" priority="31" operator="containsText" text="Bajo">
      <formula>NOT(ISERROR(SEARCH("Bajo",O32)))</formula>
    </cfRule>
  </conditionalFormatting>
  <conditionalFormatting sqref="AM32:AM41">
    <cfRule type="containsText" dxfId="2181" priority="25" operator="containsText" text="FUERTE">
      <formula>NOT(ISERROR(SEARCH("FUERTE",AM32)))</formula>
    </cfRule>
    <cfRule type="containsText" dxfId="2180" priority="26" operator="containsText" text="MODERADO">
      <formula>NOT(ISERROR(SEARCH("MODERADO",AM32)))</formula>
    </cfRule>
    <cfRule type="containsText" dxfId="2179" priority="27" operator="containsText" text="DÉBIL">
      <formula>NOT(ISERROR(SEARCH("DÉBIL",AM32)))</formula>
    </cfRule>
  </conditionalFormatting>
  <conditionalFormatting sqref="AW32:AW41">
    <cfRule type="containsText" dxfId="2178" priority="21" operator="containsText" text="Extremo">
      <formula>NOT(ISERROR(SEARCH("Extremo",AW32)))</formula>
    </cfRule>
    <cfRule type="containsText" dxfId="2177" priority="22" operator="containsText" text="Alto">
      <formula>NOT(ISERROR(SEARCH("Alto",AW32)))</formula>
    </cfRule>
    <cfRule type="containsText" dxfId="2176" priority="23" operator="containsText" text="Moderado">
      <formula>NOT(ISERROR(SEARCH("Moderado",AW32)))</formula>
    </cfRule>
    <cfRule type="containsText" dxfId="2175" priority="24" operator="containsText" text="Bajo">
      <formula>NOT(ISERROR(SEARCH("Bajo",AW32)))</formula>
    </cfRule>
  </conditionalFormatting>
  <conditionalFormatting sqref="B32:B41">
    <cfRule type="containsText" dxfId="2174" priority="20" operator="containsText" text="Escoger un proceso de la lista desplegable">
      <formula>NOT(ISERROR(SEARCH("Escoger un proceso de la lista desplegable",B32)))</formula>
    </cfRule>
  </conditionalFormatting>
  <conditionalFormatting sqref="B32:Q41 Y32:AX41">
    <cfRule type="containsText" dxfId="2173" priority="18" operator="containsText" text="Escoger un dato de la lista desplegable">
      <formula>NOT(ISERROR(SEARCH("Escoger un dato de la lista desplegable",B32)))</formula>
    </cfRule>
    <cfRule type="containsText" dxfId="2172" priority="19" operator="containsText" text="Casilla formulada">
      <formula>NOT(ISERROR(SEARCH("Casilla formulada",B32)))</formula>
    </cfRule>
  </conditionalFormatting>
  <conditionalFormatting sqref="D32:D41">
    <cfRule type="containsText" dxfId="2171" priority="17" operator="containsText" text="Definir el riesgo">
      <formula>NOT(ISERROR(SEARCH("Definir el riesgo",D32)))</formula>
    </cfRule>
  </conditionalFormatting>
  <conditionalFormatting sqref="H32:H41">
    <cfRule type="containsText" dxfId="2170" priority="16" operator="containsText" text="Espacio para describir la o las posibles causas">
      <formula>NOT(ISERROR(SEARCH("Espacio para describir la o las posibles causas",H32)))</formula>
    </cfRule>
  </conditionalFormatting>
  <conditionalFormatting sqref="I32:I41">
    <cfRule type="containsText" dxfId="2169"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168" priority="14" operator="containsText" text="←">
      <formula>NOT(ISERROR(SEARCH("←",J32)))</formula>
    </cfRule>
  </conditionalFormatting>
  <conditionalFormatting sqref="P32:P41">
    <cfRule type="containsText" dxfId="2167" priority="13" operator="containsText" text="Seleccione Tratamiento del Riesgo">
      <formula>NOT(ISERROR(SEARCH("Seleccione Tratamiento del Riesgo",P32)))</formula>
    </cfRule>
  </conditionalFormatting>
  <conditionalFormatting sqref="R32:S41 U32:X41">
    <cfRule type="containsText" dxfId="2166" priority="11" operator="containsText" text="Escoger un dato de la lista desplegable">
      <formula>NOT(ISERROR(SEARCH("Escoger un dato de la lista desplegable",R32)))</formula>
    </cfRule>
    <cfRule type="containsText" dxfId="2165" priority="12" operator="containsText" text="Casilla formulada">
      <formula>NOT(ISERROR(SEARCH("Casilla formulada",R32)))</formula>
    </cfRule>
  </conditionalFormatting>
  <conditionalFormatting sqref="R32:S41 U32:X41">
    <cfRule type="containsText" dxfId="2164" priority="10" operator="containsText" text="CONTROL#">
      <formula>NOT(ISERROR(SEARCH("CONTROL#",R32)))</formula>
    </cfRule>
  </conditionalFormatting>
  <conditionalFormatting sqref="T32:T41">
    <cfRule type="containsText" dxfId="2163" priority="8" operator="containsText" text="Escoger un dato de la lista desplegable">
      <formula>NOT(ISERROR(SEARCH("Escoger un dato de la lista desplegable",T32)))</formula>
    </cfRule>
    <cfRule type="containsText" dxfId="2162" priority="9" operator="containsText" text="Casilla formulada">
      <formula>NOT(ISERROR(SEARCH("Casilla formulada",T32)))</formula>
    </cfRule>
  </conditionalFormatting>
  <conditionalFormatting sqref="T32:T41">
    <cfRule type="containsText" dxfId="2161" priority="7" operator="containsText" text="CONTROL#">
      <formula>NOT(ISERROR(SEARCH("CONTROL#",T32)))</formula>
    </cfRule>
  </conditionalFormatting>
  <conditionalFormatting sqref="T32">
    <cfRule type="containsText" dxfId="2160" priority="5" operator="containsText" text="Escoger un dato de la lista desplegable">
      <formula>NOT(ISERROR(SEARCH("Escoger un dato de la lista desplegable",T32)))</formula>
    </cfRule>
    <cfRule type="containsText" dxfId="2159" priority="6" operator="containsText" text="Casilla formulada">
      <formula>NOT(ISERROR(SEARCH("Casilla formulada",T32)))</formula>
    </cfRule>
  </conditionalFormatting>
  <conditionalFormatting sqref="T33:T41">
    <cfRule type="containsText" dxfId="2158" priority="3" operator="containsText" text="Escoger un dato de la lista desplegable">
      <formula>NOT(ISERROR(SEARCH("Escoger un dato de la lista desplegable",T33)))</formula>
    </cfRule>
    <cfRule type="containsText" dxfId="2157" priority="4" operator="containsText" text="Casilla formulada">
      <formula>NOT(ISERROR(SEARCH("Casilla formulada",T33)))</formula>
    </cfRule>
  </conditionalFormatting>
  <conditionalFormatting sqref="F12:F21">
    <cfRule type="containsText" dxfId="2156" priority="1" operator="containsText" text="Escoger un dato de la lista desplegable">
      <formula>NOT(ISERROR(SEARCH("Escoger un dato de la lista desplegable",F12)))</formula>
    </cfRule>
    <cfRule type="containsText" dxfId="2155" priority="2" operator="containsText" text="Casilla formulada">
      <formula>NOT(ISERROR(SEARCH("Casilla formulada",F12)))</formula>
    </cfRule>
  </conditionalFormatting>
  <dataValidations disablePrompts="1" count="11">
    <dataValidation type="list" allowBlank="1" showInputMessage="1" showErrorMessage="1" sqref="M12:M41 J12:J41" xr:uid="{00000000-0002-0000-1900-000000000000}">
      <formula1>"Escoger un dato de la lista desplegable,5,4,3,2,1"</formula1>
    </dataValidation>
    <dataValidation type="list" allowBlank="1" showInputMessage="1" showErrorMessage="1" sqref="Y12:Y41" xr:uid="{00000000-0002-0000-1900-000001000000}">
      <formula1>"Escoger un dato de la lista desplegable,Preventivo,Detectivo"</formula1>
    </dataValidation>
    <dataValidation type="list" allowBlank="1" showInputMessage="1" showErrorMessage="1" sqref="Z12:Z41" xr:uid="{00000000-0002-0000-1900-000002000000}">
      <formula1>"Escoger un dato de la lista desplegable,Asignado,No Asignado"</formula1>
    </dataValidation>
    <dataValidation type="list" allowBlank="1" showInputMessage="1" showErrorMessage="1" sqref="AA12:AA41" xr:uid="{00000000-0002-0000-1900-000003000000}">
      <formula1>"Escoger un dato de la lista desplegable,Adecuado,Inadecuado"</formula1>
    </dataValidation>
    <dataValidation type="list" allowBlank="1" showInputMessage="1" showErrorMessage="1" sqref="AB12:AB41" xr:uid="{00000000-0002-0000-1900-000004000000}">
      <formula1>"Escoger un dato de la lista desplegable,Oportuna,Inoportuna"</formula1>
    </dataValidation>
    <dataValidation type="list" allowBlank="1" showInputMessage="1" showErrorMessage="1" sqref="AC12:AC41" xr:uid="{00000000-0002-0000-1900-000005000000}">
      <formula1>"Escoger un dato de la lista desplegable,Prevenir,Detectar,No es un control"</formula1>
    </dataValidation>
    <dataValidation type="list" allowBlank="1" showInputMessage="1" showErrorMessage="1" sqref="AD12:AD41" xr:uid="{00000000-0002-0000-1900-000006000000}">
      <formula1>"Escoger un dato de la lista desplegable,Confiable,No confiable"</formula1>
    </dataValidation>
    <dataValidation type="list" allowBlank="1" showInputMessage="1" showErrorMessage="1" sqref="AE12:AE41" xr:uid="{00000000-0002-0000-1900-000007000000}">
      <formula1>"Escoger un dato de la lista desplegable,Se investigan y resuelven oportunamente,No se investigan y resuelven oportunamente."</formula1>
    </dataValidation>
    <dataValidation type="list" allowBlank="1" showInputMessage="1" showErrorMessage="1" sqref="AF12:AF41" xr:uid="{00000000-0002-0000-1900-000008000000}">
      <formula1>"Escoger un dato de la lista desplegable,Completa,Incompleta,No existe"</formula1>
    </dataValidation>
    <dataValidation type="list" allowBlank="1" showInputMessage="1" showErrorMessage="1" sqref="AJ12:AJ41" xr:uid="{00000000-0002-0000-1900-000009000000}">
      <formula1>"Escoger un dato de la lista desplegable,Fuerte,Moderado,Débil"</formula1>
    </dataValidation>
    <dataValidation type="list" allowBlank="1" showInputMessage="1" showErrorMessage="1" sqref="T12:T41" xr:uid="{00000000-0002-0000-19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00000000-0002-0000-1900-00000B000000}">
          <x14:formula1>
            <xm:f>'HOJA DE DATOS'!$I$60:$I$64</xm:f>
          </x14:formula1>
          <xm:sqref>P12:P41</xm:sqref>
        </x14:dataValidation>
        <x14:dataValidation type="list" allowBlank="1" showInputMessage="1" showErrorMessage="1" xr:uid="{00000000-0002-0000-1900-00000C000000}">
          <x14:formula1>
            <xm:f>'HOJA DE DATOS'!$I$50:$I$57</xm:f>
          </x14:formula1>
          <xm:sqref>E12:E41</xm:sqref>
        </x14:dataValidation>
        <x14:dataValidation type="list" allowBlank="1" showInputMessage="1" showErrorMessage="1" xr:uid="{00000000-0002-0000-1900-00000D000000}">
          <x14:formula1>
            <xm:f>'HOJA DE DATOS'!$I$13:$I$46</xm:f>
          </x14:formula1>
          <xm:sqref>B12:B41</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51881-092A-43AD-8E99-CC03EF4F0396}">
  <sheetPr>
    <tabColor rgb="FF0BB9D0"/>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68" t="s">
        <v>2085</v>
      </c>
      <c r="C4" s="468"/>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GSAN-4-2</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86" t="s">
        <v>56</v>
      </c>
      <c r="AW11" s="186" t="s">
        <v>57</v>
      </c>
      <c r="AX11" s="186">
        <v>2</v>
      </c>
      <c r="AY11" s="186">
        <v>3</v>
      </c>
      <c r="AZ11" s="186">
        <v>4</v>
      </c>
      <c r="BA11" s="186">
        <v>5</v>
      </c>
      <c r="BB11" s="186">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06.8" customHeight="1" x14ac:dyDescent="0.3">
      <c r="A12" s="162"/>
      <c r="B12" s="394" t="s">
        <v>13</v>
      </c>
      <c r="C12" s="364" t="str">
        <f>VLOOKUP(B12,'[7]HOJA DE DATOS'!$I$13:$J$46,2,FALSE)</f>
        <v>Coordinar los Servicios de búsqueda y Salvamento SAR de las aeronaves civiles extraviadas o accidentadas en el territorio colombiano , para que se establezcan y se presten prontamente servicios SAR dentro de la región de Búsqueda y Salvamento (SRR) asignada a Colombia</v>
      </c>
      <c r="D12" s="376" t="s">
        <v>2098</v>
      </c>
      <c r="E12" s="364" t="s">
        <v>75</v>
      </c>
      <c r="F12" s="364" t="s">
        <v>75</v>
      </c>
      <c r="G12" s="364" t="s">
        <v>75</v>
      </c>
      <c r="H12" s="364" t="s">
        <v>75</v>
      </c>
      <c r="I12" s="372" t="str">
        <f>IF(AND((E12="SI"),(F12="SI"),(G12="SI"),(H12="SI")),"Si es Riesgo de Corrupción","No es Riesgo de Corrupción")</f>
        <v>Si es Riesgo de Corrupción</v>
      </c>
      <c r="J12" s="163">
        <v>1</v>
      </c>
      <c r="K12" s="164" t="s">
        <v>2099</v>
      </c>
      <c r="L12" s="308" t="s">
        <v>2100</v>
      </c>
      <c r="M12" s="310">
        <v>3</v>
      </c>
      <c r="N12" s="375" t="str">
        <f>IF(M12=1,"Rara vez",IF(M12=2,"Improbable",IF(M12=3,"Posible",IF(M12=4,"Probable",IF(M12=5,"Casi seguro","← 
Definir el nivel de probabilidad")))))</f>
        <v>Posible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364" t="s">
        <v>75</v>
      </c>
      <c r="Q12" s="364" t="s">
        <v>75</v>
      </c>
      <c r="R12" s="364" t="s">
        <v>75</v>
      </c>
      <c r="S12" s="364" t="s">
        <v>75</v>
      </c>
      <c r="T12" s="364" t="s">
        <v>75</v>
      </c>
      <c r="U12" s="364" t="s">
        <v>75</v>
      </c>
      <c r="V12" s="364" t="s">
        <v>75</v>
      </c>
      <c r="W12" s="364" t="s">
        <v>75</v>
      </c>
      <c r="X12" s="364" t="s">
        <v>75</v>
      </c>
      <c r="Y12" s="364" t="s">
        <v>75</v>
      </c>
      <c r="Z12" s="364" t="s">
        <v>75</v>
      </c>
      <c r="AA12" s="364" t="s">
        <v>75</v>
      </c>
      <c r="AB12" s="364" t="s">
        <v>75</v>
      </c>
      <c r="AC12" s="364" t="s">
        <v>75</v>
      </c>
      <c r="AD12" s="364" t="s">
        <v>75</v>
      </c>
      <c r="AE12" s="364" t="s">
        <v>75</v>
      </c>
      <c r="AF12" s="364" t="s">
        <v>75</v>
      </c>
      <c r="AG12" s="364" t="s">
        <v>75</v>
      </c>
      <c r="AH12" s="364" t="s">
        <v>76</v>
      </c>
      <c r="AI12" s="367" t="str">
        <f>IF(AE12="SI","Impacto Catastrófico por lesoines o perdida de vidas humanas",(COUNTIF(P12:AD21,"SI")+COUNTIF(AF12:AH21,"SI")))</f>
        <v>Impacto Catastrófico por lesoines o perdida de vidas humanas</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2101</v>
      </c>
      <c r="AO12" s="166" t="s">
        <v>2102</v>
      </c>
      <c r="AP12" s="166" t="s">
        <v>101</v>
      </c>
      <c r="AQ12" s="166" t="s">
        <v>2103</v>
      </c>
      <c r="AR12" s="166" t="s">
        <v>2104</v>
      </c>
      <c r="AS12" s="166" t="s">
        <v>2105</v>
      </c>
      <c r="AT12" s="166" t="s">
        <v>2106</v>
      </c>
      <c r="AU12" s="166" t="s">
        <v>95</v>
      </c>
      <c r="AV12" s="166" t="s">
        <v>79</v>
      </c>
      <c r="AW12" s="166" t="s">
        <v>80</v>
      </c>
      <c r="AX12" s="166" t="s">
        <v>81</v>
      </c>
      <c r="AY12" s="166" t="s">
        <v>82</v>
      </c>
      <c r="AZ12" s="166" t="s">
        <v>83</v>
      </c>
      <c r="BA12" s="166" t="s">
        <v>84</v>
      </c>
      <c r="BB12" s="166" t="s">
        <v>87</v>
      </c>
      <c r="BC12" s="166">
        <f t="shared" ref="BC12:BC21" si="2">IF(AV12="Asignado",15,0)+IF(AW12="Adecuado",15,0)+IF(AX12="Oportuna",15,0)+IF(AY12="Prevenir",15,IF(AY12="Detectar",10,0))+IF(AZ12="Confiable",15,0)+IF(BA12="Se investigan y resuelven oportunamente",15,0)+IF(BB12="Completa",10,IF(BB12="Incompleta",5,0))</f>
        <v>95</v>
      </c>
      <c r="BD12" s="166" t="str">
        <f t="shared" ref="BD12:BD21" si="3">IF(BC12&lt;=85,"Débil",IF(AND(BC12&gt;=86,BC12&lt;=94),"Moderado","Fuerte"))</f>
        <v>Fuerte</v>
      </c>
      <c r="BE12" s="166"/>
      <c r="BF12" s="166" t="s">
        <v>98</v>
      </c>
      <c r="BG12" s="166" t="str">
        <f t="shared" ref="BG12:BG21" si="4">IF(BF12="Débil","No se ejecuta",IF(BF12="Moderado","Algunas veces se ejecuta",IF(BF12="FUERTE","Siempre se ejecuta","Casilla formulada")))</f>
        <v>Algunas veces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MODERADO</v>
      </c>
      <c r="BJ12" s="166">
        <f t="shared" ref="BJ12:BJ21" si="6">IF(BI12="DÉBIL",0,IF(BI12="MODERADO",50,IF(BI12="FUERTE",100,"")))</f>
        <v>50</v>
      </c>
      <c r="BK12" s="166" t="str">
        <f t="shared" ref="BK12:BK21" si="7">IF(AND(BF12="Fuerte",BD12="Fuerte"),"NO","SI")</f>
        <v>SI</v>
      </c>
      <c r="BL12" s="351" t="str">
        <f t="shared" ref="BL12" si="8">IF(AVERAGE(BJ12:BJ21)=100,"FUERTE",IF(AND(AVERAGE(BJ12:BJ21)&lt;=99,AVERAGE(BJ12:BJ21)&gt;=50),"MODERADA",IF(AVERAGE(BJ12:BJ21)&lt;50,"DÉBIL",0)))</f>
        <v>MODERADA</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2</v>
      </c>
      <c r="BO12" s="356" t="str">
        <f t="shared" ref="BO12" si="11">IF(BN12=1,"Rara vez",IF(BN12=2,"Improbable",IF(BN12=3,"Posible",IF(BN12=4,"Probable",IF(BN12=5,"Casi Seguro",0)))))</f>
        <v>Improbable</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2112</v>
      </c>
    </row>
    <row r="13" spans="1:70" s="146" customFormat="1" ht="106.8" customHeight="1" x14ac:dyDescent="0.3">
      <c r="A13" s="162"/>
      <c r="B13" s="395"/>
      <c r="C13" s="365"/>
      <c r="D13" s="376"/>
      <c r="E13" s="365"/>
      <c r="F13" s="365"/>
      <c r="G13" s="365"/>
      <c r="H13" s="365"/>
      <c r="I13" s="373"/>
      <c r="J13" s="168">
        <v>2</v>
      </c>
      <c r="K13" s="169" t="s">
        <v>2099</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2107</v>
      </c>
      <c r="AO13" s="171" t="s">
        <v>2102</v>
      </c>
      <c r="AP13" s="171" t="s">
        <v>110</v>
      </c>
      <c r="AQ13" s="171" t="s">
        <v>2108</v>
      </c>
      <c r="AR13" s="171" t="s">
        <v>2109</v>
      </c>
      <c r="AS13" s="171" t="s">
        <v>2110</v>
      </c>
      <c r="AT13" s="171" t="s">
        <v>2111</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V72KnpB54+qZHu2R8AKQjphN642JqgGOSo19w7ljNdhfj9s6LWB71iAuK4zIxSaxOrEX4hRZNjjDTbOltsQHxA==" saltValue="MKZvV2oAL5NA1QmbL8DcxQ=="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2154" priority="31" operator="containsText" text="No es Riesgo de Corrupción">
      <formula>NOT(ISERROR(SEARCH("No es Riesgo de Corrupción",I12)))</formula>
    </cfRule>
    <cfRule type="containsText" dxfId="2153" priority="32" operator="containsText" text="Si es Riesgo de Corrupción">
      <formula>NOT(ISERROR(SEARCH("Si es Riesgo de Corrupción",I12)))</formula>
    </cfRule>
  </conditionalFormatting>
  <conditionalFormatting sqref="AK12:AK21">
    <cfRule type="containsText" dxfId="2152" priority="27" operator="containsText" text="Extremo">
      <formula>NOT(ISERROR(SEARCH("Extremo",AK12)))</formula>
    </cfRule>
    <cfRule type="containsText" dxfId="2151" priority="28" operator="containsText" text="Alto">
      <formula>NOT(ISERROR(SEARCH("Alto",AK12)))</formula>
    </cfRule>
    <cfRule type="containsText" dxfId="2150" priority="29" operator="containsText" text="Moderado">
      <formula>NOT(ISERROR(SEARCH("Moderado",AK12)))</formula>
    </cfRule>
    <cfRule type="containsText" dxfId="2149" priority="30" operator="containsText" text="Bajo">
      <formula>NOT(ISERROR(SEARCH("Bajo",AK12)))</formula>
    </cfRule>
  </conditionalFormatting>
  <conditionalFormatting sqref="BI12:BI21">
    <cfRule type="containsText" dxfId="2148" priority="24" operator="containsText" text="FUERTE">
      <formula>NOT(ISERROR(SEARCH("FUERTE",BI12)))</formula>
    </cfRule>
    <cfRule type="containsText" dxfId="2147" priority="25" operator="containsText" text="MODERADO">
      <formula>NOT(ISERROR(SEARCH("MODERADO",BI12)))</formula>
    </cfRule>
    <cfRule type="containsText" dxfId="2146" priority="26" operator="containsText" text="DÉBIL">
      <formula>NOT(ISERROR(SEARCH("DÉBIL",BI12)))</formula>
    </cfRule>
  </conditionalFormatting>
  <conditionalFormatting sqref="AL12">
    <cfRule type="containsText" dxfId="2145" priority="20" operator="containsText" text="Extremo">
      <formula>NOT(ISERROR(SEARCH("Extremo",AL12)))</formula>
    </cfRule>
    <cfRule type="containsText" dxfId="2144" priority="21" operator="containsText" text="Alto">
      <formula>NOT(ISERROR(SEARCH("Alto",AL12)))</formula>
    </cfRule>
    <cfRule type="containsText" dxfId="2143" priority="22" operator="containsText" text="Moderado">
      <formula>NOT(ISERROR(SEARCH("Moderado",AL12)))</formula>
    </cfRule>
    <cfRule type="containsText" dxfId="2142" priority="23" operator="containsText" text="Bajo">
      <formula>NOT(ISERROR(SEARCH("Bajo",AL12)))</formula>
    </cfRule>
  </conditionalFormatting>
  <conditionalFormatting sqref="BQ12:BQ21">
    <cfRule type="containsText" dxfId="2141" priority="16" operator="containsText" text="Extremo">
      <formula>NOT(ISERROR(SEARCH("Extremo",BQ12)))</formula>
    </cfRule>
    <cfRule type="containsText" dxfId="2140" priority="17" operator="containsText" text="Alto">
      <formula>NOT(ISERROR(SEARCH("Alto",BQ12)))</formula>
    </cfRule>
    <cfRule type="containsText" dxfId="2139" priority="18" operator="containsText" text="Moderado">
      <formula>NOT(ISERROR(SEARCH("Moderado",BQ12)))</formula>
    </cfRule>
    <cfRule type="containsText" dxfId="2138" priority="19" operator="containsText" text="Bajo">
      <formula>NOT(ISERROR(SEARCH("Bajo",BQ12)))</formula>
    </cfRule>
  </conditionalFormatting>
  <conditionalFormatting sqref="A1:XFD3 A5:XFD11 A4:AT4 BS4:XFD4 BH12:XFD12 A22:XFD1048576 A12:D21 I13:XFD21 I12:BF12">
    <cfRule type="containsText" dxfId="2137" priority="11" operator="containsText" text="REDACTAR CONTROL">
      <formula>NOT(ISERROR(SEARCH("REDACTAR CONTROL",A1)))</formula>
    </cfRule>
    <cfRule type="containsText" dxfId="2136" priority="12" operator="containsText" text="Espacio para">
      <formula>NOT(ISERROR(SEARCH("Espacio para",A1)))</formula>
    </cfRule>
    <cfRule type="containsText" dxfId="2135" priority="13" operator="containsText" text="Definir el">
      <formula>NOT(ISERROR(SEARCH("Definir el",A1)))</formula>
    </cfRule>
    <cfRule type="containsText" dxfId="2134" priority="14" operator="containsText" text="lista desplegable">
      <formula>NOT(ISERROR(SEARCH("lista desplegable",A1)))</formula>
    </cfRule>
    <cfRule type="containsText" dxfId="2133" priority="15" operator="containsText" text="Casilla formulada">
      <formula>NOT(ISERROR(SEARCH("Casilla formulada",A1)))</formula>
    </cfRule>
  </conditionalFormatting>
  <conditionalFormatting sqref="BG12">
    <cfRule type="containsText" dxfId="2132" priority="6" operator="containsText" text="REDACTAR CONTROL">
      <formula>NOT(ISERROR(SEARCH("REDACTAR CONTROL",BG12)))</formula>
    </cfRule>
    <cfRule type="containsText" dxfId="2131" priority="7" operator="containsText" text="Espacio para">
      <formula>NOT(ISERROR(SEARCH("Espacio para",BG12)))</formula>
    </cfRule>
    <cfRule type="containsText" dxfId="2130" priority="8" operator="containsText" text="Definir el">
      <formula>NOT(ISERROR(SEARCH("Definir el",BG12)))</formula>
    </cfRule>
    <cfRule type="containsText" dxfId="2129" priority="9" operator="containsText" text="lista desplegable">
      <formula>NOT(ISERROR(SEARCH("lista desplegable",BG12)))</formula>
    </cfRule>
    <cfRule type="containsText" dxfId="2128" priority="10" operator="containsText" text="Casilla formulada">
      <formula>NOT(ISERROR(SEARCH("Casilla formulada",BG12)))</formula>
    </cfRule>
  </conditionalFormatting>
  <conditionalFormatting sqref="E12:H21">
    <cfRule type="containsText" dxfId="2127" priority="1" operator="containsText" text="REDACTAR CONTROL">
      <formula>NOT(ISERROR(SEARCH("REDACTAR CONTROL",E12)))</formula>
    </cfRule>
    <cfRule type="containsText" dxfId="2126" priority="2" operator="containsText" text="Espacio para">
      <formula>NOT(ISERROR(SEARCH("Espacio para",E12)))</formula>
    </cfRule>
    <cfRule type="containsText" dxfId="2125" priority="3" operator="containsText" text="Definir el">
      <formula>NOT(ISERROR(SEARCH("Definir el",E12)))</formula>
    </cfRule>
    <cfRule type="containsText" dxfId="2124" priority="4" operator="containsText" text="lista desplegable">
      <formula>NOT(ISERROR(SEARCH("lista desplegable",E12)))</formula>
    </cfRule>
    <cfRule type="containsText" dxfId="2123" priority="5" operator="containsText" text="Casilla formulada">
      <formula>NOT(ISERROR(SEARCH("Casilla formulada",E12)))</formula>
    </cfRule>
  </conditionalFormatting>
  <dataValidations count="13">
    <dataValidation type="list" allowBlank="1" showInputMessage="1" showErrorMessage="1" sqref="BF12:BF21" xr:uid="{30C099C9-AC43-4619-A25F-B12FE4A23132}">
      <formula1>"Escoger un dato de la lista desplegable,Fuerte,Moderado,Débil"</formula1>
    </dataValidation>
    <dataValidation type="list" allowBlank="1" showInputMessage="1" showErrorMessage="1" sqref="M12:M21" xr:uid="{0FE5488C-B881-40E5-8EA7-7F54383A63B4}">
      <formula1>"Escoger un dato de la lista desplegable,5,4,3,2,1"</formula1>
    </dataValidation>
    <dataValidation type="list" allowBlank="1" showInputMessage="1" showErrorMessage="1" sqref="E12:H21" xr:uid="{29A8881C-36F3-43B8-90B5-53F504B8F630}">
      <formula1>"SI,NO,Escoger un dato de la lista desplegable"</formula1>
    </dataValidation>
    <dataValidation type="list" allowBlank="1" showInputMessage="1" showErrorMessage="1" sqref="P12:AH21" xr:uid="{C5A408F0-C8F6-4205-B744-D05ED39EFDB9}">
      <formula1>"SI,NO,Selecciona una respuesta en la lista desplegable"</formula1>
    </dataValidation>
    <dataValidation type="list" allowBlank="1" showInputMessage="1" showErrorMessage="1" sqref="AP12:AP21" xr:uid="{A9744D38-6485-4998-8976-E016CB58E554}">
      <formula1>"Escoger un dato de la lista desplegable,Por Tramite, Diario, Semanal, Quincenal, Mensual, Bimestral, Trimestral, Semestral,Anual"</formula1>
    </dataValidation>
    <dataValidation type="list" allowBlank="1" showInputMessage="1" showErrorMessage="1" sqref="AU12:AU21" xr:uid="{22EDAFA1-07FE-49DA-8573-FDC7DE5FEE89}">
      <formula1>"Escoger un dato de la lista desplegable,Preventivo,Detectivo"</formula1>
    </dataValidation>
    <dataValidation type="list" allowBlank="1" showInputMessage="1" showErrorMessage="1" sqref="AV12:AV21" xr:uid="{EAB5D599-7890-464D-8631-1FE4CDAAE001}">
      <formula1>"Asignado,No Asignado,Escoger un dato de la lista desplegable"</formula1>
    </dataValidation>
    <dataValidation type="list" allowBlank="1" showInputMessage="1" showErrorMessage="1" sqref="AW12:AW21" xr:uid="{CF24DDDE-2ACB-4930-825D-1B11F10B7CA5}">
      <formula1>"Adecuado,Inadecuado,Escoger un dato de la lista desplegable"</formula1>
    </dataValidation>
    <dataValidation type="list" allowBlank="1" showInputMessage="1" showErrorMessage="1" sqref="AX12:AX21" xr:uid="{B8587B6B-E7E1-490F-92D7-43E8CA5B11FF}">
      <formula1>"Oportuna,Inoportuna,Escoger un dato de la lista desplegable"</formula1>
    </dataValidation>
    <dataValidation type="list" allowBlank="1" showInputMessage="1" showErrorMessage="1" sqref="AY12:AY21" xr:uid="{CBC75B52-34B6-4E23-9375-082A61F43739}">
      <formula1>"Prevenir,Detectar,No es un control,Escoger un dato de la lista desplegable"</formula1>
    </dataValidation>
    <dataValidation type="list" allowBlank="1" showInputMessage="1" showErrorMessage="1" sqref="AZ12:AZ21" xr:uid="{5DD860DF-C192-4C95-9E2E-29D915D6F4E0}">
      <formula1>"Confiable,No confiable,Escoger un dato de la lista desplegable"</formula1>
    </dataValidation>
    <dataValidation type="list" allowBlank="1" showInputMessage="1" showErrorMessage="1" sqref="BA12:BA21" xr:uid="{0936057C-A111-42A5-9C2C-C962E7DFF909}">
      <formula1>"Escoger un dato de la lista desplegable,Se investigan y resuelven oportunamente,No se investigan y resuelven oportunamente."</formula1>
    </dataValidation>
    <dataValidation type="list" allowBlank="1" showInputMessage="1" showErrorMessage="1" sqref="BB12:BB21" xr:uid="{759CE90A-EA89-42D1-ABCD-3C0AAE1FF6A3}">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CD31F0AD-D58E-476B-8C8B-A49143C760D7}">
          <x14:formula1>
            <xm:f>'HOJA DE DATOS'!$I$60:$I$64</xm:f>
          </x14:formula1>
          <xm:sqref>AL12:AL21</xm:sqref>
        </x14:dataValidation>
        <x14:dataValidation type="list" allowBlank="1" showInputMessage="1" showErrorMessage="1" xr:uid="{14E127C4-BA0C-42BE-B3AE-2E63D330A9B5}">
          <x14:formula1>
            <xm:f>'HOJA DE DATOS'!$I$13:$I$46</xm:f>
          </x14:formula1>
          <xm:sqref>B12:B21</xm:sqref>
        </x14:dataValidation>
      </x14:dataValidation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2">
    <tabColor rgb="FFF36E3B"/>
  </sheetPr>
  <dimension ref="B1:AX61"/>
  <sheetViews>
    <sheetView zoomScale="60" zoomScaleNormal="60" workbookViewId="0">
      <selection activeCell="N42" sqref="N42:N5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9.6640625" style="92" customWidth="1"/>
    <col min="22" max="22" width="49.6640625" style="92" customWidth="1"/>
    <col min="23" max="23" width="40.6640625" style="92" customWidth="1"/>
    <col min="24" max="24" width="50.1093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2521</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GSAP-1.0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32.6" customHeight="1" x14ac:dyDescent="0.25">
      <c r="B12" s="296" t="s">
        <v>17</v>
      </c>
      <c r="C12" s="299" t="str">
        <f>VLOOKUP(B12,'HOJA DE DATOS'!$I$13:$J$46,2,FALSE)</f>
        <v>Proveer, verificar, controlar, evaluar y mejorar a nivel táctico y operativo de manera articulada la provisión y mantenimiento de infraestructura aeroportuaria para la prestación de los servicios a la navegación aérea y los servicios aeroportuarios y de facilitación, de acuerdo con la necesidad operacional de corto, mediano y largo plazo.</v>
      </c>
      <c r="D12" s="302" t="s">
        <v>1430</v>
      </c>
      <c r="E12" s="304" t="s">
        <v>374</v>
      </c>
      <c r="F12" s="306" t="str">
        <f>IFERROR(VLOOKUP(E12,'HOJA DE DATOS'!$I$50:$J$57,2,0),"Casilla formulada")</f>
        <v>Posibilidad de ocurrencia de eventos que afecten los objetivos estratégicos de la organización pública y por tanto impactan toda la Entidad</v>
      </c>
      <c r="G12" s="101">
        <v>1</v>
      </c>
      <c r="H12" s="102" t="s">
        <v>1431</v>
      </c>
      <c r="I12" s="308" t="s">
        <v>1433</v>
      </c>
      <c r="J12" s="310">
        <v>3</v>
      </c>
      <c r="K12" s="340" t="str">
        <f>IF(J12="Escoger un dato de la lista desplegable","← 
Definir el nivel de probabilidad",VLOOKUP(J12,'HOJA DE DATOS'!$B$4:$E$8,2,0))</f>
        <v>Posible</v>
      </c>
      <c r="L12" s="304" t="str">
        <f>IF(J12="Escoger un dato de la lista desplegable","← ← 
Definir el nivel de probabilidad",VLOOKUP('GSAP-1.0 (G-V3)'!J12:J21,'HOJA DE DATOS'!$B$4:$E$8,4,0))</f>
        <v>Al menos 1 vez en los últimos 2 años.</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1434</v>
      </c>
      <c r="S12" s="75" t="s">
        <v>1435</v>
      </c>
      <c r="T12" s="75" t="s">
        <v>110</v>
      </c>
      <c r="U12" s="75" t="s">
        <v>1436</v>
      </c>
      <c r="V12" s="75" t="s">
        <v>1437</v>
      </c>
      <c r="W12" s="75" t="s">
        <v>1438</v>
      </c>
      <c r="X12" s="75" t="s">
        <v>1439</v>
      </c>
      <c r="Y12" s="102" t="s">
        <v>78</v>
      </c>
      <c r="Z12" s="102" t="s">
        <v>79</v>
      </c>
      <c r="AA12" s="102" t="s">
        <v>80</v>
      </c>
      <c r="AB12" s="102" t="s">
        <v>81</v>
      </c>
      <c r="AC12" s="102" t="s">
        <v>86</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95</v>
      </c>
      <c r="AH12" s="102" t="str">
        <f t="shared" ref="AH12:AH41" si="1">IF(AG12&lt;=85,"Débil",IF(AND(AG12&gt;=86,AG12&lt;=94),"Moderado","Fuerte"))</f>
        <v>Fuerte</v>
      </c>
      <c r="AI12" s="102"/>
      <c r="AJ12" s="102" t="s">
        <v>98</v>
      </c>
      <c r="AK12" s="102" t="str">
        <f t="shared" ref="AK12:AK41" si="2">IF(AJ12="Débil","No se ejecuta",IF(AJ12="Moderado","Algunas veces se ejecuta",IF(AJ12="FUERTE","Siempre se ejecuta","Casilla formulada")))</f>
        <v>Algunas veces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MODERADO</v>
      </c>
      <c r="AN12" s="102">
        <f t="shared" ref="AN12:AN41" si="4">IF(AM12="DÉBIL",0,IF(AM12="MODERADO",50,IF(AM12="FUERTE",100,"Casilla formulada")))</f>
        <v>50</v>
      </c>
      <c r="AO12" s="102" t="str">
        <f t="shared" ref="AO12:AO41" si="5">IF(OR(AH12="",AJ12=""),"",IF(AND(AJ12="Fuerte",AH12="Fuerte"),"NO","SI"))</f>
        <v>SI</v>
      </c>
      <c r="AP12" s="330" t="str">
        <f>IFERROR(IF(AVERAGE(AN12:AN21)=100,"FUERTE",IF(AND(AVERAGE(AN12:AN21)&lt;=99,AVERAGE(AN12:AN21)&gt;=50),"MODERADA",IF(AVERAGE(AN12:AN21)&lt;50,"DÉBIL",0))),"Casilla formulada")</f>
        <v>MODERADA</v>
      </c>
      <c r="AQ12" s="330" t="str">
        <f t="shared" ref="AQ12:AQ32" si="6">IFERROR(IF(AVERAGEIF(Y12:Y21,"Preventivo",AN12:AN21)&gt;=50,"DIRECTAMENTE","NO DISMINUYE"),"NO DISMINUYE")</f>
        <v>NO DISMINUYE</v>
      </c>
      <c r="AR12" s="332" t="str">
        <f t="shared" ref="AR12:AR32" si="7">IFERROR(IF(AVERAGEIF(Y12:Y21,"Detectivo",AN12:AN21)=100,"DIRECTAMENTE",IF(AND(AVERAGEIF(Y12:Y21,"Detectivo",AN12:AN21)&lt;99,(AVERAGEIF(Y12:Y21,"Detectivo",AN12:AN21)&gt;=50)),"INDIRECTAMENTE","NO DISMINUYE")),"NO DISMINUYE")</f>
        <v>INDIRECTAMENTE</v>
      </c>
      <c r="AS12" s="334">
        <f t="shared" ref="AS12:AS32" si="8">IF(J12=1,1,IF(AND(J12=2,AP12="FUERTE",AQ12="DIRECTAMENTE"),J12-1,IF(AND(J12&gt;2,AP12="FUERTE",AQ12="DIRECTAMENTE"),J12-2,IF(AND(J12&gt;=2,AP12="MODERADA",AQ12="DIRECTAMENTE"),J12-1,J12))))</f>
        <v>3</v>
      </c>
      <c r="AT12" s="335" t="str">
        <f t="shared" ref="AT12" si="9">IF(AS12=1,"Rara vez",IF(AS12=2,"Improbable",IF(AS12=3,"Posible",IF(AS12=4,"Probable",IF(AS12=5,"Casi Seguro",0)))))</f>
        <v>Posible</v>
      </c>
      <c r="AU12" s="337">
        <f t="shared" ref="AU12:AU32" si="10">IF(M12=1,1,IF(AND(M12=2,AP12="FUERTE",OR(AR12="DIRECTAMENTE",AR12="INDIRECTAMENTE")),M12-1,IF(AND(M12&gt;2,AP12="FUERTE",AR12="DIRECTAMENTE"),M12-2,IF(AND(M12&gt;2,AP12="FUERTE",AR12="INDIRECTAMENTE"),M12-1,IF(AND(M12&gt;1,AP12="MODERADA",AR12="DIRECTAMENTE"),M12-1,M12)))))</f>
        <v>3</v>
      </c>
      <c r="AV12" s="306" t="str">
        <f t="shared" ref="AV12:AV32" si="11">IF(AU12=1,"Insignificante",IF(AU12=2,"Menor",IF(AU12=3,"Moderado",IF(AU12=4,"Mayor",IF(AU12=5,"Catastrófico","Casilla formulada")))))</f>
        <v>Moderado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327" t="s">
        <v>1445</v>
      </c>
    </row>
    <row r="13" spans="2:50" s="104" customFormat="1" ht="103.2" customHeight="1" x14ac:dyDescent="0.25">
      <c r="B13" s="297"/>
      <c r="C13" s="300"/>
      <c r="D13" s="302"/>
      <c r="E13" s="304"/>
      <c r="F13" s="306"/>
      <c r="G13" s="105">
        <v>2</v>
      </c>
      <c r="H13" s="106" t="s">
        <v>1432</v>
      </c>
      <c r="I13" s="308"/>
      <c r="J13" s="310"/>
      <c r="K13" s="340"/>
      <c r="L13" s="304"/>
      <c r="M13" s="338"/>
      <c r="N13" s="340"/>
      <c r="O13" s="325"/>
      <c r="P13" s="308"/>
      <c r="Q13" s="107">
        <v>2</v>
      </c>
      <c r="R13" s="76" t="s">
        <v>1440</v>
      </c>
      <c r="S13" s="76" t="s">
        <v>1435</v>
      </c>
      <c r="T13" s="76" t="s">
        <v>110</v>
      </c>
      <c r="U13" s="76" t="s">
        <v>1441</v>
      </c>
      <c r="V13" s="76" t="s">
        <v>1442</v>
      </c>
      <c r="W13" s="76" t="s">
        <v>1443</v>
      </c>
      <c r="X13" s="76" t="s">
        <v>1444</v>
      </c>
      <c r="Y13" s="106" t="s">
        <v>78</v>
      </c>
      <c r="Z13" s="106" t="s">
        <v>79</v>
      </c>
      <c r="AA13" s="106" t="s">
        <v>80</v>
      </c>
      <c r="AB13" s="106" t="s">
        <v>81</v>
      </c>
      <c r="AC13" s="106" t="s">
        <v>86</v>
      </c>
      <c r="AD13" s="106" t="s">
        <v>83</v>
      </c>
      <c r="AE13" s="106" t="s">
        <v>84</v>
      </c>
      <c r="AF13" s="106" t="s">
        <v>96</v>
      </c>
      <c r="AG13" s="106">
        <f t="shared" si="0"/>
        <v>95</v>
      </c>
      <c r="AH13" s="106" t="str">
        <f t="shared" si="1"/>
        <v>Fuerte</v>
      </c>
      <c r="AI13" s="106"/>
      <c r="AJ13" s="106" t="s">
        <v>98</v>
      </c>
      <c r="AK13" s="106" t="str">
        <f t="shared" si="2"/>
        <v>Algunas veces se ejecuta</v>
      </c>
      <c r="AL13" s="106"/>
      <c r="AM13" s="106" t="str">
        <f t="shared" si="3"/>
        <v>MODERADO</v>
      </c>
      <c r="AN13" s="106">
        <f t="shared" si="4"/>
        <v>50</v>
      </c>
      <c r="AO13" s="106" t="str">
        <f t="shared" si="5"/>
        <v>SI</v>
      </c>
      <c r="AP13" s="330"/>
      <c r="AQ13" s="330"/>
      <c r="AR13" s="332"/>
      <c r="AS13" s="310"/>
      <c r="AT13" s="335"/>
      <c r="AU13" s="338"/>
      <c r="AV13" s="306"/>
      <c r="AW13" s="325"/>
      <c r="AX13" s="328"/>
    </row>
    <row r="14" spans="2:50" s="104" customFormat="1" ht="2.4" customHeight="1" x14ac:dyDescent="0.25">
      <c r="B14" s="297"/>
      <c r="C14" s="300"/>
      <c r="D14" s="302"/>
      <c r="E14" s="304"/>
      <c r="F14" s="306"/>
      <c r="G14" s="108">
        <v>3</v>
      </c>
      <c r="H14" s="109" t="s">
        <v>586</v>
      </c>
      <c r="I14" s="308"/>
      <c r="J14" s="310"/>
      <c r="K14" s="340"/>
      <c r="L14" s="304"/>
      <c r="M14" s="338"/>
      <c r="N14" s="340"/>
      <c r="O14" s="325"/>
      <c r="P14" s="308"/>
      <c r="Q14" s="110">
        <v>3</v>
      </c>
      <c r="R14" s="77"/>
      <c r="S14" s="77"/>
      <c r="T14" s="77" t="s">
        <v>585</v>
      </c>
      <c r="U14" s="77"/>
      <c r="V14" s="77"/>
      <c r="W14" s="77"/>
      <c r="X14" s="77"/>
      <c r="Y14" s="109"/>
      <c r="Z14" s="109"/>
      <c r="AA14" s="109"/>
      <c r="AB14" s="109"/>
      <c r="AC14" s="109"/>
      <c r="AD14" s="109"/>
      <c r="AE14" s="109"/>
      <c r="AF14" s="109"/>
      <c r="AG14" s="109">
        <f t="shared" si="0"/>
        <v>0</v>
      </c>
      <c r="AH14" s="109" t="str">
        <f t="shared" si="1"/>
        <v>Débil</v>
      </c>
      <c r="AI14" s="109"/>
      <c r="AJ14" s="109" t="s">
        <v>585</v>
      </c>
      <c r="AK14" s="109" t="str">
        <f t="shared" si="2"/>
        <v>Casilla formulada</v>
      </c>
      <c r="AL14" s="109"/>
      <c r="AM14" s="109" t="str">
        <f t="shared" si="3"/>
        <v>Casilla formulada</v>
      </c>
      <c r="AN14" s="109" t="str">
        <f t="shared" si="4"/>
        <v>Casilla formulada</v>
      </c>
      <c r="AO14" s="109" t="str">
        <f t="shared" si="5"/>
        <v>SI</v>
      </c>
      <c r="AP14" s="330"/>
      <c r="AQ14" s="330"/>
      <c r="AR14" s="332"/>
      <c r="AS14" s="310"/>
      <c r="AT14" s="335"/>
      <c r="AU14" s="338"/>
      <c r="AV14" s="306"/>
      <c r="AW14" s="325"/>
      <c r="AX14" s="328"/>
    </row>
    <row r="15" spans="2:50" s="104" customFormat="1" ht="2.4" customHeight="1" x14ac:dyDescent="0.25">
      <c r="B15" s="297"/>
      <c r="C15" s="300"/>
      <c r="D15" s="302"/>
      <c r="E15" s="304"/>
      <c r="F15" s="306"/>
      <c r="G15" s="105">
        <v>4</v>
      </c>
      <c r="H15" s="106" t="s">
        <v>586</v>
      </c>
      <c r="I15" s="308"/>
      <c r="J15" s="310"/>
      <c r="K15" s="340"/>
      <c r="L15" s="304"/>
      <c r="M15" s="338"/>
      <c r="N15" s="340"/>
      <c r="O15" s="325"/>
      <c r="P15" s="308"/>
      <c r="Q15" s="107">
        <v>4</v>
      </c>
      <c r="R15" s="76"/>
      <c r="S15" s="76"/>
      <c r="T15" s="76" t="s">
        <v>585</v>
      </c>
      <c r="U15" s="76"/>
      <c r="V15" s="76"/>
      <c r="W15" s="76"/>
      <c r="X15" s="76"/>
      <c r="Y15" s="106"/>
      <c r="Z15" s="106"/>
      <c r="AA15" s="106"/>
      <c r="AB15" s="106"/>
      <c r="AC15" s="106"/>
      <c r="AD15" s="106"/>
      <c r="AE15" s="106"/>
      <c r="AF15" s="106"/>
      <c r="AG15" s="106">
        <f t="shared" si="0"/>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c r="S16" s="77"/>
      <c r="T16" s="77" t="s">
        <v>585</v>
      </c>
      <c r="U16" s="77"/>
      <c r="V16" s="77"/>
      <c r="W16" s="77"/>
      <c r="X16" s="77"/>
      <c r="Y16" s="109"/>
      <c r="Z16" s="109"/>
      <c r="AA16" s="109"/>
      <c r="AB16" s="109"/>
      <c r="AC16" s="109"/>
      <c r="AD16" s="109"/>
      <c r="AE16" s="109"/>
      <c r="AF16" s="109"/>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probabilidad",VLOOKUP('GSAP-1.0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probabilidad",VLOOKUP('GSAP-1.0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row r="42" spans="2:50" s="104" customFormat="1" ht="92.4" x14ac:dyDescent="0.25">
      <c r="B42" s="296" t="s">
        <v>17</v>
      </c>
      <c r="C42" s="299" t="str">
        <f>VLOOKUP(B42,'HOJA DE DATOS'!$I$13:$J$46,2,FALSE)</f>
        <v>Proveer, verificar, controlar, evaluar y mejorar a nivel táctico y operativo de manera articulada la provisión y mantenimiento de infraestructura aeroportuaria para la prestación de los servicios a la navegación aérea y los servicios aeroportuarios y de facilitación, de acuerdo con la necesidad operacional de corto, mediano y largo plazo.</v>
      </c>
      <c r="D42" s="302" t="s">
        <v>1446</v>
      </c>
      <c r="E42" s="304" t="s">
        <v>377</v>
      </c>
      <c r="F42" s="306" t="str">
        <f>IFERROR(VLOOKUP(E42,'HOJA DE DATOS'!$I$50:$J$57,2,0),"Casilla formulada")</f>
        <v>Posibilidad de ocurrencia de eventos que afecten los procesos misionales de la Entidad.</v>
      </c>
      <c r="G42" s="101">
        <v>1</v>
      </c>
      <c r="H42" s="102" t="s">
        <v>1447</v>
      </c>
      <c r="I42" s="308" t="s">
        <v>1452</v>
      </c>
      <c r="J42" s="310">
        <v>5</v>
      </c>
      <c r="K42" s="340" t="str">
        <f>IF(J42="Escoger un dato de la lista desplegable","← 
Definir el nivel de probabilidad",VLOOKUP(J42,'HOJA DE DATOS'!$B$4:$E$8,2,0))</f>
        <v>Casi seguro</v>
      </c>
      <c r="L42" s="304" t="str">
        <f>IF(J42="Escoger un dato de la lista desplegable","← ← 
Definir el nivel de probabilidad",VLOOKUP('GSAP-1.0 (G-V3)'!J42:J51,'HOJA DE DATOS'!$B$4:$E$8,4,0))</f>
        <v>Más de 1 vez al año.</v>
      </c>
      <c r="M42" s="338">
        <v>4</v>
      </c>
      <c r="N42" s="340" t="str">
        <f>IF(M42="Escoger un dato de la lista desplegable","← 
Definir el nivel de impacto",VLOOKUP(M42,'HOJA DE DATOS'!$G$4:$H$8,2,0))</f>
        <v>Mayor</v>
      </c>
      <c r="O42" s="324"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Extremo</v>
      </c>
      <c r="P42" s="342" t="s">
        <v>70</v>
      </c>
      <c r="Q42" s="103">
        <v>1</v>
      </c>
      <c r="R42" s="75" t="s">
        <v>1453</v>
      </c>
      <c r="S42" s="75" t="s">
        <v>1454</v>
      </c>
      <c r="T42" s="75" t="s">
        <v>77</v>
      </c>
      <c r="U42" s="75" t="s">
        <v>1455</v>
      </c>
      <c r="V42" s="75" t="s">
        <v>1456</v>
      </c>
      <c r="W42" s="75" t="s">
        <v>1457</v>
      </c>
      <c r="X42" s="75" t="s">
        <v>1458</v>
      </c>
      <c r="Y42" s="102" t="s">
        <v>95</v>
      </c>
      <c r="Z42" s="102" t="s">
        <v>79</v>
      </c>
      <c r="AA42" s="102" t="s">
        <v>80</v>
      </c>
      <c r="AB42" s="102" t="s">
        <v>81</v>
      </c>
      <c r="AC42" s="102" t="s">
        <v>82</v>
      </c>
      <c r="AD42" s="102" t="s">
        <v>83</v>
      </c>
      <c r="AE42" s="102" t="s">
        <v>84</v>
      </c>
      <c r="AF42" s="102" t="s">
        <v>96</v>
      </c>
      <c r="AG42" s="102">
        <f t="shared" ref="AG42:AG51" si="14">IF(Z42="Asignado",15,0)+IF(AA42="Adecuado",15,0)+IF(AB42="Oportuna",15,0)+IF(AC42="Prevenir",15,IF(AC42="Detectar",10,0))+IF(AD42="Confiable",15,0)+IF(AE42="Se investigan y resuelven oportunamente",15,0)+IF(AF42="Completa",10,IF(AF42="Incompleta",5,0))</f>
        <v>100</v>
      </c>
      <c r="AH42" s="102" t="str">
        <f t="shared" ref="AH42:AH51" si="15">IF(AG42&lt;=85,"Débil",IF(AND(AG42&gt;=86,AG42&lt;=94),"Moderado","Fuerte"))</f>
        <v>Fuerte</v>
      </c>
      <c r="AI42" s="102"/>
      <c r="AJ42" s="102" t="s">
        <v>89</v>
      </c>
      <c r="AK42" s="102" t="str">
        <f t="shared" ref="AK42:AK51" si="16">IF(AJ42="Débil","No se ejecuta",IF(AJ42="Moderado","Algunas veces se ejecuta",IF(AJ42="FUERTE","Siempre se ejecuta","Casilla formulada")))</f>
        <v>Siempre se ejecuta</v>
      </c>
      <c r="AL42" s="102"/>
      <c r="AM42" s="102" t="str">
        <f t="shared" ref="AM42:AM51" si="17">IF(AND(AJ42="Fuerte",AH42="Fuerte"),"FUERTE",IF(AND(AJ42="Fuerte",AH42="Moderado"),"MODERADO",IF(AND(AJ42="Fuerte",AH42="Débil"),"DÉBIL",IF(AND(AJ42="Moderado",AH42="Fuerte"),"MODERADO",IF(AND(AJ42="Moderado",AH42="Moderado"),"MODERADO",IF(AND(AJ42="Moderado",AH42="Débil"),"DÉBIL",IF(AND(AJ42="Débil",AH42="Fuerte"),"DÉBIL",IF(AND(AJ42="Débil",AH42="Moderado"),"DÉBIL",IF(AND(AJ42="Débil",AH42="Débil"),"DÉBIL","Casilla formulada")))))))))</f>
        <v>FUERTE</v>
      </c>
      <c r="AN42" s="102">
        <f t="shared" ref="AN42:AN51" si="18">IF(AM42="DÉBIL",0,IF(AM42="MODERADO",50,IF(AM42="FUERTE",100,"Casilla formulada")))</f>
        <v>100</v>
      </c>
      <c r="AO42" s="102" t="str">
        <f t="shared" ref="AO42:AO51" si="19">IF(OR(AH42="",AJ42=""),"",IF(AND(AJ42="Fuerte",AH42="Fuerte"),"NO","SI"))</f>
        <v>NO</v>
      </c>
      <c r="AP42" s="330" t="str">
        <f>IFERROR(IF(AVERAGE(AN42:AN51)=100,"FUERTE",IF(AND(AVERAGE(AN42:AN51)&lt;=99,AVERAGE(AN42:AN51)&gt;=50),"MODERADA",IF(AVERAGE(AN42:AN51)&lt;50,"DÉBIL",0))),"Casilla formulada")</f>
        <v>MODERADA</v>
      </c>
      <c r="AQ42" s="330" t="str">
        <f t="shared" ref="AQ42" si="20">IFERROR(IF(AVERAGEIF(Y42:Y51,"Preventivo",AN42:AN51)&gt;=50,"DIRECTAMENTE","NO DISMINUYE"),"NO DISMINUYE")</f>
        <v>DIRECTAMENTE</v>
      </c>
      <c r="AR42" s="332" t="str">
        <f t="shared" ref="AR42" si="21">IFERROR(IF(AVERAGEIF(Y42:Y51,"Detectivo",AN42:AN51)=100,"DIRECTAMENTE",IF(AND(AVERAGEIF(Y42:Y51,"Detectivo",AN42:AN51)&lt;99,(AVERAGEIF(Y42:Y51,"Detectivo",AN42:AN51)&gt;=50)),"INDIRECTAMENTE","NO DISMINUYE")),"NO DISMINUYE")</f>
        <v>NO DISMINUYE</v>
      </c>
      <c r="AS42" s="334">
        <f t="shared" ref="AS42" si="22">IF(J42=1,1,IF(AND(J42=2,AP42="FUERTE",AQ42="DIRECTAMENTE"),J42-1,IF(AND(J42&gt;2,AP42="FUERTE",AQ42="DIRECTAMENTE"),J42-2,IF(AND(J42&gt;=2,AP42="MODERADA",AQ42="DIRECTAMENTE"),J42-1,J42))))</f>
        <v>4</v>
      </c>
      <c r="AT42" s="335" t="str">
        <f t="shared" ref="AT42" si="23">IF(AS42=1,"Rara vez",IF(AS42=2,"Improbable",IF(AS42=3,"Posible",IF(AS42=4,"Probable",IF(AS42=5,"Casi Seguro",0)))))</f>
        <v>Probable</v>
      </c>
      <c r="AU42" s="337">
        <f t="shared" ref="AU42" si="24">IF(M42=1,1,IF(AND(M42=2,AP42="FUERTE",OR(AR42="DIRECTAMENTE",AR42="INDIRECTAMENTE")),M42-1,IF(AND(M42&gt;2,AP42="FUERTE",AR42="DIRECTAMENTE"),M42-2,IF(AND(M42&gt;2,AP42="FUERTE",AR42="INDIRECTAMENTE"),M42-1,IF(AND(M42&gt;1,AP42="MODERADA",AR42="DIRECTAMENTE"),M42-1,M42)))))</f>
        <v>4</v>
      </c>
      <c r="AV42" s="306" t="str">
        <f t="shared" ref="AV42" si="25">IF(AU42=1,"Insignificante",IF(AU42=2,"Menor",IF(AU42=3,"Moderado",IF(AU42=4,"Mayor",IF(AU42=5,"Catastrófico","Casilla formulada")))))</f>
        <v>Mayor</v>
      </c>
      <c r="AW42" s="324"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Extremo</v>
      </c>
      <c r="AX42" s="327" t="s">
        <v>1481</v>
      </c>
    </row>
    <row r="43" spans="2:50" s="104" customFormat="1" ht="79.2" x14ac:dyDescent="0.25">
      <c r="B43" s="297"/>
      <c r="C43" s="300"/>
      <c r="D43" s="302"/>
      <c r="E43" s="304"/>
      <c r="F43" s="306"/>
      <c r="G43" s="105">
        <v>2</v>
      </c>
      <c r="H43" s="106" t="s">
        <v>1448</v>
      </c>
      <c r="I43" s="308"/>
      <c r="J43" s="310"/>
      <c r="K43" s="340"/>
      <c r="L43" s="304"/>
      <c r="M43" s="338"/>
      <c r="N43" s="340"/>
      <c r="O43" s="325"/>
      <c r="P43" s="308"/>
      <c r="Q43" s="107">
        <v>2</v>
      </c>
      <c r="R43" s="76" t="s">
        <v>1459</v>
      </c>
      <c r="S43" s="76" t="s">
        <v>1454</v>
      </c>
      <c r="T43" s="76" t="s">
        <v>77</v>
      </c>
      <c r="U43" s="76" t="s">
        <v>1460</v>
      </c>
      <c r="V43" s="76" t="s">
        <v>1461</v>
      </c>
      <c r="W43" s="76" t="s">
        <v>1462</v>
      </c>
      <c r="X43" s="76" t="s">
        <v>1458</v>
      </c>
      <c r="Y43" s="106" t="s">
        <v>95</v>
      </c>
      <c r="Z43" s="106" t="s">
        <v>79</v>
      </c>
      <c r="AA43" s="106" t="s">
        <v>80</v>
      </c>
      <c r="AB43" s="106" t="s">
        <v>81</v>
      </c>
      <c r="AC43" s="106" t="s">
        <v>82</v>
      </c>
      <c r="AD43" s="106" t="s">
        <v>83</v>
      </c>
      <c r="AE43" s="106" t="s">
        <v>84</v>
      </c>
      <c r="AF43" s="106" t="s">
        <v>96</v>
      </c>
      <c r="AG43" s="106">
        <f t="shared" si="14"/>
        <v>100</v>
      </c>
      <c r="AH43" s="106" t="str">
        <f t="shared" si="15"/>
        <v>Fuerte</v>
      </c>
      <c r="AI43" s="106"/>
      <c r="AJ43" s="106" t="s">
        <v>89</v>
      </c>
      <c r="AK43" s="106" t="str">
        <f t="shared" si="16"/>
        <v>Siempre se ejecuta</v>
      </c>
      <c r="AL43" s="106"/>
      <c r="AM43" s="106" t="str">
        <f t="shared" si="17"/>
        <v>FUERTE</v>
      </c>
      <c r="AN43" s="106">
        <f t="shared" si="18"/>
        <v>100</v>
      </c>
      <c r="AO43" s="106" t="str">
        <f t="shared" si="19"/>
        <v>NO</v>
      </c>
      <c r="AP43" s="330"/>
      <c r="AQ43" s="330"/>
      <c r="AR43" s="332"/>
      <c r="AS43" s="310"/>
      <c r="AT43" s="335"/>
      <c r="AU43" s="338"/>
      <c r="AV43" s="306"/>
      <c r="AW43" s="325"/>
      <c r="AX43" s="328"/>
    </row>
    <row r="44" spans="2:50" s="104" customFormat="1" ht="118.8" x14ac:dyDescent="0.25">
      <c r="B44" s="297"/>
      <c r="C44" s="300"/>
      <c r="D44" s="302"/>
      <c r="E44" s="304"/>
      <c r="F44" s="306"/>
      <c r="G44" s="108">
        <v>3</v>
      </c>
      <c r="H44" s="109" t="s">
        <v>1449</v>
      </c>
      <c r="I44" s="308"/>
      <c r="J44" s="310"/>
      <c r="K44" s="340"/>
      <c r="L44" s="304"/>
      <c r="M44" s="338"/>
      <c r="N44" s="340"/>
      <c r="O44" s="325"/>
      <c r="P44" s="308"/>
      <c r="Q44" s="110">
        <v>3</v>
      </c>
      <c r="R44" s="77" t="s">
        <v>1463</v>
      </c>
      <c r="S44" s="77" t="s">
        <v>1464</v>
      </c>
      <c r="T44" s="77" t="s">
        <v>77</v>
      </c>
      <c r="U44" s="77" t="s">
        <v>1465</v>
      </c>
      <c r="V44" s="77" t="s">
        <v>1466</v>
      </c>
      <c r="W44" s="77" t="s">
        <v>1467</v>
      </c>
      <c r="X44" s="77" t="s">
        <v>1468</v>
      </c>
      <c r="Y44" s="109" t="s">
        <v>95</v>
      </c>
      <c r="Z44" s="109" t="s">
        <v>79</v>
      </c>
      <c r="AA44" s="109" t="s">
        <v>80</v>
      </c>
      <c r="AB44" s="109" t="s">
        <v>81</v>
      </c>
      <c r="AC44" s="109" t="s">
        <v>105</v>
      </c>
      <c r="AD44" s="109" t="s">
        <v>83</v>
      </c>
      <c r="AE44" s="109" t="s">
        <v>107</v>
      </c>
      <c r="AF44" s="109" t="s">
        <v>96</v>
      </c>
      <c r="AG44" s="109">
        <f t="shared" si="14"/>
        <v>70</v>
      </c>
      <c r="AH44" s="109" t="str">
        <f t="shared" si="15"/>
        <v>Débil</v>
      </c>
      <c r="AI44" s="109"/>
      <c r="AJ44" s="109" t="s">
        <v>98</v>
      </c>
      <c r="AK44" s="109" t="str">
        <f t="shared" si="16"/>
        <v>Algunas veces se ejecuta</v>
      </c>
      <c r="AL44" s="109"/>
      <c r="AM44" s="109" t="str">
        <f t="shared" si="17"/>
        <v>DÉBIL</v>
      </c>
      <c r="AN44" s="109">
        <f t="shared" si="18"/>
        <v>0</v>
      </c>
      <c r="AO44" s="109" t="str">
        <f t="shared" si="19"/>
        <v>SI</v>
      </c>
      <c r="AP44" s="330"/>
      <c r="AQ44" s="330"/>
      <c r="AR44" s="332"/>
      <c r="AS44" s="310"/>
      <c r="AT44" s="335"/>
      <c r="AU44" s="338"/>
      <c r="AV44" s="306"/>
      <c r="AW44" s="325"/>
      <c r="AX44" s="328"/>
    </row>
    <row r="45" spans="2:50" s="104" customFormat="1" ht="145.19999999999999" x14ac:dyDescent="0.25">
      <c r="B45" s="297"/>
      <c r="C45" s="300"/>
      <c r="D45" s="302"/>
      <c r="E45" s="304"/>
      <c r="F45" s="306"/>
      <c r="G45" s="105">
        <v>4</v>
      </c>
      <c r="H45" s="106" t="s">
        <v>1450</v>
      </c>
      <c r="I45" s="308"/>
      <c r="J45" s="310"/>
      <c r="K45" s="340"/>
      <c r="L45" s="304"/>
      <c r="M45" s="338"/>
      <c r="N45" s="340"/>
      <c r="O45" s="325"/>
      <c r="P45" s="308"/>
      <c r="Q45" s="107">
        <v>4</v>
      </c>
      <c r="R45" s="76" t="s">
        <v>1469</v>
      </c>
      <c r="S45" s="76" t="s">
        <v>1470</v>
      </c>
      <c r="T45" s="76" t="s">
        <v>77</v>
      </c>
      <c r="U45" s="76" t="s">
        <v>1471</v>
      </c>
      <c r="V45" s="76" t="s">
        <v>1472</v>
      </c>
      <c r="W45" s="76" t="s">
        <v>1473</v>
      </c>
      <c r="X45" s="76" t="s">
        <v>1474</v>
      </c>
      <c r="Y45" s="106" t="s">
        <v>95</v>
      </c>
      <c r="Z45" s="106" t="s">
        <v>79</v>
      </c>
      <c r="AA45" s="106" t="s">
        <v>80</v>
      </c>
      <c r="AB45" s="106" t="s">
        <v>81</v>
      </c>
      <c r="AC45" s="106" t="s">
        <v>82</v>
      </c>
      <c r="AD45" s="106" t="s">
        <v>83</v>
      </c>
      <c r="AE45" s="106" t="s">
        <v>84</v>
      </c>
      <c r="AF45" s="106" t="s">
        <v>96</v>
      </c>
      <c r="AG45" s="106">
        <f t="shared" si="14"/>
        <v>100</v>
      </c>
      <c r="AH45" s="106" t="str">
        <f t="shared" si="15"/>
        <v>Fuerte</v>
      </c>
      <c r="AI45" s="106"/>
      <c r="AJ45" s="106" t="s">
        <v>89</v>
      </c>
      <c r="AK45" s="106" t="str">
        <f t="shared" si="16"/>
        <v>Siempre se ejecuta</v>
      </c>
      <c r="AL45" s="106"/>
      <c r="AM45" s="106" t="str">
        <f t="shared" si="17"/>
        <v>FUERTE</v>
      </c>
      <c r="AN45" s="106">
        <f t="shared" si="18"/>
        <v>100</v>
      </c>
      <c r="AO45" s="106" t="str">
        <f t="shared" si="19"/>
        <v>NO</v>
      </c>
      <c r="AP45" s="330"/>
      <c r="AQ45" s="330"/>
      <c r="AR45" s="332"/>
      <c r="AS45" s="310"/>
      <c r="AT45" s="335"/>
      <c r="AU45" s="338"/>
      <c r="AV45" s="306"/>
      <c r="AW45" s="325"/>
      <c r="AX45" s="328"/>
    </row>
    <row r="46" spans="2:50" s="104" customFormat="1" ht="118.8" x14ac:dyDescent="0.25">
      <c r="B46" s="297"/>
      <c r="C46" s="300"/>
      <c r="D46" s="302"/>
      <c r="E46" s="304"/>
      <c r="F46" s="306"/>
      <c r="G46" s="108">
        <v>5</v>
      </c>
      <c r="H46" s="109" t="s">
        <v>1451</v>
      </c>
      <c r="I46" s="308"/>
      <c r="J46" s="310"/>
      <c r="K46" s="340"/>
      <c r="L46" s="304"/>
      <c r="M46" s="338"/>
      <c r="N46" s="340"/>
      <c r="O46" s="325"/>
      <c r="P46" s="308"/>
      <c r="Q46" s="110">
        <v>5</v>
      </c>
      <c r="R46" s="77" t="s">
        <v>1475</v>
      </c>
      <c r="S46" s="77" t="s">
        <v>1476</v>
      </c>
      <c r="T46" s="77" t="s">
        <v>77</v>
      </c>
      <c r="U46" s="77" t="s">
        <v>1477</v>
      </c>
      <c r="V46" s="77" t="s">
        <v>1478</v>
      </c>
      <c r="W46" s="77" t="s">
        <v>1479</v>
      </c>
      <c r="X46" s="77" t="s">
        <v>1480</v>
      </c>
      <c r="Y46" s="109" t="s">
        <v>95</v>
      </c>
      <c r="Z46" s="109" t="s">
        <v>79</v>
      </c>
      <c r="AA46" s="109" t="s">
        <v>85</v>
      </c>
      <c r="AB46" s="109" t="s">
        <v>81</v>
      </c>
      <c r="AC46" s="109" t="s">
        <v>82</v>
      </c>
      <c r="AD46" s="109" t="s">
        <v>83</v>
      </c>
      <c r="AE46" s="109" t="s">
        <v>84</v>
      </c>
      <c r="AF46" s="109" t="s">
        <v>96</v>
      </c>
      <c r="AG46" s="109">
        <f t="shared" si="14"/>
        <v>85</v>
      </c>
      <c r="AH46" s="109" t="str">
        <f t="shared" si="15"/>
        <v>Débil</v>
      </c>
      <c r="AI46" s="109"/>
      <c r="AJ46" s="109" t="s">
        <v>98</v>
      </c>
      <c r="AK46" s="109" t="str">
        <f t="shared" si="16"/>
        <v>Algunas veces se ejecuta</v>
      </c>
      <c r="AL46" s="109"/>
      <c r="AM46" s="109" t="str">
        <f t="shared" si="17"/>
        <v>DÉBIL</v>
      </c>
      <c r="AN46" s="109">
        <f t="shared" si="18"/>
        <v>0</v>
      </c>
      <c r="AO46" s="109" t="str">
        <f t="shared" si="19"/>
        <v>SI</v>
      </c>
      <c r="AP46" s="330"/>
      <c r="AQ46" s="330"/>
      <c r="AR46" s="332"/>
      <c r="AS46" s="310"/>
      <c r="AT46" s="335"/>
      <c r="AU46" s="338"/>
      <c r="AV46" s="306"/>
      <c r="AW46" s="325"/>
      <c r="AX46" s="328"/>
    </row>
    <row r="47" spans="2:50" s="104" customFormat="1" ht="2.4" customHeight="1" x14ac:dyDescent="0.25">
      <c r="B47" s="297"/>
      <c r="C47" s="300"/>
      <c r="D47" s="302"/>
      <c r="E47" s="304"/>
      <c r="F47" s="306"/>
      <c r="G47" s="105">
        <v>6</v>
      </c>
      <c r="H47" s="106" t="s">
        <v>586</v>
      </c>
      <c r="I47" s="308"/>
      <c r="J47" s="310"/>
      <c r="K47" s="340"/>
      <c r="L47" s="304"/>
      <c r="M47" s="338"/>
      <c r="N47" s="340"/>
      <c r="O47" s="325"/>
      <c r="P47" s="308"/>
      <c r="Q47" s="107">
        <v>6</v>
      </c>
      <c r="R47" s="76" t="s">
        <v>592</v>
      </c>
      <c r="S47" s="76"/>
      <c r="T47" s="76" t="s">
        <v>585</v>
      </c>
      <c r="U47" s="76"/>
      <c r="V47" s="76"/>
      <c r="W47" s="76"/>
      <c r="X47" s="76"/>
      <c r="Y47" s="106" t="s">
        <v>585</v>
      </c>
      <c r="Z47" s="106" t="s">
        <v>585</v>
      </c>
      <c r="AA47" s="106" t="s">
        <v>585</v>
      </c>
      <c r="AB47" s="106" t="s">
        <v>585</v>
      </c>
      <c r="AC47" s="106" t="s">
        <v>585</v>
      </c>
      <c r="AD47" s="106" t="s">
        <v>585</v>
      </c>
      <c r="AE47" s="106" t="s">
        <v>585</v>
      </c>
      <c r="AF47" s="106" t="s">
        <v>585</v>
      </c>
      <c r="AG47" s="106">
        <f t="shared" si="14"/>
        <v>0</v>
      </c>
      <c r="AH47" s="106" t="str">
        <f t="shared" si="15"/>
        <v>Débil</v>
      </c>
      <c r="AI47" s="106"/>
      <c r="AJ47" s="106" t="s">
        <v>585</v>
      </c>
      <c r="AK47" s="106" t="str">
        <f t="shared" si="16"/>
        <v>Casilla formulada</v>
      </c>
      <c r="AL47" s="106"/>
      <c r="AM47" s="106" t="str">
        <f t="shared" si="17"/>
        <v>Casilla formulada</v>
      </c>
      <c r="AN47" s="106" t="str">
        <f t="shared" si="18"/>
        <v>Casilla formulada</v>
      </c>
      <c r="AO47" s="106" t="str">
        <f t="shared" si="19"/>
        <v>SI</v>
      </c>
      <c r="AP47" s="330"/>
      <c r="AQ47" s="330"/>
      <c r="AR47" s="332"/>
      <c r="AS47" s="310"/>
      <c r="AT47" s="335"/>
      <c r="AU47" s="338"/>
      <c r="AV47" s="306"/>
      <c r="AW47" s="325"/>
      <c r="AX47" s="328"/>
    </row>
    <row r="48" spans="2:50" s="104" customFormat="1" ht="2.4" customHeight="1" x14ac:dyDescent="0.25">
      <c r="B48" s="297"/>
      <c r="C48" s="300"/>
      <c r="D48" s="302"/>
      <c r="E48" s="304"/>
      <c r="F48" s="306"/>
      <c r="G48" s="108">
        <v>7</v>
      </c>
      <c r="H48" s="109" t="s">
        <v>586</v>
      </c>
      <c r="I48" s="308"/>
      <c r="J48" s="310"/>
      <c r="K48" s="340"/>
      <c r="L48" s="304"/>
      <c r="M48" s="338"/>
      <c r="N48" s="340"/>
      <c r="O48" s="325"/>
      <c r="P48" s="308"/>
      <c r="Q48" s="110">
        <v>7</v>
      </c>
      <c r="R48" s="77" t="s">
        <v>593</v>
      </c>
      <c r="S48" s="77"/>
      <c r="T48" s="77" t="s">
        <v>585</v>
      </c>
      <c r="U48" s="77"/>
      <c r="V48" s="77"/>
      <c r="W48" s="77"/>
      <c r="X48" s="77"/>
      <c r="Y48" s="109" t="s">
        <v>585</v>
      </c>
      <c r="Z48" s="109" t="s">
        <v>585</v>
      </c>
      <c r="AA48" s="109" t="s">
        <v>585</v>
      </c>
      <c r="AB48" s="109" t="s">
        <v>585</v>
      </c>
      <c r="AC48" s="109" t="s">
        <v>585</v>
      </c>
      <c r="AD48" s="109" t="s">
        <v>585</v>
      </c>
      <c r="AE48" s="109" t="s">
        <v>585</v>
      </c>
      <c r="AF48" s="109" t="s">
        <v>585</v>
      </c>
      <c r="AG48" s="109">
        <f t="shared" si="14"/>
        <v>0</v>
      </c>
      <c r="AH48" s="109" t="str">
        <f t="shared" si="15"/>
        <v>Débil</v>
      </c>
      <c r="AI48" s="109"/>
      <c r="AJ48" s="109" t="s">
        <v>585</v>
      </c>
      <c r="AK48" s="109" t="str">
        <f t="shared" si="16"/>
        <v>Casilla formulada</v>
      </c>
      <c r="AL48" s="109"/>
      <c r="AM48" s="109" t="str">
        <f t="shared" si="17"/>
        <v>Casilla formulada</v>
      </c>
      <c r="AN48" s="109" t="str">
        <f t="shared" si="18"/>
        <v>Casilla formulada</v>
      </c>
      <c r="AO48" s="109" t="str">
        <f t="shared" si="19"/>
        <v>SI</v>
      </c>
      <c r="AP48" s="330"/>
      <c r="AQ48" s="330"/>
      <c r="AR48" s="332"/>
      <c r="AS48" s="310"/>
      <c r="AT48" s="335"/>
      <c r="AU48" s="338"/>
      <c r="AV48" s="306"/>
      <c r="AW48" s="325"/>
      <c r="AX48" s="328"/>
    </row>
    <row r="49" spans="2:50" s="104" customFormat="1" ht="2.4" customHeight="1" x14ac:dyDescent="0.25">
      <c r="B49" s="297"/>
      <c r="C49" s="300"/>
      <c r="D49" s="302"/>
      <c r="E49" s="304"/>
      <c r="F49" s="306"/>
      <c r="G49" s="105">
        <v>8</v>
      </c>
      <c r="H49" s="106" t="s">
        <v>586</v>
      </c>
      <c r="I49" s="308"/>
      <c r="J49" s="310"/>
      <c r="K49" s="340"/>
      <c r="L49" s="304"/>
      <c r="M49" s="338"/>
      <c r="N49" s="340"/>
      <c r="O49" s="325"/>
      <c r="P49" s="308"/>
      <c r="Q49" s="107">
        <v>8</v>
      </c>
      <c r="R49" s="76" t="s">
        <v>594</v>
      </c>
      <c r="S49" s="76"/>
      <c r="T49" s="76" t="s">
        <v>585</v>
      </c>
      <c r="U49" s="76"/>
      <c r="V49" s="76"/>
      <c r="W49" s="76"/>
      <c r="X49" s="76"/>
      <c r="Y49" s="106" t="s">
        <v>585</v>
      </c>
      <c r="Z49" s="106" t="s">
        <v>585</v>
      </c>
      <c r="AA49" s="106" t="s">
        <v>585</v>
      </c>
      <c r="AB49" s="106" t="s">
        <v>585</v>
      </c>
      <c r="AC49" s="106" t="s">
        <v>585</v>
      </c>
      <c r="AD49" s="106" t="s">
        <v>585</v>
      </c>
      <c r="AE49" s="106" t="s">
        <v>585</v>
      </c>
      <c r="AF49" s="106" t="s">
        <v>585</v>
      </c>
      <c r="AG49" s="106">
        <f t="shared" si="14"/>
        <v>0</v>
      </c>
      <c r="AH49" s="106" t="str">
        <f t="shared" si="15"/>
        <v>Débil</v>
      </c>
      <c r="AI49" s="106"/>
      <c r="AJ49" s="106" t="s">
        <v>585</v>
      </c>
      <c r="AK49" s="106" t="str">
        <f t="shared" si="16"/>
        <v>Casilla formulada</v>
      </c>
      <c r="AL49" s="106"/>
      <c r="AM49" s="106" t="str">
        <f t="shared" si="17"/>
        <v>Casilla formulada</v>
      </c>
      <c r="AN49" s="106" t="str">
        <f t="shared" si="18"/>
        <v>Casilla formulada</v>
      </c>
      <c r="AO49" s="106" t="str">
        <f t="shared" si="19"/>
        <v>SI</v>
      </c>
      <c r="AP49" s="330"/>
      <c r="AQ49" s="330"/>
      <c r="AR49" s="332"/>
      <c r="AS49" s="310"/>
      <c r="AT49" s="335"/>
      <c r="AU49" s="338"/>
      <c r="AV49" s="306"/>
      <c r="AW49" s="325"/>
      <c r="AX49" s="328"/>
    </row>
    <row r="50" spans="2:50" s="104" customFormat="1" ht="2.4" customHeight="1" x14ac:dyDescent="0.25">
      <c r="B50" s="297"/>
      <c r="C50" s="300"/>
      <c r="D50" s="302"/>
      <c r="E50" s="304"/>
      <c r="F50" s="306"/>
      <c r="G50" s="108">
        <v>9</v>
      </c>
      <c r="H50" s="109" t="s">
        <v>586</v>
      </c>
      <c r="I50" s="308"/>
      <c r="J50" s="310"/>
      <c r="K50" s="340"/>
      <c r="L50" s="304"/>
      <c r="M50" s="338"/>
      <c r="N50" s="340"/>
      <c r="O50" s="325"/>
      <c r="P50" s="308"/>
      <c r="Q50" s="110">
        <v>9</v>
      </c>
      <c r="R50" s="77" t="s">
        <v>595</v>
      </c>
      <c r="S50" s="77"/>
      <c r="T50" s="77" t="s">
        <v>585</v>
      </c>
      <c r="U50" s="77"/>
      <c r="V50" s="77"/>
      <c r="W50" s="77"/>
      <c r="X50" s="77"/>
      <c r="Y50" s="109" t="s">
        <v>585</v>
      </c>
      <c r="Z50" s="109" t="s">
        <v>585</v>
      </c>
      <c r="AA50" s="109" t="s">
        <v>585</v>
      </c>
      <c r="AB50" s="109" t="s">
        <v>585</v>
      </c>
      <c r="AC50" s="109" t="s">
        <v>585</v>
      </c>
      <c r="AD50" s="109" t="s">
        <v>585</v>
      </c>
      <c r="AE50" s="109" t="s">
        <v>585</v>
      </c>
      <c r="AF50" s="109" t="s">
        <v>585</v>
      </c>
      <c r="AG50" s="109">
        <f t="shared" si="14"/>
        <v>0</v>
      </c>
      <c r="AH50" s="109" t="str">
        <f t="shared" si="15"/>
        <v>Débil</v>
      </c>
      <c r="AI50" s="109"/>
      <c r="AJ50" s="109" t="s">
        <v>585</v>
      </c>
      <c r="AK50" s="109" t="str">
        <f t="shared" si="16"/>
        <v>Casilla formulada</v>
      </c>
      <c r="AL50" s="109"/>
      <c r="AM50" s="109" t="str">
        <f t="shared" si="17"/>
        <v>Casilla formulada</v>
      </c>
      <c r="AN50" s="109" t="str">
        <f t="shared" si="18"/>
        <v>Casilla formulada</v>
      </c>
      <c r="AO50" s="109" t="str">
        <f t="shared" si="19"/>
        <v>SI</v>
      </c>
      <c r="AP50" s="330"/>
      <c r="AQ50" s="330"/>
      <c r="AR50" s="332"/>
      <c r="AS50" s="310"/>
      <c r="AT50" s="335"/>
      <c r="AU50" s="338"/>
      <c r="AV50" s="306"/>
      <c r="AW50" s="325"/>
      <c r="AX50" s="328"/>
    </row>
    <row r="51" spans="2:50" s="104" customFormat="1" ht="2.4" customHeight="1" thickBot="1" x14ac:dyDescent="0.3">
      <c r="B51" s="298"/>
      <c r="C51" s="301"/>
      <c r="D51" s="303"/>
      <c r="E51" s="305"/>
      <c r="F51" s="307"/>
      <c r="G51" s="111">
        <v>10</v>
      </c>
      <c r="H51" s="112" t="s">
        <v>586</v>
      </c>
      <c r="I51" s="309"/>
      <c r="J51" s="311"/>
      <c r="K51" s="341"/>
      <c r="L51" s="305"/>
      <c r="M51" s="339"/>
      <c r="N51" s="341"/>
      <c r="O51" s="326"/>
      <c r="P51" s="309"/>
      <c r="Q51" s="113">
        <v>10</v>
      </c>
      <c r="R51" s="114" t="s">
        <v>596</v>
      </c>
      <c r="S51" s="114"/>
      <c r="T51" s="114" t="s">
        <v>585</v>
      </c>
      <c r="U51" s="114"/>
      <c r="V51" s="114"/>
      <c r="W51" s="114"/>
      <c r="X51" s="114"/>
      <c r="Y51" s="112" t="s">
        <v>585</v>
      </c>
      <c r="Z51" s="112" t="s">
        <v>585</v>
      </c>
      <c r="AA51" s="112" t="s">
        <v>585</v>
      </c>
      <c r="AB51" s="112" t="s">
        <v>585</v>
      </c>
      <c r="AC51" s="112" t="s">
        <v>585</v>
      </c>
      <c r="AD51" s="112" t="s">
        <v>585</v>
      </c>
      <c r="AE51" s="112" t="s">
        <v>585</v>
      </c>
      <c r="AF51" s="112" t="s">
        <v>585</v>
      </c>
      <c r="AG51" s="112">
        <f t="shared" si="14"/>
        <v>0</v>
      </c>
      <c r="AH51" s="112" t="str">
        <f t="shared" si="15"/>
        <v>Débil</v>
      </c>
      <c r="AI51" s="112"/>
      <c r="AJ51" s="112" t="s">
        <v>585</v>
      </c>
      <c r="AK51" s="112" t="str">
        <f t="shared" si="16"/>
        <v>Casilla formulada</v>
      </c>
      <c r="AL51" s="112"/>
      <c r="AM51" s="112" t="str">
        <f t="shared" si="17"/>
        <v>Casilla formulada</v>
      </c>
      <c r="AN51" s="112" t="str">
        <f t="shared" si="18"/>
        <v>Casilla formulada</v>
      </c>
      <c r="AO51" s="112" t="str">
        <f t="shared" si="19"/>
        <v>SI</v>
      </c>
      <c r="AP51" s="331"/>
      <c r="AQ51" s="331"/>
      <c r="AR51" s="333"/>
      <c r="AS51" s="311"/>
      <c r="AT51" s="336"/>
      <c r="AU51" s="339"/>
      <c r="AV51" s="307"/>
      <c r="AW51" s="326"/>
      <c r="AX51" s="329"/>
    </row>
    <row r="52" spans="2:50" s="104" customFormat="1" ht="92.4" x14ac:dyDescent="0.25">
      <c r="B52" s="296" t="s">
        <v>17</v>
      </c>
      <c r="C52" s="299" t="str">
        <f>VLOOKUP(B52,'HOJA DE DATOS'!$I$13:$J$46,2,FALSE)</f>
        <v>Proveer, verificar, controlar, evaluar y mejorar a nivel táctico y operativo de manera articulada la provisión y mantenimiento de infraestructura aeroportuaria para la prestación de los servicios a la navegación aérea y los servicios aeroportuarios y de facilitación, de acuerdo con la necesidad operacional de corto, mediano y largo plazo.</v>
      </c>
      <c r="D52" s="302" t="s">
        <v>1482</v>
      </c>
      <c r="E52" s="304" t="s">
        <v>377</v>
      </c>
      <c r="F52" s="306" t="str">
        <f>IFERROR(VLOOKUP(E52,'HOJA DE DATOS'!$I$50:$J$57,2,0),"Casilla formulada")</f>
        <v>Posibilidad de ocurrencia de eventos que afecten los procesos misionales de la Entidad.</v>
      </c>
      <c r="G52" s="101">
        <v>1</v>
      </c>
      <c r="H52" s="102" t="s">
        <v>1483</v>
      </c>
      <c r="I52" s="308" t="s">
        <v>1485</v>
      </c>
      <c r="J52" s="310">
        <v>4</v>
      </c>
      <c r="K52" s="340" t="str">
        <f>IF(J52="Escoger un dato de la lista desplegable","← 
Definir el nivel de probabilidad",VLOOKUP(J52,'HOJA DE DATOS'!$B$4:$E$8,2,0))</f>
        <v>Probable</v>
      </c>
      <c r="L52" s="304" t="str">
        <f>IF(J52="Escoger un dato de la lista desplegable","← ← 
Definir el nivel de probabilidad",VLOOKUP('GSAP-1.0 (G-V3)'!J52:J61,'HOJA DE DATOS'!$B$4:$E$8,4,0))</f>
        <v>Al menos 1 vez en el último año.</v>
      </c>
      <c r="M52" s="338">
        <v>4</v>
      </c>
      <c r="N52" s="340" t="str">
        <f>IF(M52="Escoger un dato de la lista desplegable","← 
Definir el nivel de impacto",VLOOKUP(M52,'HOJA DE DATOS'!$G$4:$H$8,2,0))</f>
        <v>Mayor</v>
      </c>
      <c r="O52" s="324"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Extremo</v>
      </c>
      <c r="P52" s="342" t="s">
        <v>70</v>
      </c>
      <c r="Q52" s="103">
        <v>1</v>
      </c>
      <c r="R52" s="75" t="s">
        <v>1486</v>
      </c>
      <c r="S52" s="75" t="s">
        <v>1487</v>
      </c>
      <c r="T52" s="75" t="s">
        <v>77</v>
      </c>
      <c r="U52" s="75" t="s">
        <v>1488</v>
      </c>
      <c r="V52" s="75" t="s">
        <v>1489</v>
      </c>
      <c r="W52" s="75" t="s">
        <v>1490</v>
      </c>
      <c r="X52" s="75" t="s">
        <v>1491</v>
      </c>
      <c r="Y52" s="102" t="s">
        <v>78</v>
      </c>
      <c r="Z52" s="102" t="s">
        <v>79</v>
      </c>
      <c r="AA52" s="102" t="s">
        <v>80</v>
      </c>
      <c r="AB52" s="102" t="s">
        <v>104</v>
      </c>
      <c r="AC52" s="102" t="s">
        <v>86</v>
      </c>
      <c r="AD52" s="102" t="s">
        <v>83</v>
      </c>
      <c r="AE52" s="102" t="s">
        <v>107</v>
      </c>
      <c r="AF52" s="102" t="s">
        <v>87</v>
      </c>
      <c r="AG52" s="102">
        <f t="shared" ref="AG52:AG61" si="26">IF(Z52="Asignado",15,0)+IF(AA52="Adecuado",15,0)+IF(AB52="Oportuna",15,0)+IF(AC52="Prevenir",15,IF(AC52="Detectar",10,0))+IF(AD52="Confiable",15,0)+IF(AE52="Se investigan y resuelven oportunamente",15,0)+IF(AF52="Completa",10,IF(AF52="Incompleta",5,0))</f>
        <v>60</v>
      </c>
      <c r="AH52" s="102" t="str">
        <f t="shared" ref="AH52:AH61" si="27">IF(AG52&lt;=85,"Débil",IF(AND(AG52&gt;=86,AG52&lt;=94),"Moderado","Fuerte"))</f>
        <v>Débil</v>
      </c>
      <c r="AI52" s="102"/>
      <c r="AJ52" s="102" t="s">
        <v>88</v>
      </c>
      <c r="AK52" s="102" t="str">
        <f t="shared" ref="AK52:AK61" si="28">IF(AJ52="Débil","No se ejecuta",IF(AJ52="Moderado","Algunas veces se ejecuta",IF(AJ52="FUERTE","Siempre se ejecuta","Casilla formulada")))</f>
        <v>No se ejecuta</v>
      </c>
      <c r="AL52" s="102"/>
      <c r="AM52" s="102" t="str">
        <f t="shared" ref="AM52:AM61" si="29">IF(AND(AJ52="Fuerte",AH52="Fuerte"),"FUERTE",IF(AND(AJ52="Fuerte",AH52="Moderado"),"MODERADO",IF(AND(AJ52="Fuerte",AH52="Débil"),"DÉBIL",IF(AND(AJ52="Moderado",AH52="Fuerte"),"MODERADO",IF(AND(AJ52="Moderado",AH52="Moderado"),"MODERADO",IF(AND(AJ52="Moderado",AH52="Débil"),"DÉBIL",IF(AND(AJ52="Débil",AH52="Fuerte"),"DÉBIL",IF(AND(AJ52="Débil",AH52="Moderado"),"DÉBIL",IF(AND(AJ52="Débil",AH52="Débil"),"DÉBIL","Casilla formulada")))))))))</f>
        <v>DÉBIL</v>
      </c>
      <c r="AN52" s="102">
        <f t="shared" ref="AN52:AN61" si="30">IF(AM52="DÉBIL",0,IF(AM52="MODERADO",50,IF(AM52="FUERTE",100,"Casilla formulada")))</f>
        <v>0</v>
      </c>
      <c r="AO52" s="102" t="str">
        <f t="shared" ref="AO52:AO61" si="31">IF(OR(AH52="",AJ52=""),"",IF(AND(AJ52="Fuerte",AH52="Fuerte"),"NO","SI"))</f>
        <v>SI</v>
      </c>
      <c r="AP52" s="330" t="str">
        <f>IFERROR(IF(AVERAGE(AN52:AN61)=100,"FUERTE",IF(AND(AVERAGE(AN52:AN61)&lt;=99,AVERAGE(AN52:AN61)&gt;=50),"MODERADA",IF(AVERAGE(AN52:AN61)&lt;50,"DÉBIL",0))),"Casilla formulada")</f>
        <v>DÉBIL</v>
      </c>
      <c r="AQ52" s="330" t="str">
        <f t="shared" ref="AQ52" si="32">IFERROR(IF(AVERAGEIF(Y52:Y61,"Preventivo",AN52:AN61)&gt;=50,"DIRECTAMENTE","NO DISMINUYE"),"NO DISMINUYE")</f>
        <v>NO DISMINUYE</v>
      </c>
      <c r="AR52" s="332" t="str">
        <f t="shared" ref="AR52" si="33">IFERROR(IF(AVERAGEIF(Y52:Y61,"Detectivo",AN52:AN61)=100,"DIRECTAMENTE",IF(AND(AVERAGEIF(Y52:Y61,"Detectivo",AN52:AN61)&lt;99,(AVERAGEIF(Y52:Y61,"Detectivo",AN52:AN61)&gt;=50)),"INDIRECTAMENTE","NO DISMINUYE")),"NO DISMINUYE")</f>
        <v>NO DISMINUYE</v>
      </c>
      <c r="AS52" s="334">
        <f t="shared" ref="AS52" si="34">IF(J52=1,1,IF(AND(J52=2,AP52="FUERTE",AQ52="DIRECTAMENTE"),J52-1,IF(AND(J52&gt;2,AP52="FUERTE",AQ52="DIRECTAMENTE"),J52-2,IF(AND(J52&gt;=2,AP52="MODERADA",AQ52="DIRECTAMENTE"),J52-1,J52))))</f>
        <v>4</v>
      </c>
      <c r="AT52" s="335" t="str">
        <f t="shared" ref="AT52" si="35">IF(AS52=1,"Rara vez",IF(AS52=2,"Improbable",IF(AS52=3,"Posible",IF(AS52=4,"Probable",IF(AS52=5,"Casi Seguro",0)))))</f>
        <v>Probable</v>
      </c>
      <c r="AU52" s="337">
        <f t="shared" ref="AU52" si="36">IF(M52=1,1,IF(AND(M52=2,AP52="FUERTE",OR(AR52="DIRECTAMENTE",AR52="INDIRECTAMENTE")),M52-1,IF(AND(M52&gt;2,AP52="FUERTE",AR52="DIRECTAMENTE"),M52-2,IF(AND(M52&gt;2,AP52="FUERTE",AR52="INDIRECTAMENTE"),M52-1,IF(AND(M52&gt;1,AP52="MODERADA",AR52="DIRECTAMENTE"),M52-1,M52)))))</f>
        <v>4</v>
      </c>
      <c r="AV52" s="306" t="str">
        <f t="shared" ref="AV52" si="37">IF(AU52=1,"Insignificante",IF(AU52=2,"Menor",IF(AU52=3,"Moderado",IF(AU52=4,"Mayor",IF(AU52=5,"Catastrófico","Casilla formulada")))))</f>
        <v>Mayor</v>
      </c>
      <c r="AW52" s="324"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Extremo</v>
      </c>
      <c r="AX52" s="327" t="s">
        <v>1504</v>
      </c>
    </row>
    <row r="53" spans="2:50" s="104" customFormat="1" ht="105.6" x14ac:dyDescent="0.25">
      <c r="B53" s="297"/>
      <c r="C53" s="300"/>
      <c r="D53" s="302"/>
      <c r="E53" s="304"/>
      <c r="F53" s="306"/>
      <c r="G53" s="105">
        <v>2</v>
      </c>
      <c r="H53" s="106" t="s">
        <v>1484</v>
      </c>
      <c r="I53" s="308"/>
      <c r="J53" s="310"/>
      <c r="K53" s="340"/>
      <c r="L53" s="304"/>
      <c r="M53" s="338"/>
      <c r="N53" s="340"/>
      <c r="O53" s="325"/>
      <c r="P53" s="308"/>
      <c r="Q53" s="107">
        <v>2</v>
      </c>
      <c r="R53" s="76" t="s">
        <v>1492</v>
      </c>
      <c r="S53" s="76" t="s">
        <v>1493</v>
      </c>
      <c r="T53" s="76" t="s">
        <v>77</v>
      </c>
      <c r="U53" s="76" t="s">
        <v>1494</v>
      </c>
      <c r="V53" s="76" t="s">
        <v>1495</v>
      </c>
      <c r="W53" s="76" t="s">
        <v>1496</v>
      </c>
      <c r="X53" s="76" t="s">
        <v>1497</v>
      </c>
      <c r="Y53" s="106" t="s">
        <v>95</v>
      </c>
      <c r="Z53" s="106" t="s">
        <v>79</v>
      </c>
      <c r="AA53" s="106" t="s">
        <v>80</v>
      </c>
      <c r="AB53" s="106" t="s">
        <v>81</v>
      </c>
      <c r="AC53" s="106" t="s">
        <v>82</v>
      </c>
      <c r="AD53" s="106" t="s">
        <v>83</v>
      </c>
      <c r="AE53" s="106" t="s">
        <v>84</v>
      </c>
      <c r="AF53" s="106" t="s">
        <v>96</v>
      </c>
      <c r="AG53" s="106">
        <f t="shared" si="26"/>
        <v>100</v>
      </c>
      <c r="AH53" s="106" t="str">
        <f t="shared" si="27"/>
        <v>Fuerte</v>
      </c>
      <c r="AI53" s="106"/>
      <c r="AJ53" s="106" t="s">
        <v>98</v>
      </c>
      <c r="AK53" s="106" t="str">
        <f t="shared" si="28"/>
        <v>Algunas veces se ejecuta</v>
      </c>
      <c r="AL53" s="106"/>
      <c r="AM53" s="106" t="str">
        <f t="shared" si="29"/>
        <v>MODERADO</v>
      </c>
      <c r="AN53" s="106">
        <f t="shared" si="30"/>
        <v>50</v>
      </c>
      <c r="AO53" s="106" t="str">
        <f t="shared" si="31"/>
        <v>SI</v>
      </c>
      <c r="AP53" s="330"/>
      <c r="AQ53" s="330"/>
      <c r="AR53" s="332"/>
      <c r="AS53" s="310"/>
      <c r="AT53" s="335"/>
      <c r="AU53" s="338"/>
      <c r="AV53" s="306"/>
      <c r="AW53" s="325"/>
      <c r="AX53" s="328"/>
    </row>
    <row r="54" spans="2:50" s="104" customFormat="1" ht="92.4" x14ac:dyDescent="0.25">
      <c r="B54" s="297"/>
      <c r="C54" s="300"/>
      <c r="D54" s="302"/>
      <c r="E54" s="304"/>
      <c r="F54" s="306"/>
      <c r="G54" s="108">
        <v>3</v>
      </c>
      <c r="H54" s="109" t="s">
        <v>1449</v>
      </c>
      <c r="I54" s="308"/>
      <c r="J54" s="310"/>
      <c r="K54" s="340"/>
      <c r="L54" s="304"/>
      <c r="M54" s="338"/>
      <c r="N54" s="340"/>
      <c r="O54" s="325"/>
      <c r="P54" s="308"/>
      <c r="Q54" s="110">
        <v>3</v>
      </c>
      <c r="R54" s="77" t="s">
        <v>1498</v>
      </c>
      <c r="S54" s="77" t="s">
        <v>1499</v>
      </c>
      <c r="T54" s="77" t="s">
        <v>77</v>
      </c>
      <c r="U54" s="77" t="s">
        <v>1500</v>
      </c>
      <c r="V54" s="77" t="s">
        <v>1501</v>
      </c>
      <c r="W54" s="77" t="s">
        <v>1502</v>
      </c>
      <c r="X54" s="77" t="s">
        <v>1503</v>
      </c>
      <c r="Y54" s="109" t="s">
        <v>95</v>
      </c>
      <c r="Z54" s="109" t="s">
        <v>79</v>
      </c>
      <c r="AA54" s="109" t="s">
        <v>80</v>
      </c>
      <c r="AB54" s="109" t="s">
        <v>81</v>
      </c>
      <c r="AC54" s="109" t="s">
        <v>105</v>
      </c>
      <c r="AD54" s="109" t="s">
        <v>83</v>
      </c>
      <c r="AE54" s="109" t="s">
        <v>107</v>
      </c>
      <c r="AF54" s="109" t="s">
        <v>96</v>
      </c>
      <c r="AG54" s="109">
        <f t="shared" si="26"/>
        <v>70</v>
      </c>
      <c r="AH54" s="109" t="str">
        <f t="shared" si="27"/>
        <v>Débil</v>
      </c>
      <c r="AI54" s="109"/>
      <c r="AJ54" s="109" t="s">
        <v>98</v>
      </c>
      <c r="AK54" s="109" t="str">
        <f t="shared" si="28"/>
        <v>Algunas veces se ejecuta</v>
      </c>
      <c r="AL54" s="109"/>
      <c r="AM54" s="109" t="str">
        <f t="shared" si="29"/>
        <v>DÉBIL</v>
      </c>
      <c r="AN54" s="109">
        <f t="shared" si="30"/>
        <v>0</v>
      </c>
      <c r="AO54" s="109" t="str">
        <f t="shared" si="31"/>
        <v>SI</v>
      </c>
      <c r="AP54" s="330"/>
      <c r="AQ54" s="330"/>
      <c r="AR54" s="332"/>
      <c r="AS54" s="310"/>
      <c r="AT54" s="335"/>
      <c r="AU54" s="338"/>
      <c r="AV54" s="306"/>
      <c r="AW54" s="325"/>
      <c r="AX54" s="328"/>
    </row>
    <row r="55" spans="2:50" s="104" customFormat="1" ht="2.4" customHeight="1" x14ac:dyDescent="0.25">
      <c r="B55" s="297"/>
      <c r="C55" s="300"/>
      <c r="D55" s="302"/>
      <c r="E55" s="304"/>
      <c r="F55" s="306"/>
      <c r="G55" s="105">
        <v>4</v>
      </c>
      <c r="H55" s="106" t="s">
        <v>586</v>
      </c>
      <c r="I55" s="308"/>
      <c r="J55" s="310"/>
      <c r="K55" s="340"/>
      <c r="L55" s="304"/>
      <c r="M55" s="338"/>
      <c r="N55" s="340"/>
      <c r="O55" s="325"/>
      <c r="P55" s="308"/>
      <c r="Q55" s="107">
        <v>4</v>
      </c>
      <c r="R55" s="76"/>
      <c r="S55" s="76"/>
      <c r="T55" s="76"/>
      <c r="U55" s="76"/>
      <c r="V55" s="76"/>
      <c r="W55" s="76"/>
      <c r="X55" s="76"/>
      <c r="Y55" s="106"/>
      <c r="Z55" s="106"/>
      <c r="AA55" s="106"/>
      <c r="AB55" s="106"/>
      <c r="AC55" s="106"/>
      <c r="AD55" s="106"/>
      <c r="AE55" s="106"/>
      <c r="AF55" s="106"/>
      <c r="AG55" s="106">
        <f t="shared" si="26"/>
        <v>0</v>
      </c>
      <c r="AH55" s="106" t="str">
        <f t="shared" si="27"/>
        <v>Débil</v>
      </c>
      <c r="AI55" s="106"/>
      <c r="AJ55" s="106" t="s">
        <v>585</v>
      </c>
      <c r="AK55" s="106" t="str">
        <f t="shared" si="28"/>
        <v>Casilla formulada</v>
      </c>
      <c r="AL55" s="106"/>
      <c r="AM55" s="106" t="str">
        <f t="shared" si="29"/>
        <v>Casilla formulada</v>
      </c>
      <c r="AN55" s="106" t="str">
        <f t="shared" si="30"/>
        <v>Casilla formulada</v>
      </c>
      <c r="AO55" s="106" t="str">
        <f t="shared" si="31"/>
        <v>SI</v>
      </c>
      <c r="AP55" s="330"/>
      <c r="AQ55" s="330"/>
      <c r="AR55" s="332"/>
      <c r="AS55" s="310"/>
      <c r="AT55" s="335"/>
      <c r="AU55" s="338"/>
      <c r="AV55" s="306"/>
      <c r="AW55" s="325"/>
      <c r="AX55" s="328"/>
    </row>
    <row r="56" spans="2:50" s="104" customFormat="1" ht="2.4" customHeight="1" x14ac:dyDescent="0.25">
      <c r="B56" s="297"/>
      <c r="C56" s="300"/>
      <c r="D56" s="302"/>
      <c r="E56" s="304"/>
      <c r="F56" s="306"/>
      <c r="G56" s="108">
        <v>5</v>
      </c>
      <c r="H56" s="109" t="s">
        <v>586</v>
      </c>
      <c r="I56" s="308"/>
      <c r="J56" s="310"/>
      <c r="K56" s="340"/>
      <c r="L56" s="304"/>
      <c r="M56" s="338"/>
      <c r="N56" s="340"/>
      <c r="O56" s="325"/>
      <c r="P56" s="308"/>
      <c r="Q56" s="110">
        <v>5</v>
      </c>
      <c r="R56" s="77"/>
      <c r="S56" s="77"/>
      <c r="T56" s="77"/>
      <c r="U56" s="77"/>
      <c r="V56" s="77"/>
      <c r="W56" s="77"/>
      <c r="X56" s="77"/>
      <c r="Y56" s="109"/>
      <c r="Z56" s="109"/>
      <c r="AA56" s="109"/>
      <c r="AB56" s="109"/>
      <c r="AC56" s="109"/>
      <c r="AD56" s="109"/>
      <c r="AE56" s="109"/>
      <c r="AF56" s="109"/>
      <c r="AG56" s="109">
        <f t="shared" si="26"/>
        <v>0</v>
      </c>
      <c r="AH56" s="109" t="str">
        <f t="shared" si="27"/>
        <v>Débil</v>
      </c>
      <c r="AI56" s="109"/>
      <c r="AJ56" s="109" t="s">
        <v>585</v>
      </c>
      <c r="AK56" s="109" t="str">
        <f t="shared" si="28"/>
        <v>Casilla formulada</v>
      </c>
      <c r="AL56" s="109"/>
      <c r="AM56" s="109" t="str">
        <f t="shared" si="29"/>
        <v>Casilla formulada</v>
      </c>
      <c r="AN56" s="109" t="str">
        <f t="shared" si="30"/>
        <v>Casilla formulada</v>
      </c>
      <c r="AO56" s="109" t="str">
        <f t="shared" si="31"/>
        <v>SI</v>
      </c>
      <c r="AP56" s="330"/>
      <c r="AQ56" s="330"/>
      <c r="AR56" s="332"/>
      <c r="AS56" s="310"/>
      <c r="AT56" s="335"/>
      <c r="AU56" s="338"/>
      <c r="AV56" s="306"/>
      <c r="AW56" s="325"/>
      <c r="AX56" s="328"/>
    </row>
    <row r="57" spans="2:50" s="104" customFormat="1" ht="2.4" customHeight="1" x14ac:dyDescent="0.25">
      <c r="B57" s="297"/>
      <c r="C57" s="300"/>
      <c r="D57" s="302"/>
      <c r="E57" s="304"/>
      <c r="F57" s="306"/>
      <c r="G57" s="105">
        <v>6</v>
      </c>
      <c r="H57" s="106" t="s">
        <v>586</v>
      </c>
      <c r="I57" s="308"/>
      <c r="J57" s="310"/>
      <c r="K57" s="340"/>
      <c r="L57" s="304"/>
      <c r="M57" s="338"/>
      <c r="N57" s="340"/>
      <c r="O57" s="325"/>
      <c r="P57" s="308"/>
      <c r="Q57" s="107">
        <v>6</v>
      </c>
      <c r="R57" s="76" t="s">
        <v>592</v>
      </c>
      <c r="S57" s="76"/>
      <c r="T57" s="76" t="s">
        <v>585</v>
      </c>
      <c r="U57" s="76"/>
      <c r="V57" s="76"/>
      <c r="W57" s="76"/>
      <c r="X57" s="76"/>
      <c r="Y57" s="106" t="s">
        <v>585</v>
      </c>
      <c r="Z57" s="106" t="s">
        <v>585</v>
      </c>
      <c r="AA57" s="106" t="s">
        <v>585</v>
      </c>
      <c r="AB57" s="106" t="s">
        <v>585</v>
      </c>
      <c r="AC57" s="106" t="s">
        <v>585</v>
      </c>
      <c r="AD57" s="106" t="s">
        <v>585</v>
      </c>
      <c r="AE57" s="106" t="s">
        <v>585</v>
      </c>
      <c r="AF57" s="106" t="s">
        <v>585</v>
      </c>
      <c r="AG57" s="106">
        <f t="shared" si="26"/>
        <v>0</v>
      </c>
      <c r="AH57" s="106" t="str">
        <f t="shared" si="27"/>
        <v>Débil</v>
      </c>
      <c r="AI57" s="106"/>
      <c r="AJ57" s="106" t="s">
        <v>585</v>
      </c>
      <c r="AK57" s="106" t="str">
        <f t="shared" si="28"/>
        <v>Casilla formulada</v>
      </c>
      <c r="AL57" s="106"/>
      <c r="AM57" s="106" t="str">
        <f t="shared" si="29"/>
        <v>Casilla formulada</v>
      </c>
      <c r="AN57" s="106" t="str">
        <f t="shared" si="30"/>
        <v>Casilla formulada</v>
      </c>
      <c r="AO57" s="106" t="str">
        <f t="shared" si="31"/>
        <v>SI</v>
      </c>
      <c r="AP57" s="330"/>
      <c r="AQ57" s="330"/>
      <c r="AR57" s="332"/>
      <c r="AS57" s="310"/>
      <c r="AT57" s="335"/>
      <c r="AU57" s="338"/>
      <c r="AV57" s="306"/>
      <c r="AW57" s="325"/>
      <c r="AX57" s="328"/>
    </row>
    <row r="58" spans="2:50" s="104" customFormat="1" ht="2.4" customHeight="1" x14ac:dyDescent="0.25">
      <c r="B58" s="297"/>
      <c r="C58" s="300"/>
      <c r="D58" s="302"/>
      <c r="E58" s="304"/>
      <c r="F58" s="306"/>
      <c r="G58" s="108">
        <v>7</v>
      </c>
      <c r="H58" s="109" t="s">
        <v>586</v>
      </c>
      <c r="I58" s="308"/>
      <c r="J58" s="310"/>
      <c r="K58" s="340"/>
      <c r="L58" s="304"/>
      <c r="M58" s="338"/>
      <c r="N58" s="340"/>
      <c r="O58" s="325"/>
      <c r="P58" s="308"/>
      <c r="Q58" s="110">
        <v>7</v>
      </c>
      <c r="R58" s="77" t="s">
        <v>593</v>
      </c>
      <c r="S58" s="77"/>
      <c r="T58" s="77" t="s">
        <v>585</v>
      </c>
      <c r="U58" s="77"/>
      <c r="V58" s="77"/>
      <c r="W58" s="77"/>
      <c r="X58" s="77"/>
      <c r="Y58" s="109" t="s">
        <v>585</v>
      </c>
      <c r="Z58" s="109" t="s">
        <v>585</v>
      </c>
      <c r="AA58" s="109" t="s">
        <v>585</v>
      </c>
      <c r="AB58" s="109" t="s">
        <v>585</v>
      </c>
      <c r="AC58" s="109" t="s">
        <v>585</v>
      </c>
      <c r="AD58" s="109" t="s">
        <v>585</v>
      </c>
      <c r="AE58" s="109" t="s">
        <v>585</v>
      </c>
      <c r="AF58" s="109" t="s">
        <v>585</v>
      </c>
      <c r="AG58" s="109">
        <f t="shared" si="26"/>
        <v>0</v>
      </c>
      <c r="AH58" s="109" t="str">
        <f t="shared" si="27"/>
        <v>Débil</v>
      </c>
      <c r="AI58" s="109"/>
      <c r="AJ58" s="109" t="s">
        <v>585</v>
      </c>
      <c r="AK58" s="109" t="str">
        <f t="shared" si="28"/>
        <v>Casilla formulada</v>
      </c>
      <c r="AL58" s="109"/>
      <c r="AM58" s="109" t="str">
        <f t="shared" si="29"/>
        <v>Casilla formulada</v>
      </c>
      <c r="AN58" s="109" t="str">
        <f t="shared" si="30"/>
        <v>Casilla formulada</v>
      </c>
      <c r="AO58" s="109" t="str">
        <f t="shared" si="31"/>
        <v>SI</v>
      </c>
      <c r="AP58" s="330"/>
      <c r="AQ58" s="330"/>
      <c r="AR58" s="332"/>
      <c r="AS58" s="310"/>
      <c r="AT58" s="335"/>
      <c r="AU58" s="338"/>
      <c r="AV58" s="306"/>
      <c r="AW58" s="325"/>
      <c r="AX58" s="328"/>
    </row>
    <row r="59" spans="2:50" s="104" customFormat="1" ht="2.4" customHeight="1" x14ac:dyDescent="0.25">
      <c r="B59" s="297"/>
      <c r="C59" s="300"/>
      <c r="D59" s="302"/>
      <c r="E59" s="304"/>
      <c r="F59" s="306"/>
      <c r="G59" s="105">
        <v>8</v>
      </c>
      <c r="H59" s="106" t="s">
        <v>586</v>
      </c>
      <c r="I59" s="308"/>
      <c r="J59" s="310"/>
      <c r="K59" s="340"/>
      <c r="L59" s="304"/>
      <c r="M59" s="338"/>
      <c r="N59" s="340"/>
      <c r="O59" s="325"/>
      <c r="P59" s="308"/>
      <c r="Q59" s="107">
        <v>8</v>
      </c>
      <c r="R59" s="76" t="s">
        <v>594</v>
      </c>
      <c r="S59" s="76"/>
      <c r="T59" s="76" t="s">
        <v>585</v>
      </c>
      <c r="U59" s="76"/>
      <c r="V59" s="76"/>
      <c r="W59" s="76"/>
      <c r="X59" s="76"/>
      <c r="Y59" s="106" t="s">
        <v>585</v>
      </c>
      <c r="Z59" s="106" t="s">
        <v>585</v>
      </c>
      <c r="AA59" s="106" t="s">
        <v>585</v>
      </c>
      <c r="AB59" s="106" t="s">
        <v>585</v>
      </c>
      <c r="AC59" s="106" t="s">
        <v>585</v>
      </c>
      <c r="AD59" s="106" t="s">
        <v>585</v>
      </c>
      <c r="AE59" s="106" t="s">
        <v>585</v>
      </c>
      <c r="AF59" s="106" t="s">
        <v>585</v>
      </c>
      <c r="AG59" s="106">
        <f t="shared" si="26"/>
        <v>0</v>
      </c>
      <c r="AH59" s="106" t="str">
        <f t="shared" si="27"/>
        <v>Débil</v>
      </c>
      <c r="AI59" s="106"/>
      <c r="AJ59" s="106" t="s">
        <v>585</v>
      </c>
      <c r="AK59" s="106" t="str">
        <f t="shared" si="28"/>
        <v>Casilla formulada</v>
      </c>
      <c r="AL59" s="106"/>
      <c r="AM59" s="106" t="str">
        <f t="shared" si="29"/>
        <v>Casilla formulada</v>
      </c>
      <c r="AN59" s="106" t="str">
        <f t="shared" si="30"/>
        <v>Casilla formulada</v>
      </c>
      <c r="AO59" s="106" t="str">
        <f t="shared" si="31"/>
        <v>SI</v>
      </c>
      <c r="AP59" s="330"/>
      <c r="AQ59" s="330"/>
      <c r="AR59" s="332"/>
      <c r="AS59" s="310"/>
      <c r="AT59" s="335"/>
      <c r="AU59" s="338"/>
      <c r="AV59" s="306"/>
      <c r="AW59" s="325"/>
      <c r="AX59" s="328"/>
    </row>
    <row r="60" spans="2:50" s="104" customFormat="1" ht="2.4" customHeight="1" x14ac:dyDescent="0.25">
      <c r="B60" s="297"/>
      <c r="C60" s="300"/>
      <c r="D60" s="302"/>
      <c r="E60" s="304"/>
      <c r="F60" s="306"/>
      <c r="G60" s="108">
        <v>9</v>
      </c>
      <c r="H60" s="109" t="s">
        <v>586</v>
      </c>
      <c r="I60" s="308"/>
      <c r="J60" s="310"/>
      <c r="K60" s="340"/>
      <c r="L60" s="304"/>
      <c r="M60" s="338"/>
      <c r="N60" s="340"/>
      <c r="O60" s="325"/>
      <c r="P60" s="308"/>
      <c r="Q60" s="110">
        <v>9</v>
      </c>
      <c r="R60" s="77" t="s">
        <v>595</v>
      </c>
      <c r="S60" s="77"/>
      <c r="T60" s="77" t="s">
        <v>585</v>
      </c>
      <c r="U60" s="77"/>
      <c r="V60" s="77"/>
      <c r="W60" s="77"/>
      <c r="X60" s="77"/>
      <c r="Y60" s="109" t="s">
        <v>585</v>
      </c>
      <c r="Z60" s="109" t="s">
        <v>585</v>
      </c>
      <c r="AA60" s="109" t="s">
        <v>585</v>
      </c>
      <c r="AB60" s="109" t="s">
        <v>585</v>
      </c>
      <c r="AC60" s="109" t="s">
        <v>585</v>
      </c>
      <c r="AD60" s="109" t="s">
        <v>585</v>
      </c>
      <c r="AE60" s="109" t="s">
        <v>585</v>
      </c>
      <c r="AF60" s="109" t="s">
        <v>585</v>
      </c>
      <c r="AG60" s="109">
        <f t="shared" si="26"/>
        <v>0</v>
      </c>
      <c r="AH60" s="109" t="str">
        <f t="shared" si="27"/>
        <v>Débil</v>
      </c>
      <c r="AI60" s="109"/>
      <c r="AJ60" s="109" t="s">
        <v>585</v>
      </c>
      <c r="AK60" s="109" t="str">
        <f t="shared" si="28"/>
        <v>Casilla formulada</v>
      </c>
      <c r="AL60" s="109"/>
      <c r="AM60" s="109" t="str">
        <f t="shared" si="29"/>
        <v>Casilla formulada</v>
      </c>
      <c r="AN60" s="109" t="str">
        <f t="shared" si="30"/>
        <v>Casilla formulada</v>
      </c>
      <c r="AO60" s="109" t="str">
        <f t="shared" si="31"/>
        <v>SI</v>
      </c>
      <c r="AP60" s="330"/>
      <c r="AQ60" s="330"/>
      <c r="AR60" s="332"/>
      <c r="AS60" s="310"/>
      <c r="AT60" s="335"/>
      <c r="AU60" s="338"/>
      <c r="AV60" s="306"/>
      <c r="AW60" s="325"/>
      <c r="AX60" s="328"/>
    </row>
    <row r="61" spans="2:50" s="104" customFormat="1" ht="2.4" customHeight="1" thickBot="1" x14ac:dyDescent="0.3">
      <c r="B61" s="298"/>
      <c r="C61" s="301"/>
      <c r="D61" s="303"/>
      <c r="E61" s="305"/>
      <c r="F61" s="307"/>
      <c r="G61" s="111">
        <v>10</v>
      </c>
      <c r="H61" s="112" t="s">
        <v>586</v>
      </c>
      <c r="I61" s="309"/>
      <c r="J61" s="311"/>
      <c r="K61" s="341"/>
      <c r="L61" s="305"/>
      <c r="M61" s="339"/>
      <c r="N61" s="341"/>
      <c r="O61" s="326"/>
      <c r="P61" s="309"/>
      <c r="Q61" s="113">
        <v>10</v>
      </c>
      <c r="R61" s="114" t="s">
        <v>596</v>
      </c>
      <c r="S61" s="114"/>
      <c r="T61" s="114" t="s">
        <v>585</v>
      </c>
      <c r="U61" s="114"/>
      <c r="V61" s="114"/>
      <c r="W61" s="114"/>
      <c r="X61" s="114"/>
      <c r="Y61" s="112" t="s">
        <v>585</v>
      </c>
      <c r="Z61" s="112" t="s">
        <v>585</v>
      </c>
      <c r="AA61" s="112" t="s">
        <v>585</v>
      </c>
      <c r="AB61" s="112" t="s">
        <v>585</v>
      </c>
      <c r="AC61" s="112" t="s">
        <v>585</v>
      </c>
      <c r="AD61" s="112" t="s">
        <v>585</v>
      </c>
      <c r="AE61" s="112" t="s">
        <v>585</v>
      </c>
      <c r="AF61" s="112" t="s">
        <v>585</v>
      </c>
      <c r="AG61" s="112">
        <f t="shared" si="26"/>
        <v>0</v>
      </c>
      <c r="AH61" s="112" t="str">
        <f t="shared" si="27"/>
        <v>Débil</v>
      </c>
      <c r="AI61" s="112"/>
      <c r="AJ61" s="112" t="s">
        <v>585</v>
      </c>
      <c r="AK61" s="112" t="str">
        <f t="shared" si="28"/>
        <v>Casilla formulada</v>
      </c>
      <c r="AL61" s="112"/>
      <c r="AM61" s="112" t="str">
        <f t="shared" si="29"/>
        <v>Casilla formulada</v>
      </c>
      <c r="AN61" s="112" t="str">
        <f t="shared" si="30"/>
        <v>Casilla formulada</v>
      </c>
      <c r="AO61" s="112" t="str">
        <f t="shared" si="31"/>
        <v>SI</v>
      </c>
      <c r="AP61" s="331"/>
      <c r="AQ61" s="331"/>
      <c r="AR61" s="333"/>
      <c r="AS61" s="311"/>
      <c r="AT61" s="336"/>
      <c r="AU61" s="339"/>
      <c r="AV61" s="307"/>
      <c r="AW61" s="326"/>
      <c r="AX61" s="329"/>
    </row>
  </sheetData>
  <sheetProtection algorithmName="SHA-512" hashValue="/pTPURDlaNJXfTohr3/U/MIbOi6+bBH0yA7+hLeEjHVijcoz4LgutZLFp+vf/ZADpQH3JIyre/Out+WATPFdKw==" saltValue="q48HEdkwJalWTtFtMOkVYg==" spinCount="100000" sheet="1" objects="1" scenarios="1"/>
  <mergeCells count="156">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O32:O41"/>
    <mergeCell ref="P32:P41"/>
    <mergeCell ref="C42:C51"/>
    <mergeCell ref="D42:D51"/>
    <mergeCell ref="E42:E51"/>
    <mergeCell ref="F42:F51"/>
    <mergeCell ref="I42:I51"/>
    <mergeCell ref="J42:J51"/>
    <mergeCell ref="AP32:AP41"/>
    <mergeCell ref="AQ32:AQ41"/>
    <mergeCell ref="AX22:AX31"/>
    <mergeCell ref="AR22:AR31"/>
    <mergeCell ref="AS22:AS31"/>
    <mergeCell ref="AT22:AT31"/>
    <mergeCell ref="AU22:AU31"/>
    <mergeCell ref="AV32:AV41"/>
    <mergeCell ref="AW32:AW41"/>
    <mergeCell ref="AX32:AX41"/>
    <mergeCell ref="AR32:AR41"/>
    <mergeCell ref="AS32:AS41"/>
    <mergeCell ref="AT32:AT41"/>
    <mergeCell ref="AU32:AU41"/>
    <mergeCell ref="K32:K41"/>
    <mergeCell ref="L32:L41"/>
    <mergeCell ref="M32:M41"/>
    <mergeCell ref="N32:N41"/>
    <mergeCell ref="B52:B61"/>
    <mergeCell ref="C52:C61"/>
    <mergeCell ref="D52:D61"/>
    <mergeCell ref="E52:E61"/>
    <mergeCell ref="F52:F61"/>
    <mergeCell ref="I52:I61"/>
    <mergeCell ref="J52:J61"/>
    <mergeCell ref="AP42:AP51"/>
    <mergeCell ref="AQ42:AQ51"/>
    <mergeCell ref="K42:K51"/>
    <mergeCell ref="L42:L51"/>
    <mergeCell ref="M42:M51"/>
    <mergeCell ref="N42:N51"/>
    <mergeCell ref="O42:O51"/>
    <mergeCell ref="P42:P51"/>
    <mergeCell ref="K52:K61"/>
    <mergeCell ref="L52:L61"/>
    <mergeCell ref="M52:M61"/>
    <mergeCell ref="N52:N61"/>
    <mergeCell ref="O52:O61"/>
    <mergeCell ref="P52:P61"/>
    <mergeCell ref="AP52:AP61"/>
    <mergeCell ref="AQ52:AQ61"/>
    <mergeCell ref="B42:B51"/>
    <mergeCell ref="AV42:AV51"/>
    <mergeCell ref="AW42:AW51"/>
    <mergeCell ref="AX42:AX51"/>
    <mergeCell ref="AR42:AR51"/>
    <mergeCell ref="AS42:AS51"/>
    <mergeCell ref="AT42:AT51"/>
    <mergeCell ref="AU42:AU51"/>
    <mergeCell ref="AV52:AV61"/>
    <mergeCell ref="AW52:AW61"/>
    <mergeCell ref="AX52:AX61"/>
    <mergeCell ref="AR52:AR61"/>
    <mergeCell ref="AS52:AS61"/>
    <mergeCell ref="AT52:AT61"/>
    <mergeCell ref="AU52:AU61"/>
  </mergeCells>
  <conditionalFormatting sqref="O12:P12 O13:O21">
    <cfRule type="containsText" dxfId="2122" priority="149" operator="containsText" text="Extremo">
      <formula>NOT(ISERROR(SEARCH("Extremo",O12)))</formula>
    </cfRule>
    <cfRule type="containsText" dxfId="2121" priority="150" operator="containsText" text="Alto">
      <formula>NOT(ISERROR(SEARCH("Alto",O12)))</formula>
    </cfRule>
    <cfRule type="containsText" dxfId="2120" priority="151" operator="containsText" text="Moderado">
      <formula>NOT(ISERROR(SEARCH("Moderado",O12)))</formula>
    </cfRule>
    <cfRule type="containsText" dxfId="2119" priority="152" operator="containsText" text="Bajo">
      <formula>NOT(ISERROR(SEARCH("Bajo",O12)))</formula>
    </cfRule>
  </conditionalFormatting>
  <conditionalFormatting sqref="AM12:AM21">
    <cfRule type="containsText" dxfId="2118" priority="146" operator="containsText" text="FUERTE">
      <formula>NOT(ISERROR(SEARCH("FUERTE",AM12)))</formula>
    </cfRule>
    <cfRule type="containsText" dxfId="2117" priority="147" operator="containsText" text="MODERADO">
      <formula>NOT(ISERROR(SEARCH("MODERADO",AM12)))</formula>
    </cfRule>
    <cfRule type="containsText" dxfId="2116" priority="148" operator="containsText" text="DÉBIL">
      <formula>NOT(ISERROR(SEARCH("DÉBIL",AM12)))</formula>
    </cfRule>
  </conditionalFormatting>
  <conditionalFormatting sqref="AW12:AW21">
    <cfRule type="containsText" dxfId="2115" priority="142" operator="containsText" text="Extremo">
      <formula>NOT(ISERROR(SEARCH("Extremo",AW12)))</formula>
    </cfRule>
    <cfRule type="containsText" dxfId="2114" priority="143" operator="containsText" text="Alto">
      <formula>NOT(ISERROR(SEARCH("Alto",AW12)))</formula>
    </cfRule>
    <cfRule type="containsText" dxfId="2113" priority="144" operator="containsText" text="Moderado">
      <formula>NOT(ISERROR(SEARCH("Moderado",AW12)))</formula>
    </cfRule>
    <cfRule type="containsText" dxfId="2112" priority="145" operator="containsText" text="Bajo">
      <formula>NOT(ISERROR(SEARCH("Bajo",AW12)))</formula>
    </cfRule>
  </conditionalFormatting>
  <conditionalFormatting sqref="B12:B21">
    <cfRule type="containsText" dxfId="2111" priority="141" operator="containsText" text="Escoger un proceso de la lista desplegable">
      <formula>NOT(ISERROR(SEARCH("Escoger un proceso de la lista desplegable",B12)))</formula>
    </cfRule>
  </conditionalFormatting>
  <conditionalFormatting sqref="B12:E21 Y12:AX21 G12:Q21">
    <cfRule type="containsText" dxfId="2110" priority="139" operator="containsText" text="Escoger un dato de la lista desplegable">
      <formula>NOT(ISERROR(SEARCH("Escoger un dato de la lista desplegable",B12)))</formula>
    </cfRule>
    <cfRule type="containsText" dxfId="2109" priority="140" operator="containsText" text="Casilla formulada">
      <formula>NOT(ISERROR(SEARCH("Casilla formulada",B12)))</formula>
    </cfRule>
  </conditionalFormatting>
  <conditionalFormatting sqref="D12:D21">
    <cfRule type="containsText" dxfId="2108" priority="138" operator="containsText" text="Definir el riesgo">
      <formula>NOT(ISERROR(SEARCH("Definir el riesgo",D12)))</formula>
    </cfRule>
  </conditionalFormatting>
  <conditionalFormatting sqref="H12:H21">
    <cfRule type="containsText" dxfId="2107" priority="137" operator="containsText" text="Espacio para describir la o las posibles causas">
      <formula>NOT(ISERROR(SEARCH("Espacio para describir la o las posibles causas",H12)))</formula>
    </cfRule>
  </conditionalFormatting>
  <conditionalFormatting sqref="I12:I21">
    <cfRule type="containsText" dxfId="2106" priority="13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2105" priority="135" operator="containsText" text="←">
      <formula>NOT(ISERROR(SEARCH("←",J12)))</formula>
    </cfRule>
  </conditionalFormatting>
  <conditionalFormatting sqref="P12:P21">
    <cfRule type="containsText" dxfId="2104" priority="134" operator="containsText" text="Seleccione Tratamiento del Riesgo">
      <formula>NOT(ISERROR(SEARCH("Seleccione Tratamiento del Riesgo",P12)))</formula>
    </cfRule>
  </conditionalFormatting>
  <conditionalFormatting sqref="R12:S21 U12:X21">
    <cfRule type="containsText" dxfId="2103" priority="132" operator="containsText" text="Escoger un dato de la lista desplegable">
      <formula>NOT(ISERROR(SEARCH("Escoger un dato de la lista desplegable",R12)))</formula>
    </cfRule>
    <cfRule type="containsText" dxfId="2102" priority="133" operator="containsText" text="Casilla formulada">
      <formula>NOT(ISERROR(SEARCH("Casilla formulada",R12)))</formula>
    </cfRule>
  </conditionalFormatting>
  <conditionalFormatting sqref="R12:S21 U12:X21">
    <cfRule type="containsText" dxfId="2101" priority="131" operator="containsText" text="CONTROL#">
      <formula>NOT(ISERROR(SEARCH("CONTROL#",R12)))</formula>
    </cfRule>
  </conditionalFormatting>
  <conditionalFormatting sqref="T12:T21">
    <cfRule type="containsText" dxfId="2100" priority="129" operator="containsText" text="Escoger un dato de la lista desplegable">
      <formula>NOT(ISERROR(SEARCH("Escoger un dato de la lista desplegable",T12)))</formula>
    </cfRule>
    <cfRule type="containsText" dxfId="2099" priority="130" operator="containsText" text="Casilla formulada">
      <formula>NOT(ISERROR(SEARCH("Casilla formulada",T12)))</formula>
    </cfRule>
  </conditionalFormatting>
  <conditionalFormatting sqref="T12:T21">
    <cfRule type="containsText" dxfId="2098" priority="128" operator="containsText" text="CONTROL#">
      <formula>NOT(ISERROR(SEARCH("CONTROL#",T12)))</formula>
    </cfRule>
  </conditionalFormatting>
  <conditionalFormatting sqref="T12">
    <cfRule type="containsText" dxfId="2097" priority="126" operator="containsText" text="Escoger un dato de la lista desplegable">
      <formula>NOT(ISERROR(SEARCH("Escoger un dato de la lista desplegable",T12)))</formula>
    </cfRule>
    <cfRule type="containsText" dxfId="2096" priority="127" operator="containsText" text="Casilla formulada">
      <formula>NOT(ISERROR(SEARCH("Casilla formulada",T12)))</formula>
    </cfRule>
  </conditionalFormatting>
  <conditionalFormatting sqref="T13:T21">
    <cfRule type="containsText" dxfId="2095" priority="124" operator="containsText" text="Escoger un dato de la lista desplegable">
      <formula>NOT(ISERROR(SEARCH("Escoger un dato de la lista desplegable",T13)))</formula>
    </cfRule>
    <cfRule type="containsText" dxfId="2094" priority="125" operator="containsText" text="Casilla formulada">
      <formula>NOT(ISERROR(SEARCH("Casilla formulada",T13)))</formula>
    </cfRule>
  </conditionalFormatting>
  <conditionalFormatting sqref="I6">
    <cfRule type="containsText" dxfId="2093" priority="123" operator="containsText" text="Casilla formulada">
      <formula>NOT(ISERROR(SEARCH("Casilla formulada",I6)))</formula>
    </cfRule>
  </conditionalFormatting>
  <conditionalFormatting sqref="O22:P22 O23:O31">
    <cfRule type="containsText" dxfId="2092" priority="119" operator="containsText" text="Extremo">
      <formula>NOT(ISERROR(SEARCH("Extremo",O22)))</formula>
    </cfRule>
    <cfRule type="containsText" dxfId="2091" priority="120" operator="containsText" text="Alto">
      <formula>NOT(ISERROR(SEARCH("Alto",O22)))</formula>
    </cfRule>
    <cfRule type="containsText" dxfId="2090" priority="121" operator="containsText" text="Moderado">
      <formula>NOT(ISERROR(SEARCH("Moderado",O22)))</formula>
    </cfRule>
    <cfRule type="containsText" dxfId="2089" priority="122" operator="containsText" text="Bajo">
      <formula>NOT(ISERROR(SEARCH("Bajo",O22)))</formula>
    </cfRule>
  </conditionalFormatting>
  <conditionalFormatting sqref="AM22:AM31">
    <cfRule type="containsText" dxfId="2088" priority="116" operator="containsText" text="FUERTE">
      <formula>NOT(ISERROR(SEARCH("FUERTE",AM22)))</formula>
    </cfRule>
    <cfRule type="containsText" dxfId="2087" priority="117" operator="containsText" text="MODERADO">
      <formula>NOT(ISERROR(SEARCH("MODERADO",AM22)))</formula>
    </cfRule>
    <cfRule type="containsText" dxfId="2086" priority="118" operator="containsText" text="DÉBIL">
      <formula>NOT(ISERROR(SEARCH("DÉBIL",AM22)))</formula>
    </cfRule>
  </conditionalFormatting>
  <conditionalFormatting sqref="AW22:AW31">
    <cfRule type="containsText" dxfId="2085" priority="112" operator="containsText" text="Extremo">
      <formula>NOT(ISERROR(SEARCH("Extremo",AW22)))</formula>
    </cfRule>
    <cfRule type="containsText" dxfId="2084" priority="113" operator="containsText" text="Alto">
      <formula>NOT(ISERROR(SEARCH("Alto",AW22)))</formula>
    </cfRule>
    <cfRule type="containsText" dxfId="2083" priority="114" operator="containsText" text="Moderado">
      <formula>NOT(ISERROR(SEARCH("Moderado",AW22)))</formula>
    </cfRule>
    <cfRule type="containsText" dxfId="2082" priority="115" operator="containsText" text="Bajo">
      <formula>NOT(ISERROR(SEARCH("Bajo",AW22)))</formula>
    </cfRule>
  </conditionalFormatting>
  <conditionalFormatting sqref="B22:B31">
    <cfRule type="containsText" dxfId="2081" priority="111" operator="containsText" text="Escoger un proceso de la lista desplegable">
      <formula>NOT(ISERROR(SEARCH("Escoger un proceso de la lista desplegable",B22)))</formula>
    </cfRule>
  </conditionalFormatting>
  <conditionalFormatting sqref="B22:Q31 Y22:AX31">
    <cfRule type="containsText" dxfId="2080" priority="109" operator="containsText" text="Escoger un dato de la lista desplegable">
      <formula>NOT(ISERROR(SEARCH("Escoger un dato de la lista desplegable",B22)))</formula>
    </cfRule>
    <cfRule type="containsText" dxfId="2079" priority="110" operator="containsText" text="Casilla formulada">
      <formula>NOT(ISERROR(SEARCH("Casilla formulada",B22)))</formula>
    </cfRule>
  </conditionalFormatting>
  <conditionalFormatting sqref="D22:D31">
    <cfRule type="containsText" dxfId="2078" priority="108" operator="containsText" text="Definir el riesgo">
      <formula>NOT(ISERROR(SEARCH("Definir el riesgo",D22)))</formula>
    </cfRule>
  </conditionalFormatting>
  <conditionalFormatting sqref="H22:H31">
    <cfRule type="containsText" dxfId="2077" priority="107" operator="containsText" text="Espacio para describir la o las posibles causas">
      <formula>NOT(ISERROR(SEARCH("Espacio para describir la o las posibles causas",H22)))</formula>
    </cfRule>
  </conditionalFormatting>
  <conditionalFormatting sqref="I22:I31">
    <cfRule type="containsText" dxfId="2076" priority="106"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2075" priority="105" operator="containsText" text="←">
      <formula>NOT(ISERROR(SEARCH("←",J22)))</formula>
    </cfRule>
  </conditionalFormatting>
  <conditionalFormatting sqref="P22:P31">
    <cfRule type="containsText" dxfId="2074" priority="104" operator="containsText" text="Seleccione Tratamiento del Riesgo">
      <formula>NOT(ISERROR(SEARCH("Seleccione Tratamiento del Riesgo",P22)))</formula>
    </cfRule>
  </conditionalFormatting>
  <conditionalFormatting sqref="R22:S31 U22:X31">
    <cfRule type="containsText" dxfId="2073" priority="102" operator="containsText" text="Escoger un dato de la lista desplegable">
      <formula>NOT(ISERROR(SEARCH("Escoger un dato de la lista desplegable",R22)))</formula>
    </cfRule>
    <cfRule type="containsText" dxfId="2072" priority="103" operator="containsText" text="Casilla formulada">
      <formula>NOT(ISERROR(SEARCH("Casilla formulada",R22)))</formula>
    </cfRule>
  </conditionalFormatting>
  <conditionalFormatting sqref="R22:S31 U22:X31">
    <cfRule type="containsText" dxfId="2071" priority="101" operator="containsText" text="CONTROL#">
      <formula>NOT(ISERROR(SEARCH("CONTROL#",R22)))</formula>
    </cfRule>
  </conditionalFormatting>
  <conditionalFormatting sqref="T22:T31">
    <cfRule type="containsText" dxfId="2070" priority="99" operator="containsText" text="Escoger un dato de la lista desplegable">
      <formula>NOT(ISERROR(SEARCH("Escoger un dato de la lista desplegable",T22)))</formula>
    </cfRule>
    <cfRule type="containsText" dxfId="2069" priority="100" operator="containsText" text="Casilla formulada">
      <formula>NOT(ISERROR(SEARCH("Casilla formulada",T22)))</formula>
    </cfRule>
  </conditionalFormatting>
  <conditionalFormatting sqref="T22:T31">
    <cfRule type="containsText" dxfId="2068" priority="98" operator="containsText" text="CONTROL#">
      <formula>NOT(ISERROR(SEARCH("CONTROL#",T22)))</formula>
    </cfRule>
  </conditionalFormatting>
  <conditionalFormatting sqref="T22">
    <cfRule type="containsText" dxfId="2067" priority="96" operator="containsText" text="Escoger un dato de la lista desplegable">
      <formula>NOT(ISERROR(SEARCH("Escoger un dato de la lista desplegable",T22)))</formula>
    </cfRule>
    <cfRule type="containsText" dxfId="2066" priority="97" operator="containsText" text="Casilla formulada">
      <formula>NOT(ISERROR(SEARCH("Casilla formulada",T22)))</formula>
    </cfRule>
  </conditionalFormatting>
  <conditionalFormatting sqref="T23:T31">
    <cfRule type="containsText" dxfId="2065" priority="94" operator="containsText" text="Escoger un dato de la lista desplegable">
      <formula>NOT(ISERROR(SEARCH("Escoger un dato de la lista desplegable",T23)))</formula>
    </cfRule>
    <cfRule type="containsText" dxfId="2064" priority="95" operator="containsText" text="Casilla formulada">
      <formula>NOT(ISERROR(SEARCH("Casilla formulada",T23)))</formula>
    </cfRule>
  </conditionalFormatting>
  <conditionalFormatting sqref="O32:P32 O33:O41">
    <cfRule type="containsText" dxfId="2063" priority="90" operator="containsText" text="Extremo">
      <formula>NOT(ISERROR(SEARCH("Extremo",O32)))</formula>
    </cfRule>
    <cfRule type="containsText" dxfId="2062" priority="91" operator="containsText" text="Alto">
      <formula>NOT(ISERROR(SEARCH("Alto",O32)))</formula>
    </cfRule>
    <cfRule type="containsText" dxfId="2061" priority="92" operator="containsText" text="Moderado">
      <formula>NOT(ISERROR(SEARCH("Moderado",O32)))</formula>
    </cfRule>
    <cfRule type="containsText" dxfId="2060" priority="93" operator="containsText" text="Bajo">
      <formula>NOT(ISERROR(SEARCH("Bajo",O32)))</formula>
    </cfRule>
  </conditionalFormatting>
  <conditionalFormatting sqref="AM32:AM41">
    <cfRule type="containsText" dxfId="2059" priority="87" operator="containsText" text="FUERTE">
      <formula>NOT(ISERROR(SEARCH("FUERTE",AM32)))</formula>
    </cfRule>
    <cfRule type="containsText" dxfId="2058" priority="88" operator="containsText" text="MODERADO">
      <formula>NOT(ISERROR(SEARCH("MODERADO",AM32)))</formula>
    </cfRule>
    <cfRule type="containsText" dxfId="2057" priority="89" operator="containsText" text="DÉBIL">
      <formula>NOT(ISERROR(SEARCH("DÉBIL",AM32)))</formula>
    </cfRule>
  </conditionalFormatting>
  <conditionalFormatting sqref="AW32:AW41">
    <cfRule type="containsText" dxfId="2056" priority="83" operator="containsText" text="Extremo">
      <formula>NOT(ISERROR(SEARCH("Extremo",AW32)))</formula>
    </cfRule>
    <cfRule type="containsText" dxfId="2055" priority="84" operator="containsText" text="Alto">
      <formula>NOT(ISERROR(SEARCH("Alto",AW32)))</formula>
    </cfRule>
    <cfRule type="containsText" dxfId="2054" priority="85" operator="containsText" text="Moderado">
      <formula>NOT(ISERROR(SEARCH("Moderado",AW32)))</formula>
    </cfRule>
    <cfRule type="containsText" dxfId="2053" priority="86" operator="containsText" text="Bajo">
      <formula>NOT(ISERROR(SEARCH("Bajo",AW32)))</formula>
    </cfRule>
  </conditionalFormatting>
  <conditionalFormatting sqref="B32:B41">
    <cfRule type="containsText" dxfId="2052" priority="82" operator="containsText" text="Escoger un proceso de la lista desplegable">
      <formula>NOT(ISERROR(SEARCH("Escoger un proceso de la lista desplegable",B32)))</formula>
    </cfRule>
  </conditionalFormatting>
  <conditionalFormatting sqref="B32:Q41 Y32:AX41">
    <cfRule type="containsText" dxfId="2051" priority="80" operator="containsText" text="Escoger un dato de la lista desplegable">
      <formula>NOT(ISERROR(SEARCH("Escoger un dato de la lista desplegable",B32)))</formula>
    </cfRule>
    <cfRule type="containsText" dxfId="2050" priority="81" operator="containsText" text="Casilla formulada">
      <formula>NOT(ISERROR(SEARCH("Casilla formulada",B32)))</formula>
    </cfRule>
  </conditionalFormatting>
  <conditionalFormatting sqref="D32:D41">
    <cfRule type="containsText" dxfId="2049" priority="79" operator="containsText" text="Definir el riesgo">
      <formula>NOT(ISERROR(SEARCH("Definir el riesgo",D32)))</formula>
    </cfRule>
  </conditionalFormatting>
  <conditionalFormatting sqref="H32:H41">
    <cfRule type="containsText" dxfId="2048" priority="78" operator="containsText" text="Espacio para describir la o las posibles causas">
      <formula>NOT(ISERROR(SEARCH("Espacio para describir la o las posibles causas",H32)))</formula>
    </cfRule>
  </conditionalFormatting>
  <conditionalFormatting sqref="I32:I41">
    <cfRule type="containsText" dxfId="2047" priority="77"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2046" priority="76" operator="containsText" text="←">
      <formula>NOT(ISERROR(SEARCH("←",J32)))</formula>
    </cfRule>
  </conditionalFormatting>
  <conditionalFormatting sqref="P32:P41">
    <cfRule type="containsText" dxfId="2045" priority="75" operator="containsText" text="Seleccione Tratamiento del Riesgo">
      <formula>NOT(ISERROR(SEARCH("Seleccione Tratamiento del Riesgo",P32)))</formula>
    </cfRule>
  </conditionalFormatting>
  <conditionalFormatting sqref="R32:S41 U32:X41">
    <cfRule type="containsText" dxfId="2044" priority="73" operator="containsText" text="Escoger un dato de la lista desplegable">
      <formula>NOT(ISERROR(SEARCH("Escoger un dato de la lista desplegable",R32)))</formula>
    </cfRule>
    <cfRule type="containsText" dxfId="2043" priority="74" operator="containsText" text="Casilla formulada">
      <formula>NOT(ISERROR(SEARCH("Casilla formulada",R32)))</formula>
    </cfRule>
  </conditionalFormatting>
  <conditionalFormatting sqref="R32:S41 U32:X41">
    <cfRule type="containsText" dxfId="2042" priority="72" operator="containsText" text="CONTROL#">
      <formula>NOT(ISERROR(SEARCH("CONTROL#",R32)))</formula>
    </cfRule>
  </conditionalFormatting>
  <conditionalFormatting sqref="T32:T41">
    <cfRule type="containsText" dxfId="2041" priority="70" operator="containsText" text="Escoger un dato de la lista desplegable">
      <formula>NOT(ISERROR(SEARCH("Escoger un dato de la lista desplegable",T32)))</formula>
    </cfRule>
    <cfRule type="containsText" dxfId="2040" priority="71" operator="containsText" text="Casilla formulada">
      <formula>NOT(ISERROR(SEARCH("Casilla formulada",T32)))</formula>
    </cfRule>
  </conditionalFormatting>
  <conditionalFormatting sqref="T32:T41">
    <cfRule type="containsText" dxfId="2039" priority="69" operator="containsText" text="CONTROL#">
      <formula>NOT(ISERROR(SEARCH("CONTROL#",T32)))</formula>
    </cfRule>
  </conditionalFormatting>
  <conditionalFormatting sqref="T32">
    <cfRule type="containsText" dxfId="2038" priority="67" operator="containsText" text="Escoger un dato de la lista desplegable">
      <formula>NOT(ISERROR(SEARCH("Escoger un dato de la lista desplegable",T32)))</formula>
    </cfRule>
    <cfRule type="containsText" dxfId="2037" priority="68" operator="containsText" text="Casilla formulada">
      <formula>NOT(ISERROR(SEARCH("Casilla formulada",T32)))</formula>
    </cfRule>
  </conditionalFormatting>
  <conditionalFormatting sqref="T33:T41">
    <cfRule type="containsText" dxfId="2036" priority="65" operator="containsText" text="Escoger un dato de la lista desplegable">
      <formula>NOT(ISERROR(SEARCH("Escoger un dato de la lista desplegable",T33)))</formula>
    </cfRule>
    <cfRule type="containsText" dxfId="2035" priority="66" operator="containsText" text="Casilla formulada">
      <formula>NOT(ISERROR(SEARCH("Casilla formulada",T33)))</formula>
    </cfRule>
  </conditionalFormatting>
  <conditionalFormatting sqref="F12:F21">
    <cfRule type="containsText" dxfId="2034" priority="63" operator="containsText" text="Escoger un dato de la lista desplegable">
      <formula>NOT(ISERROR(SEARCH("Escoger un dato de la lista desplegable",F12)))</formula>
    </cfRule>
    <cfRule type="containsText" dxfId="2033" priority="64" operator="containsText" text="Casilla formulada">
      <formula>NOT(ISERROR(SEARCH("Casilla formulada",F12)))</formula>
    </cfRule>
  </conditionalFormatting>
  <conditionalFormatting sqref="O42:P42 O43:O51">
    <cfRule type="containsText" dxfId="2032" priority="59" operator="containsText" text="Extremo">
      <formula>NOT(ISERROR(SEARCH("Extremo",O42)))</formula>
    </cfRule>
    <cfRule type="containsText" dxfId="2031" priority="60" operator="containsText" text="Alto">
      <formula>NOT(ISERROR(SEARCH("Alto",O42)))</formula>
    </cfRule>
    <cfRule type="containsText" dxfId="2030" priority="61" operator="containsText" text="Moderado">
      <formula>NOT(ISERROR(SEARCH("Moderado",O42)))</formula>
    </cfRule>
    <cfRule type="containsText" dxfId="2029" priority="62" operator="containsText" text="Bajo">
      <formula>NOT(ISERROR(SEARCH("Bajo",O42)))</formula>
    </cfRule>
  </conditionalFormatting>
  <conditionalFormatting sqref="AM42:AM51">
    <cfRule type="containsText" dxfId="2028" priority="56" operator="containsText" text="FUERTE">
      <formula>NOT(ISERROR(SEARCH("FUERTE",AM42)))</formula>
    </cfRule>
    <cfRule type="containsText" dxfId="2027" priority="57" operator="containsText" text="MODERADO">
      <formula>NOT(ISERROR(SEARCH("MODERADO",AM42)))</formula>
    </cfRule>
    <cfRule type="containsText" dxfId="2026" priority="58" operator="containsText" text="DÉBIL">
      <formula>NOT(ISERROR(SEARCH("DÉBIL",AM42)))</formula>
    </cfRule>
  </conditionalFormatting>
  <conditionalFormatting sqref="AW42:AW51">
    <cfRule type="containsText" dxfId="2025" priority="52" operator="containsText" text="Extremo">
      <formula>NOT(ISERROR(SEARCH("Extremo",AW42)))</formula>
    </cfRule>
    <cfRule type="containsText" dxfId="2024" priority="53" operator="containsText" text="Alto">
      <formula>NOT(ISERROR(SEARCH("Alto",AW42)))</formula>
    </cfRule>
    <cfRule type="containsText" dxfId="2023" priority="54" operator="containsText" text="Moderado">
      <formula>NOT(ISERROR(SEARCH("Moderado",AW42)))</formula>
    </cfRule>
    <cfRule type="containsText" dxfId="2022" priority="55" operator="containsText" text="Bajo">
      <formula>NOT(ISERROR(SEARCH("Bajo",AW42)))</formula>
    </cfRule>
  </conditionalFormatting>
  <conditionalFormatting sqref="B42:B51">
    <cfRule type="containsText" dxfId="2021" priority="51" operator="containsText" text="Escoger un proceso de la lista desplegable">
      <formula>NOT(ISERROR(SEARCH("Escoger un proceso de la lista desplegable",B42)))</formula>
    </cfRule>
  </conditionalFormatting>
  <conditionalFormatting sqref="B42:E51 Y42:AX51 G42:Q51">
    <cfRule type="containsText" dxfId="2020" priority="49" operator="containsText" text="Escoger un dato de la lista desplegable">
      <formula>NOT(ISERROR(SEARCH("Escoger un dato de la lista desplegable",B42)))</formula>
    </cfRule>
    <cfRule type="containsText" dxfId="2019" priority="50" operator="containsText" text="Casilla formulada">
      <formula>NOT(ISERROR(SEARCH("Casilla formulada",B42)))</formula>
    </cfRule>
  </conditionalFormatting>
  <conditionalFormatting sqref="D42:D51">
    <cfRule type="containsText" dxfId="2018" priority="48" operator="containsText" text="Definir el riesgo">
      <formula>NOT(ISERROR(SEARCH("Definir el riesgo",D42)))</formula>
    </cfRule>
  </conditionalFormatting>
  <conditionalFormatting sqref="H42:H51">
    <cfRule type="containsText" dxfId="2017" priority="47" operator="containsText" text="Espacio para describir la o las posibles causas">
      <formula>NOT(ISERROR(SEARCH("Espacio para describir la o las posibles causas",H42)))</formula>
    </cfRule>
  </conditionalFormatting>
  <conditionalFormatting sqref="I42:I51">
    <cfRule type="containsText" dxfId="2016" priority="46"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2015" priority="45" operator="containsText" text="←">
      <formula>NOT(ISERROR(SEARCH("←",J42)))</formula>
    </cfRule>
  </conditionalFormatting>
  <conditionalFormatting sqref="P42:P51">
    <cfRule type="containsText" dxfId="2014" priority="44" operator="containsText" text="Seleccione Tratamiento del Riesgo">
      <formula>NOT(ISERROR(SEARCH("Seleccione Tratamiento del Riesgo",P42)))</formula>
    </cfRule>
  </conditionalFormatting>
  <conditionalFormatting sqref="R42:S51 U42:X51">
    <cfRule type="containsText" dxfId="2013" priority="42" operator="containsText" text="Escoger un dato de la lista desplegable">
      <formula>NOT(ISERROR(SEARCH("Escoger un dato de la lista desplegable",R42)))</formula>
    </cfRule>
    <cfRule type="containsText" dxfId="2012" priority="43" operator="containsText" text="Casilla formulada">
      <formula>NOT(ISERROR(SEARCH("Casilla formulada",R42)))</formula>
    </cfRule>
  </conditionalFormatting>
  <conditionalFormatting sqref="R42:S51 U42:X51">
    <cfRule type="containsText" dxfId="2011" priority="41" operator="containsText" text="CONTROL#">
      <formula>NOT(ISERROR(SEARCH("CONTROL#",R42)))</formula>
    </cfRule>
  </conditionalFormatting>
  <conditionalFormatting sqref="T42:T51">
    <cfRule type="containsText" dxfId="2010" priority="39" operator="containsText" text="Escoger un dato de la lista desplegable">
      <formula>NOT(ISERROR(SEARCH("Escoger un dato de la lista desplegable",T42)))</formula>
    </cfRule>
    <cfRule type="containsText" dxfId="2009" priority="40" operator="containsText" text="Casilla formulada">
      <formula>NOT(ISERROR(SEARCH("Casilla formulada",T42)))</formula>
    </cfRule>
  </conditionalFormatting>
  <conditionalFormatting sqref="T42:T51">
    <cfRule type="containsText" dxfId="2008" priority="38" operator="containsText" text="CONTROL#">
      <formula>NOT(ISERROR(SEARCH("CONTROL#",T42)))</formula>
    </cfRule>
  </conditionalFormatting>
  <conditionalFormatting sqref="T42">
    <cfRule type="containsText" dxfId="2007" priority="36" operator="containsText" text="Escoger un dato de la lista desplegable">
      <formula>NOT(ISERROR(SEARCH("Escoger un dato de la lista desplegable",T42)))</formula>
    </cfRule>
    <cfRule type="containsText" dxfId="2006" priority="37" operator="containsText" text="Casilla formulada">
      <formula>NOT(ISERROR(SEARCH("Casilla formulada",T42)))</formula>
    </cfRule>
  </conditionalFormatting>
  <conditionalFormatting sqref="T43:T51">
    <cfRule type="containsText" dxfId="2005" priority="34" operator="containsText" text="Escoger un dato de la lista desplegable">
      <formula>NOT(ISERROR(SEARCH("Escoger un dato de la lista desplegable",T43)))</formula>
    </cfRule>
    <cfRule type="containsText" dxfId="2004" priority="35" operator="containsText" text="Casilla formulada">
      <formula>NOT(ISERROR(SEARCH("Casilla formulada",T43)))</formula>
    </cfRule>
  </conditionalFormatting>
  <conditionalFormatting sqref="F42:F51">
    <cfRule type="containsText" dxfId="2003" priority="32" operator="containsText" text="Escoger un dato de la lista desplegable">
      <formula>NOT(ISERROR(SEARCH("Escoger un dato de la lista desplegable",F42)))</formula>
    </cfRule>
    <cfRule type="containsText" dxfId="2002" priority="33" operator="containsText" text="Casilla formulada">
      <formula>NOT(ISERROR(SEARCH("Casilla formulada",F42)))</formula>
    </cfRule>
  </conditionalFormatting>
  <conditionalFormatting sqref="O52:P52 O53:O61">
    <cfRule type="containsText" dxfId="2001" priority="28" operator="containsText" text="Extremo">
      <formula>NOT(ISERROR(SEARCH("Extremo",O52)))</formula>
    </cfRule>
    <cfRule type="containsText" dxfId="2000" priority="29" operator="containsText" text="Alto">
      <formula>NOT(ISERROR(SEARCH("Alto",O52)))</formula>
    </cfRule>
    <cfRule type="containsText" dxfId="1999" priority="30" operator="containsText" text="Moderado">
      <formula>NOT(ISERROR(SEARCH("Moderado",O52)))</formula>
    </cfRule>
    <cfRule type="containsText" dxfId="1998" priority="31" operator="containsText" text="Bajo">
      <formula>NOT(ISERROR(SEARCH("Bajo",O52)))</formula>
    </cfRule>
  </conditionalFormatting>
  <conditionalFormatting sqref="AM52:AM61">
    <cfRule type="containsText" dxfId="1997" priority="25" operator="containsText" text="FUERTE">
      <formula>NOT(ISERROR(SEARCH("FUERTE",AM52)))</formula>
    </cfRule>
    <cfRule type="containsText" dxfId="1996" priority="26" operator="containsText" text="MODERADO">
      <formula>NOT(ISERROR(SEARCH("MODERADO",AM52)))</formula>
    </cfRule>
    <cfRule type="containsText" dxfId="1995" priority="27" operator="containsText" text="DÉBIL">
      <formula>NOT(ISERROR(SEARCH("DÉBIL",AM52)))</formula>
    </cfRule>
  </conditionalFormatting>
  <conditionalFormatting sqref="AW52:AW61">
    <cfRule type="containsText" dxfId="1994" priority="21" operator="containsText" text="Extremo">
      <formula>NOT(ISERROR(SEARCH("Extremo",AW52)))</formula>
    </cfRule>
    <cfRule type="containsText" dxfId="1993" priority="22" operator="containsText" text="Alto">
      <formula>NOT(ISERROR(SEARCH("Alto",AW52)))</formula>
    </cfRule>
    <cfRule type="containsText" dxfId="1992" priority="23" operator="containsText" text="Moderado">
      <formula>NOT(ISERROR(SEARCH("Moderado",AW52)))</formula>
    </cfRule>
    <cfRule type="containsText" dxfId="1991" priority="24" operator="containsText" text="Bajo">
      <formula>NOT(ISERROR(SEARCH("Bajo",AW52)))</formula>
    </cfRule>
  </conditionalFormatting>
  <conditionalFormatting sqref="B52:B61">
    <cfRule type="containsText" dxfId="1990" priority="20" operator="containsText" text="Escoger un proceso de la lista desplegable">
      <formula>NOT(ISERROR(SEARCH("Escoger un proceso de la lista desplegable",B52)))</formula>
    </cfRule>
  </conditionalFormatting>
  <conditionalFormatting sqref="B52:E61 Y52:AX61 G52:Q61">
    <cfRule type="containsText" dxfId="1989" priority="18" operator="containsText" text="Escoger un dato de la lista desplegable">
      <formula>NOT(ISERROR(SEARCH("Escoger un dato de la lista desplegable",B52)))</formula>
    </cfRule>
    <cfRule type="containsText" dxfId="1988" priority="19" operator="containsText" text="Casilla formulada">
      <formula>NOT(ISERROR(SEARCH("Casilla formulada",B52)))</formula>
    </cfRule>
  </conditionalFormatting>
  <conditionalFormatting sqref="D52:D61">
    <cfRule type="containsText" dxfId="1987" priority="17" operator="containsText" text="Definir el riesgo">
      <formula>NOT(ISERROR(SEARCH("Definir el riesgo",D52)))</formula>
    </cfRule>
  </conditionalFormatting>
  <conditionalFormatting sqref="H52:H61">
    <cfRule type="containsText" dxfId="1986" priority="16" operator="containsText" text="Espacio para describir la o las posibles causas">
      <formula>NOT(ISERROR(SEARCH("Espacio para describir la o las posibles causas",H52)))</formula>
    </cfRule>
  </conditionalFormatting>
  <conditionalFormatting sqref="I52:I61">
    <cfRule type="containsText" dxfId="1985" priority="15"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1984" priority="14" operator="containsText" text="←">
      <formula>NOT(ISERROR(SEARCH("←",J52)))</formula>
    </cfRule>
  </conditionalFormatting>
  <conditionalFormatting sqref="P52:P61">
    <cfRule type="containsText" dxfId="1983" priority="13" operator="containsText" text="Seleccione Tratamiento del Riesgo">
      <formula>NOT(ISERROR(SEARCH("Seleccione Tratamiento del Riesgo",P52)))</formula>
    </cfRule>
  </conditionalFormatting>
  <conditionalFormatting sqref="R52:S61 U52:X61">
    <cfRule type="containsText" dxfId="1982" priority="11" operator="containsText" text="Escoger un dato de la lista desplegable">
      <formula>NOT(ISERROR(SEARCH("Escoger un dato de la lista desplegable",R52)))</formula>
    </cfRule>
    <cfRule type="containsText" dxfId="1981" priority="12" operator="containsText" text="Casilla formulada">
      <formula>NOT(ISERROR(SEARCH("Casilla formulada",R52)))</formula>
    </cfRule>
  </conditionalFormatting>
  <conditionalFormatting sqref="R52:S61 U52:X61">
    <cfRule type="containsText" dxfId="1980" priority="10" operator="containsText" text="CONTROL#">
      <formula>NOT(ISERROR(SEARCH("CONTROL#",R52)))</formula>
    </cfRule>
  </conditionalFormatting>
  <conditionalFormatting sqref="T52:T61">
    <cfRule type="containsText" dxfId="1979" priority="8" operator="containsText" text="Escoger un dato de la lista desplegable">
      <formula>NOT(ISERROR(SEARCH("Escoger un dato de la lista desplegable",T52)))</formula>
    </cfRule>
    <cfRule type="containsText" dxfId="1978" priority="9" operator="containsText" text="Casilla formulada">
      <formula>NOT(ISERROR(SEARCH("Casilla formulada",T52)))</formula>
    </cfRule>
  </conditionalFormatting>
  <conditionalFormatting sqref="T52:T61">
    <cfRule type="containsText" dxfId="1977" priority="7" operator="containsText" text="CONTROL#">
      <formula>NOT(ISERROR(SEARCH("CONTROL#",T52)))</formula>
    </cfRule>
  </conditionalFormatting>
  <conditionalFormatting sqref="T52">
    <cfRule type="containsText" dxfId="1976" priority="5" operator="containsText" text="Escoger un dato de la lista desplegable">
      <formula>NOT(ISERROR(SEARCH("Escoger un dato de la lista desplegable",T52)))</formula>
    </cfRule>
    <cfRule type="containsText" dxfId="1975" priority="6" operator="containsText" text="Casilla formulada">
      <formula>NOT(ISERROR(SEARCH("Casilla formulada",T52)))</formula>
    </cfRule>
  </conditionalFormatting>
  <conditionalFormatting sqref="T53:T61">
    <cfRule type="containsText" dxfId="1974" priority="3" operator="containsText" text="Escoger un dato de la lista desplegable">
      <formula>NOT(ISERROR(SEARCH("Escoger un dato de la lista desplegable",T53)))</formula>
    </cfRule>
    <cfRule type="containsText" dxfId="1973" priority="4" operator="containsText" text="Casilla formulada">
      <formula>NOT(ISERROR(SEARCH("Casilla formulada",T53)))</formula>
    </cfRule>
  </conditionalFormatting>
  <conditionalFormatting sqref="F52:F61">
    <cfRule type="containsText" dxfId="1972" priority="1" operator="containsText" text="Escoger un dato de la lista desplegable">
      <formula>NOT(ISERROR(SEARCH("Escoger un dato de la lista desplegable",F52)))</formula>
    </cfRule>
    <cfRule type="containsText" dxfId="1971" priority="2" operator="containsText" text="Casilla formulada">
      <formula>NOT(ISERROR(SEARCH("Casilla formulada",F52)))</formula>
    </cfRule>
  </conditionalFormatting>
  <dataValidations count="11">
    <dataValidation type="list" allowBlank="1" showInputMessage="1" showErrorMessage="1" sqref="M12:M61 J12:J61" xr:uid="{00000000-0002-0000-1A00-000000000000}">
      <formula1>"Escoger un dato de la lista desplegable,5,4,3,2,1"</formula1>
    </dataValidation>
    <dataValidation type="list" allowBlank="1" showInputMessage="1" showErrorMessage="1" sqref="Y12:Y61" xr:uid="{00000000-0002-0000-1A00-000001000000}">
      <formula1>"Escoger un dato de la lista desplegable,Preventivo,Detectivo"</formula1>
    </dataValidation>
    <dataValidation type="list" allowBlank="1" showInputMessage="1" showErrorMessage="1" sqref="Z12:Z61" xr:uid="{00000000-0002-0000-1A00-000002000000}">
      <formula1>"Escoger un dato de la lista desplegable,Asignado,No Asignado"</formula1>
    </dataValidation>
    <dataValidation type="list" allowBlank="1" showInputMessage="1" showErrorMessage="1" sqref="AA12:AA61" xr:uid="{00000000-0002-0000-1A00-000003000000}">
      <formula1>"Escoger un dato de la lista desplegable,Adecuado,Inadecuado"</formula1>
    </dataValidation>
    <dataValidation type="list" allowBlank="1" showInputMessage="1" showErrorMessage="1" sqref="AB12:AB61" xr:uid="{00000000-0002-0000-1A00-000004000000}">
      <formula1>"Escoger un dato de la lista desplegable,Oportuna,Inoportuna"</formula1>
    </dataValidation>
    <dataValidation type="list" allowBlank="1" showInputMessage="1" showErrorMessage="1" sqref="AC12:AC61" xr:uid="{00000000-0002-0000-1A00-000005000000}">
      <formula1>"Escoger un dato de la lista desplegable,Prevenir,Detectar,No es un control"</formula1>
    </dataValidation>
    <dataValidation type="list" allowBlank="1" showInputMessage="1" showErrorMessage="1" sqref="AD12:AD61" xr:uid="{00000000-0002-0000-1A00-000006000000}">
      <formula1>"Escoger un dato de la lista desplegable,Confiable,No confiable"</formula1>
    </dataValidation>
    <dataValidation type="list" allowBlank="1" showInputMessage="1" showErrorMessage="1" sqref="AE12:AE61" xr:uid="{00000000-0002-0000-1A00-000007000000}">
      <formula1>"Escoger un dato de la lista desplegable,Se investigan y resuelven oportunamente,No se investigan y resuelven oportunamente."</formula1>
    </dataValidation>
    <dataValidation type="list" allowBlank="1" showInputMessage="1" showErrorMessage="1" sqref="AF12:AF61" xr:uid="{00000000-0002-0000-1A00-000008000000}">
      <formula1>"Escoger un dato de la lista desplegable,Completa,Incompleta,No existe"</formula1>
    </dataValidation>
    <dataValidation type="list" allowBlank="1" showInputMessage="1" showErrorMessage="1" sqref="AJ12:AJ61" xr:uid="{00000000-0002-0000-1A00-000009000000}">
      <formula1>"Escoger un dato de la lista desplegable,Fuerte,Moderado,Débil"</formula1>
    </dataValidation>
    <dataValidation type="list" allowBlank="1" showInputMessage="1" showErrorMessage="1" sqref="T12:T61" xr:uid="{00000000-0002-0000-1A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A00-00000B000000}">
          <x14:formula1>
            <xm:f>'HOJA DE DATOS'!$I$60:$I$64</xm:f>
          </x14:formula1>
          <xm:sqref>P12:P61</xm:sqref>
        </x14:dataValidation>
        <x14:dataValidation type="list" allowBlank="1" showInputMessage="1" showErrorMessage="1" xr:uid="{00000000-0002-0000-1A00-00000C000000}">
          <x14:formula1>
            <xm:f>'HOJA DE DATOS'!$I$50:$I$57</xm:f>
          </x14:formula1>
          <xm:sqref>E12:E61</xm:sqref>
        </x14:dataValidation>
        <x14:dataValidation type="list" allowBlank="1" showInputMessage="1" showErrorMessage="1" xr:uid="{00000000-0002-0000-1A00-00000D000000}">
          <x14:formula1>
            <xm:f>'HOJA DE DATOS'!$I$13:$I$46</xm:f>
          </x14:formula1>
          <xm:sqref>B12:B61</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E13C7-B0B3-4C1B-8315-3C6610A0BAD9}">
  <sheetPr>
    <tabColor rgb="FFF36E3B"/>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29"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2520</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GSAP-1.0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91" t="s">
        <v>56</v>
      </c>
      <c r="AW11" s="191" t="s">
        <v>57</v>
      </c>
      <c r="AX11" s="191">
        <v>2</v>
      </c>
      <c r="AY11" s="191">
        <v>3</v>
      </c>
      <c r="AZ11" s="191">
        <v>4</v>
      </c>
      <c r="BA11" s="191">
        <v>5</v>
      </c>
      <c r="BB11" s="191">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342" customHeight="1" x14ac:dyDescent="0.3">
      <c r="A12" s="162"/>
      <c r="B12" s="394" t="s">
        <v>17</v>
      </c>
      <c r="C12" s="364" t="str">
        <f>VLOOKUP(B12,'[7]HOJA DE DATOS'!$I$13:$J$46,2,FALSE)</f>
        <v>Planear, Elaborar, Gestionar la contratación, Evaluar y Controlar la ejecución de proyectos de construcción o mantenimiento de infraestructura, Aeroportuaria, atendiendo necesidades que fortalezcan la seguridad en la operación aeroportuaria.</v>
      </c>
      <c r="D12" s="376" t="s">
        <v>2153</v>
      </c>
      <c r="E12" s="364" t="s">
        <v>75</v>
      </c>
      <c r="F12" s="364" t="s">
        <v>75</v>
      </c>
      <c r="G12" s="364" t="s">
        <v>75</v>
      </c>
      <c r="H12" s="364" t="s">
        <v>75</v>
      </c>
      <c r="I12" s="372" t="str">
        <f>IF(AND((E12="SI"),(F12="SI"),(G12="SI"),(H12="SI")),"Si es Riesgo de Corrupción","No es Riesgo de Corrupción")</f>
        <v>Si es Riesgo de Corrupción</v>
      </c>
      <c r="J12" s="163">
        <v>1</v>
      </c>
      <c r="K12" s="164" t="s">
        <v>2522</v>
      </c>
      <c r="L12" s="308" t="s">
        <v>2523</v>
      </c>
      <c r="M12" s="310">
        <v>3</v>
      </c>
      <c r="N12" s="375" t="str">
        <f>IF(M12=1,"Rara vez",IF(M12=2,"Improbable",IF(M12=3,"Posible",IF(M12=4,"Probable",IF(M12=5,"Casi seguro","← 
Definir el nivel de probabilidad")))))</f>
        <v>Posible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364" t="s">
        <v>75</v>
      </c>
      <c r="Q12" s="364" t="s">
        <v>75</v>
      </c>
      <c r="R12" s="364" t="s">
        <v>75</v>
      </c>
      <c r="S12" s="364" t="s">
        <v>75</v>
      </c>
      <c r="T12" s="364" t="s">
        <v>75</v>
      </c>
      <c r="U12" s="364" t="s">
        <v>75</v>
      </c>
      <c r="V12" s="364" t="s">
        <v>75</v>
      </c>
      <c r="W12" s="364" t="s">
        <v>75</v>
      </c>
      <c r="X12" s="364" t="s">
        <v>76</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16</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2524</v>
      </c>
      <c r="AO12" s="166" t="s">
        <v>2525</v>
      </c>
      <c r="AP12" s="166" t="s">
        <v>77</v>
      </c>
      <c r="AQ12" s="166" t="s">
        <v>2526</v>
      </c>
      <c r="AR12" s="166" t="s">
        <v>2527</v>
      </c>
      <c r="AS12" s="166" t="s">
        <v>2528</v>
      </c>
      <c r="AT12" s="166" t="s">
        <v>2529</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2530</v>
      </c>
    </row>
    <row r="13" spans="1:70" s="146" customFormat="1" ht="3" customHeight="1" x14ac:dyDescent="0.3">
      <c r="A13" s="162"/>
      <c r="B13" s="395"/>
      <c r="C13" s="365"/>
      <c r="D13" s="376"/>
      <c r="E13" s="365"/>
      <c r="F13" s="365"/>
      <c r="G13" s="365"/>
      <c r="H13" s="365"/>
      <c r="I13" s="373"/>
      <c r="J13" s="168">
        <v>2</v>
      </c>
      <c r="K13" s="169"/>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c r="AO13" s="171"/>
      <c r="AP13" s="171"/>
      <c r="AQ13" s="171"/>
      <c r="AR13" s="171"/>
      <c r="AS13" s="171"/>
      <c r="AT13" s="171"/>
      <c r="AU13" s="171"/>
      <c r="AV13" s="171"/>
      <c r="AW13" s="171"/>
      <c r="AX13" s="171"/>
      <c r="AY13" s="171"/>
      <c r="AZ13" s="171"/>
      <c r="BA13" s="171"/>
      <c r="BB13" s="171"/>
      <c r="BC13" s="171">
        <f>IF(AV13="Asignado",15,0)+IF(AW13="Adecuado",15,0)+IF(AX13="Oportuna",15,0)+IF(AY13="Prevenir",15,IF(AY13="Detectar",10,0))+IF(AZ13="Confiable",15,0)+IF(BA13="Se investigan y resuelven oportunamente",15,0)+IF(BB13="Completa",10,IF(BB13="Incompleta",5,0))</f>
        <v>0</v>
      </c>
      <c r="BD13" s="171" t="str">
        <f t="shared" si="3"/>
        <v>Débil</v>
      </c>
      <c r="BE13" s="171"/>
      <c r="BF13" s="171"/>
      <c r="BG13" s="171" t="str">
        <f t="shared" si="4"/>
        <v>Casilla formulada</v>
      </c>
      <c r="BH13" s="171"/>
      <c r="BI13" s="172" t="str">
        <f t="shared" si="5"/>
        <v/>
      </c>
      <c r="BJ13" s="171" t="str">
        <f t="shared" si="6"/>
        <v/>
      </c>
      <c r="BK13" s="171" t="str">
        <f t="shared" si="7"/>
        <v>SI</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uVwN+hBwUmH+M0r1oC0DovlF/+aADboA+MgqPhtCoUQ3hSeJjpe7wwdWV1FezBT8GdAK1C2qwpQWvdGw3o6XwA==" saltValue="gtLFZkjgep04bIX1xfpvTg=="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970" priority="31" operator="containsText" text="No es Riesgo de Corrupción">
      <formula>NOT(ISERROR(SEARCH("No es Riesgo de Corrupción",I12)))</formula>
    </cfRule>
    <cfRule type="containsText" dxfId="1969" priority="32" operator="containsText" text="Si es Riesgo de Corrupción">
      <formula>NOT(ISERROR(SEARCH("Si es Riesgo de Corrupción",I12)))</formula>
    </cfRule>
  </conditionalFormatting>
  <conditionalFormatting sqref="AK12:AK21">
    <cfRule type="containsText" dxfId="1968" priority="27" operator="containsText" text="Extremo">
      <formula>NOT(ISERROR(SEARCH("Extremo",AK12)))</formula>
    </cfRule>
    <cfRule type="containsText" dxfId="1967" priority="28" operator="containsText" text="Alto">
      <formula>NOT(ISERROR(SEARCH("Alto",AK12)))</formula>
    </cfRule>
    <cfRule type="containsText" dxfId="1966" priority="29" operator="containsText" text="Moderado">
      <formula>NOT(ISERROR(SEARCH("Moderado",AK12)))</formula>
    </cfRule>
    <cfRule type="containsText" dxfId="1965" priority="30" operator="containsText" text="Bajo">
      <formula>NOT(ISERROR(SEARCH("Bajo",AK12)))</formula>
    </cfRule>
  </conditionalFormatting>
  <conditionalFormatting sqref="BI12:BI21">
    <cfRule type="containsText" dxfId="1964" priority="24" operator="containsText" text="FUERTE">
      <formula>NOT(ISERROR(SEARCH("FUERTE",BI12)))</formula>
    </cfRule>
    <cfRule type="containsText" dxfId="1963" priority="25" operator="containsText" text="MODERADO">
      <formula>NOT(ISERROR(SEARCH("MODERADO",BI12)))</formula>
    </cfRule>
    <cfRule type="containsText" dxfId="1962" priority="26" operator="containsText" text="DÉBIL">
      <formula>NOT(ISERROR(SEARCH("DÉBIL",BI12)))</formula>
    </cfRule>
  </conditionalFormatting>
  <conditionalFormatting sqref="AL12">
    <cfRule type="containsText" dxfId="1961" priority="20" operator="containsText" text="Extremo">
      <formula>NOT(ISERROR(SEARCH("Extremo",AL12)))</formula>
    </cfRule>
    <cfRule type="containsText" dxfId="1960" priority="21" operator="containsText" text="Alto">
      <formula>NOT(ISERROR(SEARCH("Alto",AL12)))</formula>
    </cfRule>
    <cfRule type="containsText" dxfId="1959" priority="22" operator="containsText" text="Moderado">
      <formula>NOT(ISERROR(SEARCH("Moderado",AL12)))</formula>
    </cfRule>
    <cfRule type="containsText" dxfId="1958" priority="23" operator="containsText" text="Bajo">
      <formula>NOT(ISERROR(SEARCH("Bajo",AL12)))</formula>
    </cfRule>
  </conditionalFormatting>
  <conditionalFormatting sqref="BQ12:BQ21">
    <cfRule type="containsText" dxfId="1957" priority="16" operator="containsText" text="Extremo">
      <formula>NOT(ISERROR(SEARCH("Extremo",BQ12)))</formula>
    </cfRule>
    <cfRule type="containsText" dxfId="1956" priority="17" operator="containsText" text="Alto">
      <formula>NOT(ISERROR(SEARCH("Alto",BQ12)))</formula>
    </cfRule>
    <cfRule type="containsText" dxfId="1955" priority="18" operator="containsText" text="Moderado">
      <formula>NOT(ISERROR(SEARCH("Moderado",BQ12)))</formula>
    </cfRule>
    <cfRule type="containsText" dxfId="1954" priority="19" operator="containsText" text="Bajo">
      <formula>NOT(ISERROR(SEARCH("Bajo",BQ12)))</formula>
    </cfRule>
  </conditionalFormatting>
  <conditionalFormatting sqref="A1:XFD3 A5:XFD11 A4:AT4 BS4:XFD4 BH12:XFD12 A22:XFD1048576 A12:D21 I13:XFD21 I12:BF12">
    <cfRule type="containsText" dxfId="1953" priority="11" operator="containsText" text="REDACTAR CONTROL">
      <formula>NOT(ISERROR(SEARCH("REDACTAR CONTROL",A1)))</formula>
    </cfRule>
    <cfRule type="containsText" dxfId="1952" priority="12" operator="containsText" text="Espacio para">
      <formula>NOT(ISERROR(SEARCH("Espacio para",A1)))</formula>
    </cfRule>
    <cfRule type="containsText" dxfId="1951" priority="13" operator="containsText" text="Definir el">
      <formula>NOT(ISERROR(SEARCH("Definir el",A1)))</formula>
    </cfRule>
    <cfRule type="containsText" dxfId="1950" priority="14" operator="containsText" text="lista desplegable">
      <formula>NOT(ISERROR(SEARCH("lista desplegable",A1)))</formula>
    </cfRule>
    <cfRule type="containsText" dxfId="1949" priority="15" operator="containsText" text="Casilla formulada">
      <formula>NOT(ISERROR(SEARCH("Casilla formulada",A1)))</formula>
    </cfRule>
  </conditionalFormatting>
  <conditionalFormatting sqref="BG12">
    <cfRule type="containsText" dxfId="1948" priority="6" operator="containsText" text="REDACTAR CONTROL">
      <formula>NOT(ISERROR(SEARCH("REDACTAR CONTROL",BG12)))</formula>
    </cfRule>
    <cfRule type="containsText" dxfId="1947" priority="7" operator="containsText" text="Espacio para">
      <formula>NOT(ISERROR(SEARCH("Espacio para",BG12)))</formula>
    </cfRule>
    <cfRule type="containsText" dxfId="1946" priority="8" operator="containsText" text="Definir el">
      <formula>NOT(ISERROR(SEARCH("Definir el",BG12)))</formula>
    </cfRule>
    <cfRule type="containsText" dxfId="1945" priority="9" operator="containsText" text="lista desplegable">
      <formula>NOT(ISERROR(SEARCH("lista desplegable",BG12)))</formula>
    </cfRule>
    <cfRule type="containsText" dxfId="1944" priority="10" operator="containsText" text="Casilla formulada">
      <formula>NOT(ISERROR(SEARCH("Casilla formulada",BG12)))</formula>
    </cfRule>
  </conditionalFormatting>
  <conditionalFormatting sqref="E12:H21">
    <cfRule type="containsText" dxfId="1943" priority="1" operator="containsText" text="REDACTAR CONTROL">
      <formula>NOT(ISERROR(SEARCH("REDACTAR CONTROL",E12)))</formula>
    </cfRule>
    <cfRule type="containsText" dxfId="1942" priority="2" operator="containsText" text="Espacio para">
      <formula>NOT(ISERROR(SEARCH("Espacio para",E12)))</formula>
    </cfRule>
    <cfRule type="containsText" dxfId="1941" priority="3" operator="containsText" text="Definir el">
      <formula>NOT(ISERROR(SEARCH("Definir el",E12)))</formula>
    </cfRule>
    <cfRule type="containsText" dxfId="1940" priority="4" operator="containsText" text="lista desplegable">
      <formula>NOT(ISERROR(SEARCH("lista desplegable",E12)))</formula>
    </cfRule>
    <cfRule type="containsText" dxfId="1939" priority="5" operator="containsText" text="Casilla formulada">
      <formula>NOT(ISERROR(SEARCH("Casilla formulada",E12)))</formula>
    </cfRule>
  </conditionalFormatting>
  <dataValidations count="13">
    <dataValidation type="list" allowBlank="1" showInputMessage="1" showErrorMessage="1" sqref="BB12:BB21" xr:uid="{798D4F3D-7805-413A-B5F7-A67E9336746B}">
      <formula1>"Escoger un dato de la lista desplegable,Completa,Incompleta,No existe"</formula1>
    </dataValidation>
    <dataValidation type="list" allowBlank="1" showInputMessage="1" showErrorMessage="1" sqref="BA12:BA21" xr:uid="{9284DC48-2DD6-4864-B643-80DF274F0AC0}">
      <formula1>"Escoger un dato de la lista desplegable,Se investigan y resuelven oportunamente,No se investigan y resuelven oportunamente."</formula1>
    </dataValidation>
    <dataValidation type="list" allowBlank="1" showInputMessage="1" showErrorMessage="1" sqref="AZ12:AZ21" xr:uid="{14895208-C1F7-4B47-91F7-66214A7A17A2}">
      <formula1>"Confiable,No confiable,Escoger un dato de la lista desplegable"</formula1>
    </dataValidation>
    <dataValidation type="list" allowBlank="1" showInputMessage="1" showErrorMessage="1" sqref="AY12:AY21" xr:uid="{4F6777E8-9F0D-44DD-8EB5-7FDB22EBFD13}">
      <formula1>"Prevenir,Detectar,No es un control,Escoger un dato de la lista desplegable"</formula1>
    </dataValidation>
    <dataValidation type="list" allowBlank="1" showInputMessage="1" showErrorMessage="1" sqref="AX12:AX21" xr:uid="{419E04FB-3B35-4E9C-8B56-14A4A6E76B58}">
      <formula1>"Oportuna,Inoportuna,Escoger un dato de la lista desplegable"</formula1>
    </dataValidation>
    <dataValidation type="list" allowBlank="1" showInputMessage="1" showErrorMessage="1" sqref="AW12:AW21" xr:uid="{7E5BBA94-373C-484B-8C44-B7AE36C4FFF2}">
      <formula1>"Adecuado,Inadecuado,Escoger un dato de la lista desplegable"</formula1>
    </dataValidation>
    <dataValidation type="list" allowBlank="1" showInputMessage="1" showErrorMessage="1" sqref="AV12:AV21" xr:uid="{CEB7704E-16E7-455B-B3FB-76AD7168BCD8}">
      <formula1>"Asignado,No Asignado,Escoger un dato de la lista desplegable"</formula1>
    </dataValidation>
    <dataValidation type="list" allowBlank="1" showInputMessage="1" showErrorMessage="1" sqref="AU12:AU21" xr:uid="{0271E517-29AD-474C-BAA7-7BFABC1BDEE0}">
      <formula1>"Escoger un dato de la lista desplegable,Preventivo,Detectivo"</formula1>
    </dataValidation>
    <dataValidation type="list" allowBlank="1" showInputMessage="1" showErrorMessage="1" sqref="AP12:AP21" xr:uid="{7F393639-F223-43AE-8FA3-5870517F6397}">
      <formula1>"Escoger un dato de la lista desplegable,Por Tramite, Diario, Semanal, Quincenal, Mensual, Bimestral, Trimestral, Semestral,Anual"</formula1>
    </dataValidation>
    <dataValidation type="list" allowBlank="1" showInputMessage="1" showErrorMessage="1" sqref="P12:AH21" xr:uid="{FDB6DCE3-1FD0-4DF2-BC92-7F696A298D45}">
      <formula1>"SI,NO,Selecciona una respuesta en la lista desplegable"</formula1>
    </dataValidation>
    <dataValidation type="list" allowBlank="1" showInputMessage="1" showErrorMessage="1" sqref="E12:H21" xr:uid="{6D287025-CA2A-46C8-AE87-E106F3A16FBC}">
      <formula1>"SI,NO,Escoger un dato de la lista desplegable"</formula1>
    </dataValidation>
    <dataValidation type="list" allowBlank="1" showInputMessage="1" showErrorMessage="1" sqref="M12:M21" xr:uid="{7415ECCD-A433-430A-A619-6FA9154CBA0F}">
      <formula1>"Escoger un dato de la lista desplegable,5,4,3,2,1"</formula1>
    </dataValidation>
    <dataValidation type="list" allowBlank="1" showInputMessage="1" showErrorMessage="1" sqref="BF12:BF21" xr:uid="{73DD1DA4-756C-429E-8760-4A691C7273C7}">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90016F7-F161-4D71-935D-015BF802E521}">
          <x14:formula1>
            <xm:f>'HOJA DE DATOS'!$I$13:$I$46</xm:f>
          </x14:formula1>
          <xm:sqref>B12:B21</xm:sqref>
        </x14:dataValidation>
        <x14:dataValidation type="list" allowBlank="1" showInputMessage="1" showErrorMessage="1" xr:uid="{9C3F4435-E836-47B1-944A-F7CD8E854C67}">
          <x14:formula1>
            <xm:f>'HOJA DE DATOS'!$I$60:$I$64</xm:f>
          </x14:formula1>
          <xm:sqref>AL12:AL21</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3">
    <tabColor rgb="FFF36E3B"/>
  </sheetPr>
  <dimension ref="B1:AX41"/>
  <sheetViews>
    <sheetView zoomScale="55" zoomScaleNormal="55" workbookViewId="0">
      <selection activeCell="H12" sqref="H12"/>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50.1093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2086</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GSAP-2.1</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120" t="s">
        <v>581</v>
      </c>
      <c r="L11" s="120" t="s">
        <v>582</v>
      </c>
      <c r="M11" s="120" t="s">
        <v>580</v>
      </c>
      <c r="N11" s="120" t="s">
        <v>581</v>
      </c>
      <c r="O11" s="318"/>
      <c r="P11" s="319"/>
      <c r="Q11" s="271"/>
      <c r="R11" s="274"/>
      <c r="S11" s="274"/>
      <c r="T11" s="274"/>
      <c r="U11" s="274"/>
      <c r="V11" s="274"/>
      <c r="W11" s="274"/>
      <c r="X11" s="274"/>
      <c r="Y11" s="274"/>
      <c r="Z11" s="118" t="s">
        <v>56</v>
      </c>
      <c r="AA11" s="118" t="s">
        <v>57</v>
      </c>
      <c r="AB11" s="118">
        <v>2</v>
      </c>
      <c r="AC11" s="118">
        <v>3</v>
      </c>
      <c r="AD11" s="118">
        <v>4</v>
      </c>
      <c r="AE11" s="118">
        <v>5</v>
      </c>
      <c r="AF11" s="118">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224.4" x14ac:dyDescent="0.25">
      <c r="B12" s="296" t="s">
        <v>29</v>
      </c>
      <c r="C12" s="299" t="str">
        <f>VLOOKUP(B12,'HOJA DE DATOS'!$I$13:$J$46,2,FALSE)</f>
        <v>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v>
      </c>
      <c r="D12" s="302" t="s">
        <v>1840</v>
      </c>
      <c r="E12" s="304" t="s">
        <v>377</v>
      </c>
      <c r="F12" s="306" t="str">
        <f>IFERROR(VLOOKUP(E12,'HOJA DE DATOS'!$I$50:$J$57,2,0),"Casilla formulada")</f>
        <v>Posibilidad de ocurrencia de eventos que afecten los procesos misionales de la Entidad.</v>
      </c>
      <c r="G12" s="101">
        <v>1</v>
      </c>
      <c r="H12" s="102" t="s">
        <v>1841</v>
      </c>
      <c r="I12" s="308" t="s">
        <v>1848</v>
      </c>
      <c r="J12" s="310">
        <v>4</v>
      </c>
      <c r="K12" s="340" t="str">
        <f>IF(J12="Escoger un dato de la lista desplegable","← 
Definir el nivel de probabilidad",VLOOKUP(J12,'HOJA DE DATOS'!$B$4:$E$8,2,0))</f>
        <v>Probable</v>
      </c>
      <c r="L12" s="304" t="str">
        <f>IF(J12="Escoger un dato de la lista desplegable","← ← 
Definir el nivel de probabilidad",VLOOKUP('GSAP-2.1 (G-V3)'!J12:J21,'HOJA DE DATOS'!$B$4:$E$8,4,0))</f>
        <v>Al menos 1 vez en el último año.</v>
      </c>
      <c r="M12" s="338">
        <v>5</v>
      </c>
      <c r="N12" s="340" t="str">
        <f>IF(M12="Escoger un dato de la lista desplegable","← 
Definir el nivel de impacto",VLOOKUP(M12,'HOJA DE DATOS'!$G$4:$H$8,2,0))</f>
        <v>Catastrófico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1849</v>
      </c>
      <c r="S12" s="75" t="s">
        <v>1850</v>
      </c>
      <c r="T12" s="75" t="s">
        <v>77</v>
      </c>
      <c r="U12" s="75" t="s">
        <v>1851</v>
      </c>
      <c r="V12" s="75" t="s">
        <v>1852</v>
      </c>
      <c r="W12" s="75" t="s">
        <v>1853</v>
      </c>
      <c r="X12" s="75" t="s">
        <v>1854</v>
      </c>
      <c r="Y12" s="102" t="s">
        <v>95</v>
      </c>
      <c r="Z12" s="102" t="s">
        <v>79</v>
      </c>
      <c r="AA12" s="102" t="s">
        <v>80</v>
      </c>
      <c r="AB12" s="102" t="s">
        <v>81</v>
      </c>
      <c r="AC12" s="102" t="s">
        <v>82</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MODERADA</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NO DISMINUYE</v>
      </c>
      <c r="AS12" s="334">
        <f t="shared" ref="AS12:AS32" si="8">IF(J12=1,1,IF(AND(J12=2,AP12="FUERTE",AQ12="DIRECTAMENTE"),J12-1,IF(AND(J12&gt;2,AP12="FUERTE",AQ12="DIRECTAMENTE"),J12-2,IF(AND(J12&gt;=2,AP12="MODERADA",AQ12="DIRECTAMENTE"),J12-1,J12))))</f>
        <v>3</v>
      </c>
      <c r="AT12" s="335" t="str">
        <f t="shared" ref="AT12" si="9">IF(AS12=1,"Rara vez",IF(AS12=2,"Improbable",IF(AS12=3,"Posible",IF(AS12=4,"Probable",IF(AS12=5,"Casi Seguro",0)))))</f>
        <v>Posible</v>
      </c>
      <c r="AU12" s="337">
        <f t="shared" ref="AU12:AU32" si="10">IF(M12=1,1,IF(AND(M12=2,AP12="FUERTE",OR(AR12="DIRECTAMENTE",AR12="INDIRECTAMENTE")),M12-1,IF(AND(M12&gt;2,AP12="FUERTE",AR12="DIRECTAMENTE"),M12-2,IF(AND(M12&gt;2,AP12="FUERTE",AR12="INDIRECTAMENTE"),M12-1,IF(AND(M12&gt;1,AP12="MODERADA",AR12="DIRECTAMENTE"),M12-1,M12)))))</f>
        <v>5</v>
      </c>
      <c r="AV12" s="306" t="str">
        <f t="shared" ref="AV12:AV32" si="11">IF(AU12=1,"Insignificante",IF(AU12=2,"Menor",IF(AU12=3,"Moderado",IF(AU12=4,"Mayor",IF(AU12=5,"Catastrófico","Casilla formulada")))))</f>
        <v>Catastrófico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Extremo</v>
      </c>
      <c r="AX12" s="327" t="s">
        <v>1889</v>
      </c>
    </row>
    <row r="13" spans="2:50" s="104" customFormat="1" ht="105.6" x14ac:dyDescent="0.25">
      <c r="B13" s="297"/>
      <c r="C13" s="300"/>
      <c r="D13" s="302"/>
      <c r="E13" s="304"/>
      <c r="F13" s="306"/>
      <c r="G13" s="105">
        <v>2</v>
      </c>
      <c r="H13" s="106" t="s">
        <v>1842</v>
      </c>
      <c r="I13" s="308"/>
      <c r="J13" s="310"/>
      <c r="K13" s="340"/>
      <c r="L13" s="304"/>
      <c r="M13" s="338"/>
      <c r="N13" s="340"/>
      <c r="O13" s="325"/>
      <c r="P13" s="308"/>
      <c r="Q13" s="107">
        <v>2</v>
      </c>
      <c r="R13" s="76" t="s">
        <v>1855</v>
      </c>
      <c r="S13" s="76" t="s">
        <v>1856</v>
      </c>
      <c r="T13" s="76" t="s">
        <v>77</v>
      </c>
      <c r="U13" s="76" t="s">
        <v>1857</v>
      </c>
      <c r="V13" s="76" t="s">
        <v>1858</v>
      </c>
      <c r="W13" s="76" t="s">
        <v>1859</v>
      </c>
      <c r="X13" s="76" t="s">
        <v>1860</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66" x14ac:dyDescent="0.25">
      <c r="B14" s="297"/>
      <c r="C14" s="300"/>
      <c r="D14" s="302"/>
      <c r="E14" s="304"/>
      <c r="F14" s="306"/>
      <c r="G14" s="108">
        <v>3</v>
      </c>
      <c r="H14" s="109" t="s">
        <v>1843</v>
      </c>
      <c r="I14" s="308"/>
      <c r="J14" s="310"/>
      <c r="K14" s="340"/>
      <c r="L14" s="304"/>
      <c r="M14" s="338"/>
      <c r="N14" s="340"/>
      <c r="O14" s="325"/>
      <c r="P14" s="308"/>
      <c r="Q14" s="110">
        <v>3</v>
      </c>
      <c r="R14" s="77" t="s">
        <v>1861</v>
      </c>
      <c r="S14" s="77" t="s">
        <v>1850</v>
      </c>
      <c r="T14" s="77" t="s">
        <v>110</v>
      </c>
      <c r="U14" s="77" t="s">
        <v>1862</v>
      </c>
      <c r="V14" s="77" t="s">
        <v>1863</v>
      </c>
      <c r="W14" s="77" t="s">
        <v>1864</v>
      </c>
      <c r="X14" s="77" t="s">
        <v>1865</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105.6" x14ac:dyDescent="0.25">
      <c r="B15" s="297"/>
      <c r="C15" s="300"/>
      <c r="D15" s="302"/>
      <c r="E15" s="304"/>
      <c r="F15" s="306"/>
      <c r="G15" s="105">
        <v>4</v>
      </c>
      <c r="H15" s="106" t="s">
        <v>1844</v>
      </c>
      <c r="I15" s="308"/>
      <c r="J15" s="310"/>
      <c r="K15" s="340"/>
      <c r="L15" s="304"/>
      <c r="M15" s="338"/>
      <c r="N15" s="340"/>
      <c r="O15" s="325"/>
      <c r="P15" s="308"/>
      <c r="Q15" s="107">
        <v>4</v>
      </c>
      <c r="R15" s="76" t="s">
        <v>1866</v>
      </c>
      <c r="S15" s="76" t="s">
        <v>1867</v>
      </c>
      <c r="T15" s="76" t="s">
        <v>101</v>
      </c>
      <c r="U15" s="76" t="s">
        <v>1868</v>
      </c>
      <c r="V15" s="76" t="s">
        <v>1869</v>
      </c>
      <c r="W15" s="76" t="s">
        <v>1870</v>
      </c>
      <c r="X15" s="76" t="s">
        <v>1871</v>
      </c>
      <c r="Y15" s="106" t="s">
        <v>95</v>
      </c>
      <c r="Z15" s="106" t="s">
        <v>79</v>
      </c>
      <c r="AA15" s="106" t="s">
        <v>80</v>
      </c>
      <c r="AB15" s="106" t="s">
        <v>81</v>
      </c>
      <c r="AC15" s="106" t="s">
        <v>82</v>
      </c>
      <c r="AD15" s="106" t="s">
        <v>83</v>
      </c>
      <c r="AE15" s="106" t="s">
        <v>84</v>
      </c>
      <c r="AF15" s="106" t="s">
        <v>96</v>
      </c>
      <c r="AG15" s="106">
        <f t="shared" si="0"/>
        <v>100</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118.8" x14ac:dyDescent="0.25">
      <c r="B16" s="297"/>
      <c r="C16" s="300"/>
      <c r="D16" s="302"/>
      <c r="E16" s="304"/>
      <c r="F16" s="306"/>
      <c r="G16" s="108">
        <v>5</v>
      </c>
      <c r="H16" s="109" t="s">
        <v>1845</v>
      </c>
      <c r="I16" s="308"/>
      <c r="J16" s="310"/>
      <c r="K16" s="340"/>
      <c r="L16" s="304"/>
      <c r="M16" s="338"/>
      <c r="N16" s="340"/>
      <c r="O16" s="325"/>
      <c r="P16" s="308"/>
      <c r="Q16" s="110">
        <v>5</v>
      </c>
      <c r="R16" s="77" t="s">
        <v>1888</v>
      </c>
      <c r="S16" s="77" t="s">
        <v>1872</v>
      </c>
      <c r="T16" s="77" t="s">
        <v>365</v>
      </c>
      <c r="U16" s="77" t="s">
        <v>1873</v>
      </c>
      <c r="V16" s="77" t="s">
        <v>1874</v>
      </c>
      <c r="W16" s="77" t="s">
        <v>1875</v>
      </c>
      <c r="X16" s="77" t="s">
        <v>1876</v>
      </c>
      <c r="Y16" s="109" t="s">
        <v>95</v>
      </c>
      <c r="Z16" s="109" t="s">
        <v>79</v>
      </c>
      <c r="AA16" s="109" t="s">
        <v>80</v>
      </c>
      <c r="AB16" s="109" t="s">
        <v>81</v>
      </c>
      <c r="AC16" s="109" t="s">
        <v>82</v>
      </c>
      <c r="AD16" s="109" t="s">
        <v>83</v>
      </c>
      <c r="AE16" s="109" t="s">
        <v>107</v>
      </c>
      <c r="AF16" s="109" t="s">
        <v>96</v>
      </c>
      <c r="AG16" s="109">
        <f t="shared" si="0"/>
        <v>85</v>
      </c>
      <c r="AH16" s="109" t="str">
        <f t="shared" si="1"/>
        <v>Débil</v>
      </c>
      <c r="AI16" s="109"/>
      <c r="AJ16" s="109" t="s">
        <v>89</v>
      </c>
      <c r="AK16" s="109" t="str">
        <f t="shared" si="2"/>
        <v>Siempre se ejecuta</v>
      </c>
      <c r="AL16" s="109"/>
      <c r="AM16" s="109" t="str">
        <f t="shared" si="3"/>
        <v>DÉBIL</v>
      </c>
      <c r="AN16" s="109">
        <f t="shared" si="4"/>
        <v>0</v>
      </c>
      <c r="AO16" s="109" t="str">
        <f t="shared" si="5"/>
        <v>SI</v>
      </c>
      <c r="AP16" s="330"/>
      <c r="AQ16" s="330"/>
      <c r="AR16" s="332"/>
      <c r="AS16" s="310"/>
      <c r="AT16" s="335"/>
      <c r="AU16" s="338"/>
      <c r="AV16" s="306"/>
      <c r="AW16" s="325"/>
      <c r="AX16" s="328"/>
    </row>
    <row r="17" spans="2:50" s="104" customFormat="1" ht="70.5" customHeight="1" x14ac:dyDescent="0.25">
      <c r="B17" s="297"/>
      <c r="C17" s="300"/>
      <c r="D17" s="302"/>
      <c r="E17" s="304"/>
      <c r="F17" s="306"/>
      <c r="G17" s="105">
        <v>6</v>
      </c>
      <c r="H17" s="106" t="s">
        <v>1846</v>
      </c>
      <c r="I17" s="308"/>
      <c r="J17" s="310"/>
      <c r="K17" s="340"/>
      <c r="L17" s="304"/>
      <c r="M17" s="338"/>
      <c r="N17" s="340"/>
      <c r="O17" s="325"/>
      <c r="P17" s="308"/>
      <c r="Q17" s="107">
        <v>6</v>
      </c>
      <c r="R17" s="76" t="s">
        <v>1877</v>
      </c>
      <c r="S17" s="76" t="s">
        <v>1856</v>
      </c>
      <c r="T17" s="76" t="s">
        <v>77</v>
      </c>
      <c r="U17" s="76" t="s">
        <v>1878</v>
      </c>
      <c r="V17" s="76" t="s">
        <v>1879</v>
      </c>
      <c r="W17" s="76" t="s">
        <v>1880</v>
      </c>
      <c r="X17" s="76" t="s">
        <v>1881</v>
      </c>
      <c r="Y17" s="106" t="s">
        <v>95</v>
      </c>
      <c r="Z17" s="106" t="s">
        <v>79</v>
      </c>
      <c r="AA17" s="106" t="s">
        <v>80</v>
      </c>
      <c r="AB17" s="106" t="s">
        <v>81</v>
      </c>
      <c r="AC17" s="106" t="s">
        <v>82</v>
      </c>
      <c r="AD17" s="106" t="s">
        <v>83</v>
      </c>
      <c r="AE17" s="106" t="s">
        <v>84</v>
      </c>
      <c r="AF17" s="106" t="s">
        <v>96</v>
      </c>
      <c r="AG17" s="106">
        <f t="shared" si="0"/>
        <v>100</v>
      </c>
      <c r="AH17" s="106" t="str">
        <f t="shared" si="1"/>
        <v>Fuerte</v>
      </c>
      <c r="AI17" s="106"/>
      <c r="AJ17" s="106" t="s">
        <v>89</v>
      </c>
      <c r="AK17" s="106" t="str">
        <f t="shared" si="2"/>
        <v>Siempre se ejecuta</v>
      </c>
      <c r="AL17" s="106"/>
      <c r="AM17" s="106" t="str">
        <f t="shared" si="3"/>
        <v>FUERTE</v>
      </c>
      <c r="AN17" s="106">
        <f t="shared" si="4"/>
        <v>100</v>
      </c>
      <c r="AO17" s="106" t="str">
        <f t="shared" si="5"/>
        <v>NO</v>
      </c>
      <c r="AP17" s="330"/>
      <c r="AQ17" s="330"/>
      <c r="AR17" s="332"/>
      <c r="AS17" s="310"/>
      <c r="AT17" s="335"/>
      <c r="AU17" s="338"/>
      <c r="AV17" s="306"/>
      <c r="AW17" s="325"/>
      <c r="AX17" s="328"/>
    </row>
    <row r="18" spans="2:50" s="104" customFormat="1" ht="92.4" x14ac:dyDescent="0.25">
      <c r="B18" s="297"/>
      <c r="C18" s="300"/>
      <c r="D18" s="302"/>
      <c r="E18" s="304"/>
      <c r="F18" s="306"/>
      <c r="G18" s="108">
        <v>7</v>
      </c>
      <c r="H18" s="109" t="s">
        <v>1847</v>
      </c>
      <c r="I18" s="308"/>
      <c r="J18" s="310"/>
      <c r="K18" s="340"/>
      <c r="L18" s="304"/>
      <c r="M18" s="338"/>
      <c r="N18" s="340"/>
      <c r="O18" s="325"/>
      <c r="P18" s="308"/>
      <c r="Q18" s="110">
        <v>7</v>
      </c>
      <c r="R18" s="77" t="s">
        <v>1882</v>
      </c>
      <c r="S18" s="77" t="s">
        <v>1883</v>
      </c>
      <c r="T18" s="77" t="s">
        <v>101</v>
      </c>
      <c r="U18" s="77" t="s">
        <v>1884</v>
      </c>
      <c r="V18" s="77" t="s">
        <v>1885</v>
      </c>
      <c r="W18" s="77" t="s">
        <v>1886</v>
      </c>
      <c r="X18" s="77" t="s">
        <v>1887</v>
      </c>
      <c r="Y18" s="109" t="s">
        <v>95</v>
      </c>
      <c r="Z18" s="109" t="s">
        <v>79</v>
      </c>
      <c r="AA18" s="109" t="s">
        <v>80</v>
      </c>
      <c r="AB18" s="109" t="s">
        <v>81</v>
      </c>
      <c r="AC18" s="109" t="s">
        <v>82</v>
      </c>
      <c r="AD18" s="109" t="s">
        <v>83</v>
      </c>
      <c r="AE18" s="109" t="s">
        <v>84</v>
      </c>
      <c r="AF18" s="109" t="s">
        <v>96</v>
      </c>
      <c r="AG18" s="109">
        <f t="shared" si="0"/>
        <v>100</v>
      </c>
      <c r="AH18" s="109" t="str">
        <f t="shared" si="1"/>
        <v>Fuerte</v>
      </c>
      <c r="AI18" s="109"/>
      <c r="AJ18" s="109" t="s">
        <v>89</v>
      </c>
      <c r="AK18" s="109" t="str">
        <f t="shared" si="2"/>
        <v>Siempre se ejecuta</v>
      </c>
      <c r="AL18" s="109"/>
      <c r="AM18" s="109" t="str">
        <f t="shared" si="3"/>
        <v>FUERTE</v>
      </c>
      <c r="AN18" s="109">
        <f t="shared" si="4"/>
        <v>100</v>
      </c>
      <c r="AO18" s="109" t="str">
        <f t="shared" si="5"/>
        <v>NO</v>
      </c>
      <c r="AP18" s="330"/>
      <c r="AQ18" s="330"/>
      <c r="AR18" s="332"/>
      <c r="AS18" s="310"/>
      <c r="AT18" s="335"/>
      <c r="AU18" s="338"/>
      <c r="AV18" s="306"/>
      <c r="AW18" s="325"/>
      <c r="AX18" s="328"/>
    </row>
    <row r="19" spans="2:50" s="104" customFormat="1" ht="3"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3"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probabilidad",VLOOKUP('GSAP-2.1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probabilidad",VLOOKUP('GSAP-2.1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uWhAbnQw9AKkqoBYXuekeT5+I2EyI/VTEbmcq4c8qSKUtgFezNmye/ruo7rj3J8ixsBzznKKKZEjvS1ClAMCYw==" saltValue="IlNVANlDc6aIpVb66V9KxA==" spinCount="100000" sheet="1" objects="1" scenarios="1"/>
  <mergeCells count="112">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2:C3"/>
    <mergeCell ref="D2:AX2"/>
    <mergeCell ref="D3:AX3"/>
    <mergeCell ref="B4:C4"/>
    <mergeCell ref="D4:H4"/>
    <mergeCell ref="I4:Q4"/>
    <mergeCell ref="R4:AG4"/>
    <mergeCell ref="AH4:AX4"/>
    <mergeCell ref="B6:C6"/>
    <mergeCell ref="D6:F6"/>
  </mergeCells>
  <conditionalFormatting sqref="O12:P12 O13:O21">
    <cfRule type="containsText" dxfId="1938" priority="87" operator="containsText" text="Extremo">
      <formula>NOT(ISERROR(SEARCH("Extremo",O12)))</formula>
    </cfRule>
    <cfRule type="containsText" dxfId="1937" priority="88" operator="containsText" text="Alto">
      <formula>NOT(ISERROR(SEARCH("Alto",O12)))</formula>
    </cfRule>
    <cfRule type="containsText" dxfId="1936" priority="89" operator="containsText" text="Moderado">
      <formula>NOT(ISERROR(SEARCH("Moderado",O12)))</formula>
    </cfRule>
    <cfRule type="containsText" dxfId="1935" priority="90" operator="containsText" text="Bajo">
      <formula>NOT(ISERROR(SEARCH("Bajo",O12)))</formula>
    </cfRule>
  </conditionalFormatting>
  <conditionalFormatting sqref="AM12:AM21">
    <cfRule type="containsText" dxfId="1934" priority="84" operator="containsText" text="FUERTE">
      <formula>NOT(ISERROR(SEARCH("FUERTE",AM12)))</formula>
    </cfRule>
    <cfRule type="containsText" dxfId="1933" priority="85" operator="containsText" text="MODERADO">
      <formula>NOT(ISERROR(SEARCH("MODERADO",AM12)))</formula>
    </cfRule>
    <cfRule type="containsText" dxfId="1932" priority="86" operator="containsText" text="DÉBIL">
      <formula>NOT(ISERROR(SEARCH("DÉBIL",AM12)))</formula>
    </cfRule>
  </conditionalFormatting>
  <conditionalFormatting sqref="AW12:AW21">
    <cfRule type="containsText" dxfId="1931" priority="80" operator="containsText" text="Extremo">
      <formula>NOT(ISERROR(SEARCH("Extremo",AW12)))</formula>
    </cfRule>
    <cfRule type="containsText" dxfId="1930" priority="81" operator="containsText" text="Alto">
      <formula>NOT(ISERROR(SEARCH("Alto",AW12)))</formula>
    </cfRule>
    <cfRule type="containsText" dxfId="1929" priority="82" operator="containsText" text="Moderado">
      <formula>NOT(ISERROR(SEARCH("Moderado",AW12)))</formula>
    </cfRule>
    <cfRule type="containsText" dxfId="1928" priority="83" operator="containsText" text="Bajo">
      <formula>NOT(ISERROR(SEARCH("Bajo",AW12)))</formula>
    </cfRule>
  </conditionalFormatting>
  <conditionalFormatting sqref="B12:B21">
    <cfRule type="containsText" dxfId="1927" priority="79" operator="containsText" text="Escoger un proceso de la lista desplegable">
      <formula>NOT(ISERROR(SEARCH("Escoger un proceso de la lista desplegable",B12)))</formula>
    </cfRule>
  </conditionalFormatting>
  <conditionalFormatting sqref="B12:E21 Y12:AX21 G12:Q21">
    <cfRule type="containsText" dxfId="1926" priority="77" operator="containsText" text="Escoger un dato de la lista desplegable">
      <formula>NOT(ISERROR(SEARCH("Escoger un dato de la lista desplegable",B12)))</formula>
    </cfRule>
    <cfRule type="containsText" dxfId="1925" priority="78" operator="containsText" text="Casilla formulada">
      <formula>NOT(ISERROR(SEARCH("Casilla formulada",B12)))</formula>
    </cfRule>
  </conditionalFormatting>
  <conditionalFormatting sqref="D12:D21">
    <cfRule type="containsText" dxfId="1924" priority="76" operator="containsText" text="Definir el riesgo">
      <formula>NOT(ISERROR(SEARCH("Definir el riesgo",D12)))</formula>
    </cfRule>
  </conditionalFormatting>
  <conditionalFormatting sqref="H12:H21">
    <cfRule type="containsText" dxfId="1923" priority="75" operator="containsText" text="Espacio para describir la o las posibles causas">
      <formula>NOT(ISERROR(SEARCH("Espacio para describir la o las posibles causas",H12)))</formula>
    </cfRule>
  </conditionalFormatting>
  <conditionalFormatting sqref="I12:I21">
    <cfRule type="containsText" dxfId="1922"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921" priority="73" operator="containsText" text="←">
      <formula>NOT(ISERROR(SEARCH("←",J12)))</formula>
    </cfRule>
  </conditionalFormatting>
  <conditionalFormatting sqref="P12:P21">
    <cfRule type="containsText" dxfId="1920" priority="72" operator="containsText" text="Seleccione Tratamiento del Riesgo">
      <formula>NOT(ISERROR(SEARCH("Seleccione Tratamiento del Riesgo",P12)))</formula>
    </cfRule>
  </conditionalFormatting>
  <conditionalFormatting sqref="R12:S21 U12:X21">
    <cfRule type="containsText" dxfId="1919" priority="70" operator="containsText" text="Escoger un dato de la lista desplegable">
      <formula>NOT(ISERROR(SEARCH("Escoger un dato de la lista desplegable",R12)))</formula>
    </cfRule>
    <cfRule type="containsText" dxfId="1918" priority="71" operator="containsText" text="Casilla formulada">
      <formula>NOT(ISERROR(SEARCH("Casilla formulada",R12)))</formula>
    </cfRule>
  </conditionalFormatting>
  <conditionalFormatting sqref="R12:S21 U12:X21">
    <cfRule type="containsText" dxfId="1917" priority="69" operator="containsText" text="CONTROL#">
      <formula>NOT(ISERROR(SEARCH("CONTROL#",R12)))</formula>
    </cfRule>
  </conditionalFormatting>
  <conditionalFormatting sqref="T12:T21">
    <cfRule type="containsText" dxfId="1916" priority="67" operator="containsText" text="Escoger un dato de la lista desplegable">
      <formula>NOT(ISERROR(SEARCH("Escoger un dato de la lista desplegable",T12)))</formula>
    </cfRule>
    <cfRule type="containsText" dxfId="1915" priority="68" operator="containsText" text="Casilla formulada">
      <formula>NOT(ISERROR(SEARCH("Casilla formulada",T12)))</formula>
    </cfRule>
  </conditionalFormatting>
  <conditionalFormatting sqref="T12:T21">
    <cfRule type="containsText" dxfId="1914" priority="66" operator="containsText" text="CONTROL#">
      <formula>NOT(ISERROR(SEARCH("CONTROL#",T12)))</formula>
    </cfRule>
  </conditionalFormatting>
  <conditionalFormatting sqref="T12">
    <cfRule type="containsText" dxfId="1913" priority="64" operator="containsText" text="Escoger un dato de la lista desplegable">
      <formula>NOT(ISERROR(SEARCH("Escoger un dato de la lista desplegable",T12)))</formula>
    </cfRule>
    <cfRule type="containsText" dxfId="1912" priority="65" operator="containsText" text="Casilla formulada">
      <formula>NOT(ISERROR(SEARCH("Casilla formulada",T12)))</formula>
    </cfRule>
  </conditionalFormatting>
  <conditionalFormatting sqref="T13:T21">
    <cfRule type="containsText" dxfId="1911" priority="62" operator="containsText" text="Escoger un dato de la lista desplegable">
      <formula>NOT(ISERROR(SEARCH("Escoger un dato de la lista desplegable",T13)))</formula>
    </cfRule>
    <cfRule type="containsText" dxfId="1910" priority="63" operator="containsText" text="Casilla formulada">
      <formula>NOT(ISERROR(SEARCH("Casilla formulada",T13)))</formula>
    </cfRule>
  </conditionalFormatting>
  <conditionalFormatting sqref="I6">
    <cfRule type="containsText" dxfId="1909" priority="61" operator="containsText" text="Casilla formulada">
      <formula>NOT(ISERROR(SEARCH("Casilla formulada",I6)))</formula>
    </cfRule>
  </conditionalFormatting>
  <conditionalFormatting sqref="O22:P22 O23:O31">
    <cfRule type="containsText" dxfId="1908" priority="57" operator="containsText" text="Extremo">
      <formula>NOT(ISERROR(SEARCH("Extremo",O22)))</formula>
    </cfRule>
    <cfRule type="containsText" dxfId="1907" priority="58" operator="containsText" text="Alto">
      <formula>NOT(ISERROR(SEARCH("Alto",O22)))</formula>
    </cfRule>
    <cfRule type="containsText" dxfId="1906" priority="59" operator="containsText" text="Moderado">
      <formula>NOT(ISERROR(SEARCH("Moderado",O22)))</formula>
    </cfRule>
    <cfRule type="containsText" dxfId="1905" priority="60" operator="containsText" text="Bajo">
      <formula>NOT(ISERROR(SEARCH("Bajo",O22)))</formula>
    </cfRule>
  </conditionalFormatting>
  <conditionalFormatting sqref="AM22:AM31">
    <cfRule type="containsText" dxfId="1904" priority="54" operator="containsText" text="FUERTE">
      <formula>NOT(ISERROR(SEARCH("FUERTE",AM22)))</formula>
    </cfRule>
    <cfRule type="containsText" dxfId="1903" priority="55" operator="containsText" text="MODERADO">
      <formula>NOT(ISERROR(SEARCH("MODERADO",AM22)))</formula>
    </cfRule>
    <cfRule type="containsText" dxfId="1902" priority="56" operator="containsText" text="DÉBIL">
      <formula>NOT(ISERROR(SEARCH("DÉBIL",AM22)))</formula>
    </cfRule>
  </conditionalFormatting>
  <conditionalFormatting sqref="AW22:AW31">
    <cfRule type="containsText" dxfId="1901" priority="50" operator="containsText" text="Extremo">
      <formula>NOT(ISERROR(SEARCH("Extremo",AW22)))</formula>
    </cfRule>
    <cfRule type="containsText" dxfId="1900" priority="51" operator="containsText" text="Alto">
      <formula>NOT(ISERROR(SEARCH("Alto",AW22)))</formula>
    </cfRule>
    <cfRule type="containsText" dxfId="1899" priority="52" operator="containsText" text="Moderado">
      <formula>NOT(ISERROR(SEARCH("Moderado",AW22)))</formula>
    </cfRule>
    <cfRule type="containsText" dxfId="1898" priority="53" operator="containsText" text="Bajo">
      <formula>NOT(ISERROR(SEARCH("Bajo",AW22)))</formula>
    </cfRule>
  </conditionalFormatting>
  <conditionalFormatting sqref="B22:B31">
    <cfRule type="containsText" dxfId="1897" priority="49" operator="containsText" text="Escoger un proceso de la lista desplegable">
      <formula>NOT(ISERROR(SEARCH("Escoger un proceso de la lista desplegable",B22)))</formula>
    </cfRule>
  </conditionalFormatting>
  <conditionalFormatting sqref="B22:Q31 Y22:AX31">
    <cfRule type="containsText" dxfId="1896" priority="47" operator="containsText" text="Escoger un dato de la lista desplegable">
      <formula>NOT(ISERROR(SEARCH("Escoger un dato de la lista desplegable",B22)))</formula>
    </cfRule>
    <cfRule type="containsText" dxfId="1895" priority="48" operator="containsText" text="Casilla formulada">
      <formula>NOT(ISERROR(SEARCH("Casilla formulada",B22)))</formula>
    </cfRule>
  </conditionalFormatting>
  <conditionalFormatting sqref="D22:D31">
    <cfRule type="containsText" dxfId="1894" priority="46" operator="containsText" text="Definir el riesgo">
      <formula>NOT(ISERROR(SEARCH("Definir el riesgo",D22)))</formula>
    </cfRule>
  </conditionalFormatting>
  <conditionalFormatting sqref="H22:H31">
    <cfRule type="containsText" dxfId="1893" priority="45" operator="containsText" text="Espacio para describir la o las posibles causas">
      <formula>NOT(ISERROR(SEARCH("Espacio para describir la o las posibles causas",H22)))</formula>
    </cfRule>
  </conditionalFormatting>
  <conditionalFormatting sqref="I22:I31">
    <cfRule type="containsText" dxfId="1892"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891" priority="43" operator="containsText" text="←">
      <formula>NOT(ISERROR(SEARCH("←",J22)))</formula>
    </cfRule>
  </conditionalFormatting>
  <conditionalFormatting sqref="P22:P31">
    <cfRule type="containsText" dxfId="1890" priority="42" operator="containsText" text="Seleccione Tratamiento del Riesgo">
      <formula>NOT(ISERROR(SEARCH("Seleccione Tratamiento del Riesgo",P22)))</formula>
    </cfRule>
  </conditionalFormatting>
  <conditionalFormatting sqref="R22:S31 U22:X31">
    <cfRule type="containsText" dxfId="1889" priority="40" operator="containsText" text="Escoger un dato de la lista desplegable">
      <formula>NOT(ISERROR(SEARCH("Escoger un dato de la lista desplegable",R22)))</formula>
    </cfRule>
    <cfRule type="containsText" dxfId="1888" priority="41" operator="containsText" text="Casilla formulada">
      <formula>NOT(ISERROR(SEARCH("Casilla formulada",R22)))</formula>
    </cfRule>
  </conditionalFormatting>
  <conditionalFormatting sqref="R22:S31 U22:X31">
    <cfRule type="containsText" dxfId="1887" priority="39" operator="containsText" text="CONTROL#">
      <formula>NOT(ISERROR(SEARCH("CONTROL#",R22)))</formula>
    </cfRule>
  </conditionalFormatting>
  <conditionalFormatting sqref="T22:T31">
    <cfRule type="containsText" dxfId="1886" priority="37" operator="containsText" text="Escoger un dato de la lista desplegable">
      <formula>NOT(ISERROR(SEARCH("Escoger un dato de la lista desplegable",T22)))</formula>
    </cfRule>
    <cfRule type="containsText" dxfId="1885" priority="38" operator="containsText" text="Casilla formulada">
      <formula>NOT(ISERROR(SEARCH("Casilla formulada",T22)))</formula>
    </cfRule>
  </conditionalFormatting>
  <conditionalFormatting sqref="T22:T31">
    <cfRule type="containsText" dxfId="1884" priority="36" operator="containsText" text="CONTROL#">
      <formula>NOT(ISERROR(SEARCH("CONTROL#",T22)))</formula>
    </cfRule>
  </conditionalFormatting>
  <conditionalFormatting sqref="T22">
    <cfRule type="containsText" dxfId="1883" priority="34" operator="containsText" text="Escoger un dato de la lista desplegable">
      <formula>NOT(ISERROR(SEARCH("Escoger un dato de la lista desplegable",T22)))</formula>
    </cfRule>
    <cfRule type="containsText" dxfId="1882" priority="35" operator="containsText" text="Casilla formulada">
      <formula>NOT(ISERROR(SEARCH("Casilla formulada",T22)))</formula>
    </cfRule>
  </conditionalFormatting>
  <conditionalFormatting sqref="T23:T31">
    <cfRule type="containsText" dxfId="1881" priority="32" operator="containsText" text="Escoger un dato de la lista desplegable">
      <formula>NOT(ISERROR(SEARCH("Escoger un dato de la lista desplegable",T23)))</formula>
    </cfRule>
    <cfRule type="containsText" dxfId="1880" priority="33" operator="containsText" text="Casilla formulada">
      <formula>NOT(ISERROR(SEARCH("Casilla formulada",T23)))</formula>
    </cfRule>
  </conditionalFormatting>
  <conditionalFormatting sqref="O32:P32 O33:O41">
    <cfRule type="containsText" dxfId="1879" priority="28" operator="containsText" text="Extremo">
      <formula>NOT(ISERROR(SEARCH("Extremo",O32)))</formula>
    </cfRule>
    <cfRule type="containsText" dxfId="1878" priority="29" operator="containsText" text="Alto">
      <formula>NOT(ISERROR(SEARCH("Alto",O32)))</formula>
    </cfRule>
    <cfRule type="containsText" dxfId="1877" priority="30" operator="containsText" text="Moderado">
      <formula>NOT(ISERROR(SEARCH("Moderado",O32)))</formula>
    </cfRule>
    <cfRule type="containsText" dxfId="1876" priority="31" operator="containsText" text="Bajo">
      <formula>NOT(ISERROR(SEARCH("Bajo",O32)))</formula>
    </cfRule>
  </conditionalFormatting>
  <conditionalFormatting sqref="AM32:AM41">
    <cfRule type="containsText" dxfId="1875" priority="25" operator="containsText" text="FUERTE">
      <formula>NOT(ISERROR(SEARCH("FUERTE",AM32)))</formula>
    </cfRule>
    <cfRule type="containsText" dxfId="1874" priority="26" operator="containsText" text="MODERADO">
      <formula>NOT(ISERROR(SEARCH("MODERADO",AM32)))</formula>
    </cfRule>
    <cfRule type="containsText" dxfId="1873" priority="27" operator="containsText" text="DÉBIL">
      <formula>NOT(ISERROR(SEARCH("DÉBIL",AM32)))</formula>
    </cfRule>
  </conditionalFormatting>
  <conditionalFormatting sqref="AW32:AW41">
    <cfRule type="containsText" dxfId="1872" priority="21" operator="containsText" text="Extremo">
      <formula>NOT(ISERROR(SEARCH("Extremo",AW32)))</formula>
    </cfRule>
    <cfRule type="containsText" dxfId="1871" priority="22" operator="containsText" text="Alto">
      <formula>NOT(ISERROR(SEARCH("Alto",AW32)))</formula>
    </cfRule>
    <cfRule type="containsText" dxfId="1870" priority="23" operator="containsText" text="Moderado">
      <formula>NOT(ISERROR(SEARCH("Moderado",AW32)))</formula>
    </cfRule>
    <cfRule type="containsText" dxfId="1869" priority="24" operator="containsText" text="Bajo">
      <formula>NOT(ISERROR(SEARCH("Bajo",AW32)))</formula>
    </cfRule>
  </conditionalFormatting>
  <conditionalFormatting sqref="B32:B41">
    <cfRule type="containsText" dxfId="1868" priority="20" operator="containsText" text="Escoger un proceso de la lista desplegable">
      <formula>NOT(ISERROR(SEARCH("Escoger un proceso de la lista desplegable",B32)))</formula>
    </cfRule>
  </conditionalFormatting>
  <conditionalFormatting sqref="B32:Q41 Y32:AX41">
    <cfRule type="containsText" dxfId="1867" priority="18" operator="containsText" text="Escoger un dato de la lista desplegable">
      <formula>NOT(ISERROR(SEARCH("Escoger un dato de la lista desplegable",B32)))</formula>
    </cfRule>
    <cfRule type="containsText" dxfId="1866" priority="19" operator="containsText" text="Casilla formulada">
      <formula>NOT(ISERROR(SEARCH("Casilla formulada",B32)))</formula>
    </cfRule>
  </conditionalFormatting>
  <conditionalFormatting sqref="D32:D41">
    <cfRule type="containsText" dxfId="1865" priority="17" operator="containsText" text="Definir el riesgo">
      <formula>NOT(ISERROR(SEARCH("Definir el riesgo",D32)))</formula>
    </cfRule>
  </conditionalFormatting>
  <conditionalFormatting sqref="H32:H41">
    <cfRule type="containsText" dxfId="1864" priority="16" operator="containsText" text="Espacio para describir la o las posibles causas">
      <formula>NOT(ISERROR(SEARCH("Espacio para describir la o las posibles causas",H32)))</formula>
    </cfRule>
  </conditionalFormatting>
  <conditionalFormatting sqref="I32:I41">
    <cfRule type="containsText" dxfId="1863"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1862" priority="14" operator="containsText" text="←">
      <formula>NOT(ISERROR(SEARCH("←",J32)))</formula>
    </cfRule>
  </conditionalFormatting>
  <conditionalFormatting sqref="P32:P41">
    <cfRule type="containsText" dxfId="1861" priority="13" operator="containsText" text="Seleccione Tratamiento del Riesgo">
      <formula>NOT(ISERROR(SEARCH("Seleccione Tratamiento del Riesgo",P32)))</formula>
    </cfRule>
  </conditionalFormatting>
  <conditionalFormatting sqref="R32:S41 U32:X41">
    <cfRule type="containsText" dxfId="1860" priority="11" operator="containsText" text="Escoger un dato de la lista desplegable">
      <formula>NOT(ISERROR(SEARCH("Escoger un dato de la lista desplegable",R32)))</formula>
    </cfRule>
    <cfRule type="containsText" dxfId="1859" priority="12" operator="containsText" text="Casilla formulada">
      <formula>NOT(ISERROR(SEARCH("Casilla formulada",R32)))</formula>
    </cfRule>
  </conditionalFormatting>
  <conditionalFormatting sqref="R32:S41 U32:X41">
    <cfRule type="containsText" dxfId="1858" priority="10" operator="containsText" text="CONTROL#">
      <formula>NOT(ISERROR(SEARCH("CONTROL#",R32)))</formula>
    </cfRule>
  </conditionalFormatting>
  <conditionalFormatting sqref="T32:T41">
    <cfRule type="containsText" dxfId="1857" priority="8" operator="containsText" text="Escoger un dato de la lista desplegable">
      <formula>NOT(ISERROR(SEARCH("Escoger un dato de la lista desplegable",T32)))</formula>
    </cfRule>
    <cfRule type="containsText" dxfId="1856" priority="9" operator="containsText" text="Casilla formulada">
      <formula>NOT(ISERROR(SEARCH("Casilla formulada",T32)))</formula>
    </cfRule>
  </conditionalFormatting>
  <conditionalFormatting sqref="T32:T41">
    <cfRule type="containsText" dxfId="1855" priority="7" operator="containsText" text="CONTROL#">
      <formula>NOT(ISERROR(SEARCH("CONTROL#",T32)))</formula>
    </cfRule>
  </conditionalFormatting>
  <conditionalFormatting sqref="T32">
    <cfRule type="containsText" dxfId="1854" priority="5" operator="containsText" text="Escoger un dato de la lista desplegable">
      <formula>NOT(ISERROR(SEARCH("Escoger un dato de la lista desplegable",T32)))</formula>
    </cfRule>
    <cfRule type="containsText" dxfId="1853" priority="6" operator="containsText" text="Casilla formulada">
      <formula>NOT(ISERROR(SEARCH("Casilla formulada",T32)))</formula>
    </cfRule>
  </conditionalFormatting>
  <conditionalFormatting sqref="T33:T41">
    <cfRule type="containsText" dxfId="1852" priority="3" operator="containsText" text="Escoger un dato de la lista desplegable">
      <formula>NOT(ISERROR(SEARCH("Escoger un dato de la lista desplegable",T33)))</formula>
    </cfRule>
    <cfRule type="containsText" dxfId="1851" priority="4" operator="containsText" text="Casilla formulada">
      <formula>NOT(ISERROR(SEARCH("Casilla formulada",T33)))</formula>
    </cfRule>
  </conditionalFormatting>
  <conditionalFormatting sqref="F12:F21">
    <cfRule type="containsText" dxfId="1850" priority="1" operator="containsText" text="Escoger un dato de la lista desplegable">
      <formula>NOT(ISERROR(SEARCH("Escoger un dato de la lista desplegable",F12)))</formula>
    </cfRule>
    <cfRule type="containsText" dxfId="1849" priority="2" operator="containsText" text="Casilla formulada">
      <formula>NOT(ISERROR(SEARCH("Casilla formulada",F12)))</formula>
    </cfRule>
  </conditionalFormatting>
  <dataValidations count="11">
    <dataValidation type="list" allowBlank="1" showInputMessage="1" showErrorMessage="1" sqref="M12:M41 J12:J41" xr:uid="{00000000-0002-0000-1B00-000000000000}">
      <formula1>"Escoger un dato de la lista desplegable,5,4,3,2,1"</formula1>
    </dataValidation>
    <dataValidation type="list" allowBlank="1" showInputMessage="1" showErrorMessage="1" sqref="Y12:Y41" xr:uid="{00000000-0002-0000-1B00-000001000000}">
      <formula1>"Escoger un dato de la lista desplegable,Preventivo,Detectivo"</formula1>
    </dataValidation>
    <dataValidation type="list" allowBlank="1" showInputMessage="1" showErrorMessage="1" sqref="Z12:Z41" xr:uid="{00000000-0002-0000-1B00-000002000000}">
      <formula1>"Escoger un dato de la lista desplegable,Asignado,No Asignado"</formula1>
    </dataValidation>
    <dataValidation type="list" allowBlank="1" showInputMessage="1" showErrorMessage="1" sqref="AA12:AA41" xr:uid="{00000000-0002-0000-1B00-000003000000}">
      <formula1>"Escoger un dato de la lista desplegable,Adecuado,Inadecuado"</formula1>
    </dataValidation>
    <dataValidation type="list" allowBlank="1" showInputMessage="1" showErrorMessage="1" sqref="AB12:AB41" xr:uid="{00000000-0002-0000-1B00-000004000000}">
      <formula1>"Escoger un dato de la lista desplegable,Oportuna,Inoportuna"</formula1>
    </dataValidation>
    <dataValidation type="list" allowBlank="1" showInputMessage="1" showErrorMessage="1" sqref="AC12:AC41" xr:uid="{00000000-0002-0000-1B00-000005000000}">
      <formula1>"Escoger un dato de la lista desplegable,Prevenir,Detectar,No es un control"</formula1>
    </dataValidation>
    <dataValidation type="list" allowBlank="1" showInputMessage="1" showErrorMessage="1" sqref="AD12:AD41" xr:uid="{00000000-0002-0000-1B00-000006000000}">
      <formula1>"Escoger un dato de la lista desplegable,Confiable,No confiable"</formula1>
    </dataValidation>
    <dataValidation type="list" allowBlank="1" showInputMessage="1" showErrorMessage="1" sqref="AE12:AE41" xr:uid="{00000000-0002-0000-1B00-000007000000}">
      <formula1>"Escoger un dato de la lista desplegable,Se investigan y resuelven oportunamente,No se investigan y resuelven oportunamente."</formula1>
    </dataValidation>
    <dataValidation type="list" allowBlank="1" showInputMessage="1" showErrorMessage="1" sqref="AF12:AF41" xr:uid="{00000000-0002-0000-1B00-000008000000}">
      <formula1>"Escoger un dato de la lista desplegable,Completa,Incompleta,No existe"</formula1>
    </dataValidation>
    <dataValidation type="list" allowBlank="1" showInputMessage="1" showErrorMessage="1" sqref="AJ12:AJ41" xr:uid="{00000000-0002-0000-1B00-000009000000}">
      <formula1>"Escoger un dato de la lista desplegable,Fuerte,Moderado,Débil"</formula1>
    </dataValidation>
    <dataValidation type="list" allowBlank="1" showInputMessage="1" showErrorMessage="1" sqref="T12:T41" xr:uid="{00000000-0002-0000-1B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B00-00000B000000}">
          <x14:formula1>
            <xm:f>'HOJA DE DATOS'!$I$60:$I$64</xm:f>
          </x14:formula1>
          <xm:sqref>P12:P41</xm:sqref>
        </x14:dataValidation>
        <x14:dataValidation type="list" allowBlank="1" showInputMessage="1" showErrorMessage="1" xr:uid="{00000000-0002-0000-1B00-00000C000000}">
          <x14:formula1>
            <xm:f>'HOJA DE DATOS'!$I$50:$I$57</xm:f>
          </x14:formula1>
          <xm:sqref>E12:E41</xm:sqref>
        </x14:dataValidation>
        <x14:dataValidation type="list" allowBlank="1" showInputMessage="1" showErrorMessage="1" xr:uid="{00000000-0002-0000-1B00-00000D000000}">
          <x14:formula1>
            <xm:f>'HOJA DE DATOS'!$I$13:$I$46</xm:f>
          </x14:formula1>
          <xm:sqref>B12:B41</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DF8BA-F38E-4073-A5A7-E914E1E9C3A3}">
  <sheetPr>
    <tabColor rgb="FFF36E3B"/>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29"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2085</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GSAP-2.1</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86" t="s">
        <v>56</v>
      </c>
      <c r="AW11" s="186" t="s">
        <v>57</v>
      </c>
      <c r="AX11" s="186">
        <v>2</v>
      </c>
      <c r="AY11" s="186">
        <v>3</v>
      </c>
      <c r="AZ11" s="186">
        <v>4</v>
      </c>
      <c r="BA11" s="186">
        <v>5</v>
      </c>
      <c r="BB11" s="186">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07" customHeight="1" x14ac:dyDescent="0.3">
      <c r="A12" s="162"/>
      <c r="B12" s="394" t="s">
        <v>29</v>
      </c>
      <c r="C12" s="364" t="str">
        <f>VLOOKUP(B12,'[7]HOJA DE DATOS'!$I$13:$J$46,2,FALSE)</f>
        <v>Gestionar la prestación de los servicios aeroportuarios (AVSEC, Facilitación, gestión de crisis, médicos, gestión ambiental, control de fauna, operaciones aeroportuarias y salvamento y extinción de incendios), en coordinación con las Direcciones Regionales y las Administraciones Aeroportuarias en cumplimiento de los Reglamentos Aeronáuticos de Colombia y demás reglamentación aplicable en los aeropuertos a su cargo.</v>
      </c>
      <c r="D12" s="376" t="s">
        <v>2153</v>
      </c>
      <c r="E12" s="364" t="s">
        <v>75</v>
      </c>
      <c r="F12" s="364" t="s">
        <v>75</v>
      </c>
      <c r="G12" s="364" t="s">
        <v>75</v>
      </c>
      <c r="H12" s="364" t="s">
        <v>75</v>
      </c>
      <c r="I12" s="372" t="str">
        <f>IF(AND((E12="SI"),(F12="SI"),(G12="SI"),(H12="SI")),"Si es Riesgo de Corrupción","No es Riesgo de Corrupción")</f>
        <v>Si es Riesgo de Corrupción</v>
      </c>
      <c r="J12" s="163">
        <v>1</v>
      </c>
      <c r="K12" s="164" t="s">
        <v>2154</v>
      </c>
      <c r="L12" s="308" t="s">
        <v>2156</v>
      </c>
      <c r="M12" s="310">
        <v>2</v>
      </c>
      <c r="N12" s="375" t="str">
        <f>IF(M12=1,"Rara vez",IF(M12=2,"Improbable",IF(M12=3,"Posible",IF(M12=4,"Probable",IF(M12=5,"Casi seguro","← 
Definir el nivel de probabilidad")))))</f>
        <v>Improbable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364" t="s">
        <v>75</v>
      </c>
      <c r="Q12" s="364" t="s">
        <v>75</v>
      </c>
      <c r="R12" s="364" t="s">
        <v>75</v>
      </c>
      <c r="S12" s="364" t="s">
        <v>75</v>
      </c>
      <c r="T12" s="364" t="s">
        <v>75</v>
      </c>
      <c r="U12" s="364" t="s">
        <v>75</v>
      </c>
      <c r="V12" s="364" t="s">
        <v>75</v>
      </c>
      <c r="W12" s="364" t="s">
        <v>75</v>
      </c>
      <c r="X12" s="364" t="s">
        <v>75</v>
      </c>
      <c r="Y12" s="364" t="s">
        <v>75</v>
      </c>
      <c r="Z12" s="364" t="s">
        <v>75</v>
      </c>
      <c r="AA12" s="364" t="s">
        <v>75</v>
      </c>
      <c r="AB12" s="364" t="s">
        <v>75</v>
      </c>
      <c r="AC12" s="364" t="s">
        <v>75</v>
      </c>
      <c r="AD12" s="364" t="s">
        <v>75</v>
      </c>
      <c r="AE12" s="364" t="s">
        <v>75</v>
      </c>
      <c r="AF12" s="364" t="s">
        <v>75</v>
      </c>
      <c r="AG12" s="364" t="s">
        <v>75</v>
      </c>
      <c r="AH12" s="364" t="s">
        <v>76</v>
      </c>
      <c r="AI12" s="367" t="str">
        <f>IF(AE12="SI","Impacto Catastrófico por lesoines o perdida de vidas humanas",(COUNTIF(P12:AD21,"SI")+COUNTIF(AF12:AH21,"SI")))</f>
        <v>Impacto Catastrófico por lesoines o perdida de vidas humanas</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2157</v>
      </c>
      <c r="AO12" s="166" t="s">
        <v>2158</v>
      </c>
      <c r="AP12" s="166" t="s">
        <v>77</v>
      </c>
      <c r="AQ12" s="166" t="s">
        <v>2159</v>
      </c>
      <c r="AR12" s="166" t="s">
        <v>2160</v>
      </c>
      <c r="AS12" s="166" t="s">
        <v>2161</v>
      </c>
      <c r="AT12" s="166" t="s">
        <v>2162</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2169</v>
      </c>
    </row>
    <row r="13" spans="1:70" s="146" customFormat="1" ht="207" customHeight="1" x14ac:dyDescent="0.3">
      <c r="A13" s="162"/>
      <c r="B13" s="395"/>
      <c r="C13" s="365"/>
      <c r="D13" s="376"/>
      <c r="E13" s="365"/>
      <c r="F13" s="365"/>
      <c r="G13" s="365"/>
      <c r="H13" s="365"/>
      <c r="I13" s="373"/>
      <c r="J13" s="168">
        <v>2</v>
      </c>
      <c r="K13" s="169" t="s">
        <v>2155</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2163</v>
      </c>
      <c r="AO13" s="171" t="s">
        <v>2164</v>
      </c>
      <c r="AP13" s="171" t="s">
        <v>77</v>
      </c>
      <c r="AQ13" s="171" t="s">
        <v>2165</v>
      </c>
      <c r="AR13" s="171" t="s">
        <v>2166</v>
      </c>
      <c r="AS13" s="171" t="s">
        <v>2167</v>
      </c>
      <c r="AT13" s="171" t="s">
        <v>2168</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yptN0pnz0sFBmzeY6tiM6PuBH+HvCMTxTt28a+Z1SDPvkh380Or8wgSOs6n8OKCyNx5s1V7+dsFZcnVc2Ls/Qg==" saltValue="bK3YXr91LBGp3sMaM/sZZ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848" priority="31" operator="containsText" text="No es Riesgo de Corrupción">
      <formula>NOT(ISERROR(SEARCH("No es Riesgo de Corrupción",I12)))</formula>
    </cfRule>
    <cfRule type="containsText" dxfId="1847" priority="32" operator="containsText" text="Si es Riesgo de Corrupción">
      <formula>NOT(ISERROR(SEARCH("Si es Riesgo de Corrupción",I12)))</formula>
    </cfRule>
  </conditionalFormatting>
  <conditionalFormatting sqref="AK12:AK21">
    <cfRule type="containsText" dxfId="1846" priority="27" operator="containsText" text="Extremo">
      <formula>NOT(ISERROR(SEARCH("Extremo",AK12)))</formula>
    </cfRule>
    <cfRule type="containsText" dxfId="1845" priority="28" operator="containsText" text="Alto">
      <formula>NOT(ISERROR(SEARCH("Alto",AK12)))</formula>
    </cfRule>
    <cfRule type="containsText" dxfId="1844" priority="29" operator="containsText" text="Moderado">
      <formula>NOT(ISERROR(SEARCH("Moderado",AK12)))</formula>
    </cfRule>
    <cfRule type="containsText" dxfId="1843" priority="30" operator="containsText" text="Bajo">
      <formula>NOT(ISERROR(SEARCH("Bajo",AK12)))</formula>
    </cfRule>
  </conditionalFormatting>
  <conditionalFormatting sqref="BI12:BI21">
    <cfRule type="containsText" dxfId="1842" priority="24" operator="containsText" text="FUERTE">
      <formula>NOT(ISERROR(SEARCH("FUERTE",BI12)))</formula>
    </cfRule>
    <cfRule type="containsText" dxfId="1841" priority="25" operator="containsText" text="MODERADO">
      <formula>NOT(ISERROR(SEARCH("MODERADO",BI12)))</formula>
    </cfRule>
    <cfRule type="containsText" dxfId="1840" priority="26" operator="containsText" text="DÉBIL">
      <formula>NOT(ISERROR(SEARCH("DÉBIL",BI12)))</formula>
    </cfRule>
  </conditionalFormatting>
  <conditionalFormatting sqref="AL12">
    <cfRule type="containsText" dxfId="1839" priority="20" operator="containsText" text="Extremo">
      <formula>NOT(ISERROR(SEARCH("Extremo",AL12)))</formula>
    </cfRule>
    <cfRule type="containsText" dxfId="1838" priority="21" operator="containsText" text="Alto">
      <formula>NOT(ISERROR(SEARCH("Alto",AL12)))</formula>
    </cfRule>
    <cfRule type="containsText" dxfId="1837" priority="22" operator="containsText" text="Moderado">
      <formula>NOT(ISERROR(SEARCH("Moderado",AL12)))</formula>
    </cfRule>
    <cfRule type="containsText" dxfId="1836" priority="23" operator="containsText" text="Bajo">
      <formula>NOT(ISERROR(SEARCH("Bajo",AL12)))</formula>
    </cfRule>
  </conditionalFormatting>
  <conditionalFormatting sqref="BQ12:BQ21">
    <cfRule type="containsText" dxfId="1835" priority="16" operator="containsText" text="Extremo">
      <formula>NOT(ISERROR(SEARCH("Extremo",BQ12)))</formula>
    </cfRule>
    <cfRule type="containsText" dxfId="1834" priority="17" operator="containsText" text="Alto">
      <formula>NOT(ISERROR(SEARCH("Alto",BQ12)))</formula>
    </cfRule>
    <cfRule type="containsText" dxfId="1833" priority="18" operator="containsText" text="Moderado">
      <formula>NOT(ISERROR(SEARCH("Moderado",BQ12)))</formula>
    </cfRule>
    <cfRule type="containsText" dxfId="1832" priority="19" operator="containsText" text="Bajo">
      <formula>NOT(ISERROR(SEARCH("Bajo",BQ12)))</formula>
    </cfRule>
  </conditionalFormatting>
  <conditionalFormatting sqref="A1:XFD3 A5:XFD11 A4:AT4 BS4:XFD4 BH12:XFD12 A22:XFD1048576 A12:D21 I13:XFD21 I12:BF12">
    <cfRule type="containsText" dxfId="1831" priority="11" operator="containsText" text="REDACTAR CONTROL">
      <formula>NOT(ISERROR(SEARCH("REDACTAR CONTROL",A1)))</formula>
    </cfRule>
    <cfRule type="containsText" dxfId="1830" priority="12" operator="containsText" text="Espacio para">
      <formula>NOT(ISERROR(SEARCH("Espacio para",A1)))</formula>
    </cfRule>
    <cfRule type="containsText" dxfId="1829" priority="13" operator="containsText" text="Definir el">
      <formula>NOT(ISERROR(SEARCH("Definir el",A1)))</formula>
    </cfRule>
    <cfRule type="containsText" dxfId="1828" priority="14" operator="containsText" text="lista desplegable">
      <formula>NOT(ISERROR(SEARCH("lista desplegable",A1)))</formula>
    </cfRule>
    <cfRule type="containsText" dxfId="1827" priority="15" operator="containsText" text="Casilla formulada">
      <formula>NOT(ISERROR(SEARCH("Casilla formulada",A1)))</formula>
    </cfRule>
  </conditionalFormatting>
  <conditionalFormatting sqref="BG12">
    <cfRule type="containsText" dxfId="1826" priority="6" operator="containsText" text="REDACTAR CONTROL">
      <formula>NOT(ISERROR(SEARCH("REDACTAR CONTROL",BG12)))</formula>
    </cfRule>
    <cfRule type="containsText" dxfId="1825" priority="7" operator="containsText" text="Espacio para">
      <formula>NOT(ISERROR(SEARCH("Espacio para",BG12)))</formula>
    </cfRule>
    <cfRule type="containsText" dxfId="1824" priority="8" operator="containsText" text="Definir el">
      <formula>NOT(ISERROR(SEARCH("Definir el",BG12)))</formula>
    </cfRule>
    <cfRule type="containsText" dxfId="1823" priority="9" operator="containsText" text="lista desplegable">
      <formula>NOT(ISERROR(SEARCH("lista desplegable",BG12)))</formula>
    </cfRule>
    <cfRule type="containsText" dxfId="1822" priority="10" operator="containsText" text="Casilla formulada">
      <formula>NOT(ISERROR(SEARCH("Casilla formulada",BG12)))</formula>
    </cfRule>
  </conditionalFormatting>
  <conditionalFormatting sqref="E12:H21">
    <cfRule type="containsText" dxfId="1821" priority="1" operator="containsText" text="REDACTAR CONTROL">
      <formula>NOT(ISERROR(SEARCH("REDACTAR CONTROL",E12)))</formula>
    </cfRule>
    <cfRule type="containsText" dxfId="1820" priority="2" operator="containsText" text="Espacio para">
      <formula>NOT(ISERROR(SEARCH("Espacio para",E12)))</formula>
    </cfRule>
    <cfRule type="containsText" dxfId="1819" priority="3" operator="containsText" text="Definir el">
      <formula>NOT(ISERROR(SEARCH("Definir el",E12)))</formula>
    </cfRule>
    <cfRule type="containsText" dxfId="1818" priority="4" operator="containsText" text="lista desplegable">
      <formula>NOT(ISERROR(SEARCH("lista desplegable",E12)))</formula>
    </cfRule>
    <cfRule type="containsText" dxfId="1817" priority="5" operator="containsText" text="Casilla formulada">
      <formula>NOT(ISERROR(SEARCH("Casilla formulada",E12)))</formula>
    </cfRule>
  </conditionalFormatting>
  <dataValidations count="13">
    <dataValidation type="list" allowBlank="1" showInputMessage="1" showErrorMessage="1" sqref="BF12:BF21" xr:uid="{4AE0D89B-34D8-4565-A43E-26B255AB1600}">
      <formula1>"Escoger un dato de la lista desplegable,Fuerte,Moderado,Débil"</formula1>
    </dataValidation>
    <dataValidation type="list" allowBlank="1" showInputMessage="1" showErrorMessage="1" sqref="M12:M21" xr:uid="{474C6B87-2B3F-4D80-943E-683B38127D2D}">
      <formula1>"Escoger un dato de la lista desplegable,5,4,3,2,1"</formula1>
    </dataValidation>
    <dataValidation type="list" allowBlank="1" showInputMessage="1" showErrorMessage="1" sqref="E12:H21" xr:uid="{8D7E9B26-516D-4B8E-9900-0DD0CF3817C2}">
      <formula1>"SI,NO,Escoger un dato de la lista desplegable"</formula1>
    </dataValidation>
    <dataValidation type="list" allowBlank="1" showInputMessage="1" showErrorMessage="1" sqref="P12:AH21" xr:uid="{EE43E2D5-C7B4-42C8-A6D3-F5E6CFEB4316}">
      <formula1>"SI,NO,Selecciona una respuesta en la lista desplegable"</formula1>
    </dataValidation>
    <dataValidation type="list" allowBlank="1" showInputMessage="1" showErrorMessage="1" sqref="AP12:AP21" xr:uid="{8488E769-0D8C-46E5-B991-D2C5EE3425A8}">
      <formula1>"Escoger un dato de la lista desplegable,Por Tramite, Diario, Semanal, Quincenal, Mensual, Bimestral, Trimestral, Semestral,Anual"</formula1>
    </dataValidation>
    <dataValidation type="list" allowBlank="1" showInputMessage="1" showErrorMessage="1" sqref="AU12:AU21" xr:uid="{785CD176-B48E-4B0F-9E29-B989EC5F818E}">
      <formula1>"Escoger un dato de la lista desplegable,Preventivo,Detectivo"</formula1>
    </dataValidation>
    <dataValidation type="list" allowBlank="1" showInputMessage="1" showErrorMessage="1" sqref="AV12:AV21" xr:uid="{9876EF36-B5EE-4E5D-8842-AA410A3E356F}">
      <formula1>"Asignado,No Asignado,Escoger un dato de la lista desplegable"</formula1>
    </dataValidation>
    <dataValidation type="list" allowBlank="1" showInputMessage="1" showErrorMessage="1" sqref="AW12:AW21" xr:uid="{FA1D6ABB-7C75-4819-A84F-BABF4AFF53C1}">
      <formula1>"Adecuado,Inadecuado,Escoger un dato de la lista desplegable"</formula1>
    </dataValidation>
    <dataValidation type="list" allowBlank="1" showInputMessage="1" showErrorMessage="1" sqref="AX12:AX21" xr:uid="{C8E9854C-74C6-461F-BB18-673E354A2ADE}">
      <formula1>"Oportuna,Inoportuna,Escoger un dato de la lista desplegable"</formula1>
    </dataValidation>
    <dataValidation type="list" allowBlank="1" showInputMessage="1" showErrorMessage="1" sqref="AY12:AY21" xr:uid="{E7CB97DC-E9E6-40A9-A408-3EA5B4D374E1}">
      <formula1>"Prevenir,Detectar,No es un control,Escoger un dato de la lista desplegable"</formula1>
    </dataValidation>
    <dataValidation type="list" allowBlank="1" showInputMessage="1" showErrorMessage="1" sqref="AZ12:AZ21" xr:uid="{AA5A5348-992F-4FBF-AD98-F207CC3FE56F}">
      <formula1>"Confiable,No confiable,Escoger un dato de la lista desplegable"</formula1>
    </dataValidation>
    <dataValidation type="list" allowBlank="1" showInputMessage="1" showErrorMessage="1" sqref="BA12:BA21" xr:uid="{B70DF7A1-725C-4A51-91FC-4029D28BE138}">
      <formula1>"Escoger un dato de la lista desplegable,Se investigan y resuelven oportunamente,No se investigan y resuelven oportunamente."</formula1>
    </dataValidation>
    <dataValidation type="list" allowBlank="1" showInputMessage="1" showErrorMessage="1" sqref="BB12:BB21" xr:uid="{0BC0765A-57E8-41EE-9D08-97D65641AE19}">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BB32B630-B689-469B-9861-D95BA81AB862}">
          <x14:formula1>
            <xm:f>'HOJA DE DATOS'!$I$60:$I$64</xm:f>
          </x14:formula1>
          <xm:sqref>AL12:AL21</xm:sqref>
        </x14:dataValidation>
        <x14:dataValidation type="list" allowBlank="1" showInputMessage="1" showErrorMessage="1" xr:uid="{EA4BE12C-19D9-4554-BA04-AF65D3222DF9}">
          <x14:formula1>
            <xm:f>'HOJA DE DATOS'!$I$13:$I$46</xm:f>
          </x14:formula1>
          <xm:sqref>B12:B21</xm:sqref>
        </x14:dataValidation>
      </x14:dataValidations>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4">
    <tabColor rgb="FFF36E3B"/>
  </sheetPr>
  <dimension ref="B1:AX41"/>
  <sheetViews>
    <sheetView zoomScale="60" zoomScaleNormal="60" workbookViewId="0">
      <selection activeCell="M12" sqref="M12:M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50.1093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2063</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GSAP-4-1</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273" customHeight="1" x14ac:dyDescent="0.25">
      <c r="B12" s="296" t="s">
        <v>27</v>
      </c>
      <c r="C12" s="299" t="str">
        <f>VLOOKUP(B12,'HOJA DE DATOS'!$I$13:$J$46,2,FALSE)</f>
        <v>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v>
      </c>
      <c r="D12" s="302" t="s">
        <v>1368</v>
      </c>
      <c r="E12" s="304" t="s">
        <v>377</v>
      </c>
      <c r="F12" s="306" t="str">
        <f>IFERROR(VLOOKUP(E12,'HOJA DE DATOS'!$I$50:$J$57,2,0),"Casilla formulada")</f>
        <v>Posibilidad de ocurrencia de eventos que afecten los procesos misionales de la Entidad.</v>
      </c>
      <c r="G12" s="101">
        <v>1</v>
      </c>
      <c r="H12" s="102" t="s">
        <v>1369</v>
      </c>
      <c r="I12" s="308" t="s">
        <v>1374</v>
      </c>
      <c r="J12" s="310">
        <v>4</v>
      </c>
      <c r="K12" s="340" t="str">
        <f>IF(J12="Escoger un dato de la lista desplegable","← 
Definir el nivel de probabilidad",VLOOKUP(J12,'HOJA DE DATOS'!$B$4:$E$8,2,0))</f>
        <v>Probable</v>
      </c>
      <c r="L12" s="304" t="str">
        <f>IF(J12="Escoger un dato de la lista desplegable","← ← 
Definir el nivel de probabilidad",VLOOKUP('GSAP-4.1 (G-V3)'!J12:J21,'HOJA DE DATOS'!$B$4:$E$8,4,0))</f>
        <v>Al menos 1 vez en el último año.</v>
      </c>
      <c r="M12" s="338">
        <v>5</v>
      </c>
      <c r="N12" s="340" t="str">
        <f>IF(M12="Escoger un dato de la lista desplegable","← 
Definir el nivel de impacto",VLOOKUP(M12,'HOJA DE DATOS'!$G$4:$H$8,2,0))</f>
        <v>Catastrófico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1375</v>
      </c>
      <c r="S12" s="75" t="s">
        <v>1376</v>
      </c>
      <c r="T12" s="75" t="s">
        <v>101</v>
      </c>
      <c r="U12" s="75" t="s">
        <v>1377</v>
      </c>
      <c r="V12" s="75" t="s">
        <v>1378</v>
      </c>
      <c r="W12" s="75" t="s">
        <v>1379</v>
      </c>
      <c r="X12" s="75" t="s">
        <v>1380</v>
      </c>
      <c r="Y12" s="102" t="s">
        <v>95</v>
      </c>
      <c r="Z12" s="102" t="s">
        <v>79</v>
      </c>
      <c r="AA12" s="102" t="s">
        <v>80</v>
      </c>
      <c r="AB12" s="102" t="s">
        <v>81</v>
      </c>
      <c r="AC12" s="102" t="s">
        <v>82</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DIRECTAMENTE</v>
      </c>
      <c r="AS12" s="334">
        <f t="shared" ref="AS12:AS32" si="8">IF(J12=1,1,IF(AND(J12=2,AP12="FUERTE",AQ12="DIRECTAMENTE"),J12-1,IF(AND(J12&gt;2,AP12="FUERTE",AQ12="DIRECTAMENTE"),J12-2,IF(AND(J12&gt;=2,AP12="MODERADA",AQ12="DIRECTAMENTE"),J12-1,J12))))</f>
        <v>2</v>
      </c>
      <c r="AT12" s="335" t="str">
        <f t="shared" ref="AT12" si="9">IF(AS12=1,"Rara vez",IF(AS12=2,"Improbable",IF(AS12=3,"Posible",IF(AS12=4,"Probable",IF(AS12=5,"Casi Seguro",0)))))</f>
        <v>Improbable</v>
      </c>
      <c r="AU12" s="337">
        <f t="shared" ref="AU12:AU32" si="10">IF(M12=1,1,IF(AND(M12=2,AP12="FUERTE",OR(AR12="DIRECTAMENTE",AR12="INDIRECTAMENTE")),M12-1,IF(AND(M12&gt;2,AP12="FUERTE",AR12="DIRECTAMENTE"),M12-2,IF(AND(M12&gt;2,AP12="FUERTE",AR12="INDIRECTAMENTE"),M12-1,IF(AND(M12&gt;1,AP12="MODERADA",AR12="DIRECTAMENTE"),M12-1,M12)))))</f>
        <v>3</v>
      </c>
      <c r="AV12" s="306" t="str">
        <f t="shared" ref="AV12:AV32" si="11">IF(AU12=1,"Insignificante",IF(AU12=2,"Menor",IF(AU12=3,"Moderado",IF(AU12=4,"Mayor",IF(AU12=5,"Catastrófico","Casilla formulada")))))</f>
        <v>Moderado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327" t="s">
        <v>1398</v>
      </c>
    </row>
    <row r="13" spans="2:50" s="104" customFormat="1" ht="320.39999999999998" customHeight="1" x14ac:dyDescent="0.25">
      <c r="B13" s="297"/>
      <c r="C13" s="300"/>
      <c r="D13" s="302"/>
      <c r="E13" s="304"/>
      <c r="F13" s="306"/>
      <c r="G13" s="105">
        <v>2</v>
      </c>
      <c r="H13" s="106" t="s">
        <v>1370</v>
      </c>
      <c r="I13" s="308"/>
      <c r="J13" s="310"/>
      <c r="K13" s="340"/>
      <c r="L13" s="304"/>
      <c r="M13" s="338"/>
      <c r="N13" s="340"/>
      <c r="O13" s="325"/>
      <c r="P13" s="308"/>
      <c r="Q13" s="107">
        <v>2</v>
      </c>
      <c r="R13" s="76" t="s">
        <v>1396</v>
      </c>
      <c r="S13" s="76" t="s">
        <v>1376</v>
      </c>
      <c r="T13" s="76" t="s">
        <v>77</v>
      </c>
      <c r="U13" s="76" t="s">
        <v>1377</v>
      </c>
      <c r="V13" s="76" t="s">
        <v>1381</v>
      </c>
      <c r="W13" s="76" t="s">
        <v>1382</v>
      </c>
      <c r="X13" s="76" t="s">
        <v>1383</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10.6" customHeight="1" x14ac:dyDescent="0.25">
      <c r="B14" s="297"/>
      <c r="C14" s="300"/>
      <c r="D14" s="302"/>
      <c r="E14" s="304"/>
      <c r="F14" s="306"/>
      <c r="G14" s="108">
        <v>3</v>
      </c>
      <c r="H14" s="109" t="s">
        <v>1371</v>
      </c>
      <c r="I14" s="308"/>
      <c r="J14" s="310"/>
      <c r="K14" s="340"/>
      <c r="L14" s="304"/>
      <c r="M14" s="338"/>
      <c r="N14" s="340"/>
      <c r="O14" s="325"/>
      <c r="P14" s="308"/>
      <c r="Q14" s="110">
        <v>3</v>
      </c>
      <c r="R14" s="77" t="s">
        <v>1384</v>
      </c>
      <c r="S14" s="77" t="s">
        <v>1385</v>
      </c>
      <c r="T14" s="77" t="s">
        <v>77</v>
      </c>
      <c r="U14" s="77" t="s">
        <v>1377</v>
      </c>
      <c r="V14" s="77" t="s">
        <v>1386</v>
      </c>
      <c r="W14" s="77" t="s">
        <v>1387</v>
      </c>
      <c r="X14" s="77" t="s">
        <v>1388</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171.6" x14ac:dyDescent="0.25">
      <c r="B15" s="297"/>
      <c r="C15" s="300"/>
      <c r="D15" s="302"/>
      <c r="E15" s="304"/>
      <c r="F15" s="306"/>
      <c r="G15" s="105">
        <v>4</v>
      </c>
      <c r="H15" s="106" t="s">
        <v>1372</v>
      </c>
      <c r="I15" s="308"/>
      <c r="J15" s="310"/>
      <c r="K15" s="340"/>
      <c r="L15" s="304"/>
      <c r="M15" s="338"/>
      <c r="N15" s="340"/>
      <c r="O15" s="325"/>
      <c r="P15" s="308"/>
      <c r="Q15" s="107">
        <v>4</v>
      </c>
      <c r="R15" s="76" t="s">
        <v>1389</v>
      </c>
      <c r="S15" s="76" t="s">
        <v>1376</v>
      </c>
      <c r="T15" s="76" t="s">
        <v>77</v>
      </c>
      <c r="U15" s="76" t="s">
        <v>1377</v>
      </c>
      <c r="V15" s="76" t="s">
        <v>1390</v>
      </c>
      <c r="W15" s="76" t="s">
        <v>1391</v>
      </c>
      <c r="X15" s="76" t="s">
        <v>1392</v>
      </c>
      <c r="Y15" s="106" t="s">
        <v>95</v>
      </c>
      <c r="Z15" s="106" t="s">
        <v>79</v>
      </c>
      <c r="AA15" s="106" t="s">
        <v>80</v>
      </c>
      <c r="AB15" s="106" t="s">
        <v>81</v>
      </c>
      <c r="AC15" s="106" t="s">
        <v>82</v>
      </c>
      <c r="AD15" s="106" t="s">
        <v>83</v>
      </c>
      <c r="AE15" s="106" t="s">
        <v>84</v>
      </c>
      <c r="AF15" s="106" t="s">
        <v>96</v>
      </c>
      <c r="AG15" s="106">
        <f t="shared" si="0"/>
        <v>100</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145.19999999999999" x14ac:dyDescent="0.25">
      <c r="B16" s="297"/>
      <c r="C16" s="300"/>
      <c r="D16" s="302"/>
      <c r="E16" s="304"/>
      <c r="F16" s="306"/>
      <c r="G16" s="108">
        <v>5</v>
      </c>
      <c r="H16" s="109" t="s">
        <v>1373</v>
      </c>
      <c r="I16" s="308"/>
      <c r="J16" s="310"/>
      <c r="K16" s="340"/>
      <c r="L16" s="304"/>
      <c r="M16" s="338"/>
      <c r="N16" s="340"/>
      <c r="O16" s="325"/>
      <c r="P16" s="308"/>
      <c r="Q16" s="110">
        <v>5</v>
      </c>
      <c r="R16" s="77" t="s">
        <v>1397</v>
      </c>
      <c r="S16" s="77" t="s">
        <v>1376</v>
      </c>
      <c r="T16" s="77" t="s">
        <v>77</v>
      </c>
      <c r="U16" s="77" t="s">
        <v>1377</v>
      </c>
      <c r="V16" s="77" t="s">
        <v>1393</v>
      </c>
      <c r="W16" s="77" t="s">
        <v>1394</v>
      </c>
      <c r="X16" s="77" t="s">
        <v>1395</v>
      </c>
      <c r="Y16" s="109" t="s">
        <v>78</v>
      </c>
      <c r="Z16" s="109" t="s">
        <v>79</v>
      </c>
      <c r="AA16" s="109" t="s">
        <v>80</v>
      </c>
      <c r="AB16" s="109" t="s">
        <v>81</v>
      </c>
      <c r="AC16" s="109" t="s">
        <v>86</v>
      </c>
      <c r="AD16" s="109" t="s">
        <v>83</v>
      </c>
      <c r="AE16" s="109" t="s">
        <v>84</v>
      </c>
      <c r="AF16" s="109" t="s">
        <v>96</v>
      </c>
      <c r="AG16" s="109">
        <f t="shared" si="0"/>
        <v>95</v>
      </c>
      <c r="AH16" s="109" t="str">
        <f t="shared" si="1"/>
        <v>Fuerte</v>
      </c>
      <c r="AI16" s="109"/>
      <c r="AJ16" s="109" t="s">
        <v>89</v>
      </c>
      <c r="AK16" s="109" t="str">
        <f t="shared" si="2"/>
        <v>Siempre se ejecuta</v>
      </c>
      <c r="AL16" s="109"/>
      <c r="AM16" s="109" t="str">
        <f t="shared" si="3"/>
        <v>FUERTE</v>
      </c>
      <c r="AN16" s="109">
        <f t="shared" si="4"/>
        <v>100</v>
      </c>
      <c r="AO16" s="109" t="str">
        <f t="shared" si="5"/>
        <v>NO</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probabilidad",VLOOKUP('GSAP-4.1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probabilidad",VLOOKUP('GSAP-4.1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SF94LEQekQRDN1tP3UhANaEIXinAlvL7wstpLvmoFw4k9E11pWDnrIig182eIPqDqSX256gIDCp/Lz6K5JJP4g==" saltValue="9voujRKwWKILCn3EbnQI3g=="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1816" priority="87" operator="containsText" text="Extremo">
      <formula>NOT(ISERROR(SEARCH("Extremo",O12)))</formula>
    </cfRule>
    <cfRule type="containsText" dxfId="1815" priority="88" operator="containsText" text="Alto">
      <formula>NOT(ISERROR(SEARCH("Alto",O12)))</formula>
    </cfRule>
    <cfRule type="containsText" dxfId="1814" priority="89" operator="containsText" text="Moderado">
      <formula>NOT(ISERROR(SEARCH("Moderado",O12)))</formula>
    </cfRule>
    <cfRule type="containsText" dxfId="1813" priority="90" operator="containsText" text="Bajo">
      <formula>NOT(ISERROR(SEARCH("Bajo",O12)))</formula>
    </cfRule>
  </conditionalFormatting>
  <conditionalFormatting sqref="AM12:AM21">
    <cfRule type="containsText" dxfId="1812" priority="84" operator="containsText" text="FUERTE">
      <formula>NOT(ISERROR(SEARCH("FUERTE",AM12)))</formula>
    </cfRule>
    <cfRule type="containsText" dxfId="1811" priority="85" operator="containsText" text="MODERADO">
      <formula>NOT(ISERROR(SEARCH("MODERADO",AM12)))</formula>
    </cfRule>
    <cfRule type="containsText" dxfId="1810" priority="86" operator="containsText" text="DÉBIL">
      <formula>NOT(ISERROR(SEARCH("DÉBIL",AM12)))</formula>
    </cfRule>
  </conditionalFormatting>
  <conditionalFormatting sqref="AW12:AW21">
    <cfRule type="containsText" dxfId="1809" priority="80" operator="containsText" text="Extremo">
      <formula>NOT(ISERROR(SEARCH("Extremo",AW12)))</formula>
    </cfRule>
    <cfRule type="containsText" dxfId="1808" priority="81" operator="containsText" text="Alto">
      <formula>NOT(ISERROR(SEARCH("Alto",AW12)))</formula>
    </cfRule>
    <cfRule type="containsText" dxfId="1807" priority="82" operator="containsText" text="Moderado">
      <formula>NOT(ISERROR(SEARCH("Moderado",AW12)))</formula>
    </cfRule>
    <cfRule type="containsText" dxfId="1806" priority="83" operator="containsText" text="Bajo">
      <formula>NOT(ISERROR(SEARCH("Bajo",AW12)))</formula>
    </cfRule>
  </conditionalFormatting>
  <conditionalFormatting sqref="B12:B21">
    <cfRule type="containsText" dxfId="1805" priority="79" operator="containsText" text="Escoger un proceso de la lista desplegable">
      <formula>NOT(ISERROR(SEARCH("Escoger un proceso de la lista desplegable",B12)))</formula>
    </cfRule>
  </conditionalFormatting>
  <conditionalFormatting sqref="B12:E21 Y12:AX21 G12:Q21">
    <cfRule type="containsText" dxfId="1804" priority="77" operator="containsText" text="Escoger un dato de la lista desplegable">
      <formula>NOT(ISERROR(SEARCH("Escoger un dato de la lista desplegable",B12)))</formula>
    </cfRule>
    <cfRule type="containsText" dxfId="1803" priority="78" operator="containsText" text="Casilla formulada">
      <formula>NOT(ISERROR(SEARCH("Casilla formulada",B12)))</formula>
    </cfRule>
  </conditionalFormatting>
  <conditionalFormatting sqref="D12:D21">
    <cfRule type="containsText" dxfId="1802" priority="76" operator="containsText" text="Definir el riesgo">
      <formula>NOT(ISERROR(SEARCH("Definir el riesgo",D12)))</formula>
    </cfRule>
  </conditionalFormatting>
  <conditionalFormatting sqref="H12:H21">
    <cfRule type="containsText" dxfId="1801" priority="75" operator="containsText" text="Espacio para describir la o las posibles causas">
      <formula>NOT(ISERROR(SEARCH("Espacio para describir la o las posibles causas",H12)))</formula>
    </cfRule>
  </conditionalFormatting>
  <conditionalFormatting sqref="I12:I21">
    <cfRule type="containsText" dxfId="1800"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799" priority="73" operator="containsText" text="←">
      <formula>NOT(ISERROR(SEARCH("←",J12)))</formula>
    </cfRule>
  </conditionalFormatting>
  <conditionalFormatting sqref="P12:P21">
    <cfRule type="containsText" dxfId="1798" priority="72" operator="containsText" text="Seleccione Tratamiento del Riesgo">
      <formula>NOT(ISERROR(SEARCH("Seleccione Tratamiento del Riesgo",P12)))</formula>
    </cfRule>
  </conditionalFormatting>
  <conditionalFormatting sqref="R12:S21 U12:X21">
    <cfRule type="containsText" dxfId="1797" priority="70" operator="containsText" text="Escoger un dato de la lista desplegable">
      <formula>NOT(ISERROR(SEARCH("Escoger un dato de la lista desplegable",R12)))</formula>
    </cfRule>
    <cfRule type="containsText" dxfId="1796" priority="71" operator="containsText" text="Casilla formulada">
      <formula>NOT(ISERROR(SEARCH("Casilla formulada",R12)))</formula>
    </cfRule>
  </conditionalFormatting>
  <conditionalFormatting sqref="R12:S21 U12:X21">
    <cfRule type="containsText" dxfId="1795" priority="69" operator="containsText" text="CONTROL#">
      <formula>NOT(ISERROR(SEARCH("CONTROL#",R12)))</formula>
    </cfRule>
  </conditionalFormatting>
  <conditionalFormatting sqref="T12:T21">
    <cfRule type="containsText" dxfId="1794" priority="67" operator="containsText" text="Escoger un dato de la lista desplegable">
      <formula>NOT(ISERROR(SEARCH("Escoger un dato de la lista desplegable",T12)))</formula>
    </cfRule>
    <cfRule type="containsText" dxfId="1793" priority="68" operator="containsText" text="Casilla formulada">
      <formula>NOT(ISERROR(SEARCH("Casilla formulada",T12)))</formula>
    </cfRule>
  </conditionalFormatting>
  <conditionalFormatting sqref="T12:T21">
    <cfRule type="containsText" dxfId="1792" priority="66" operator="containsText" text="CONTROL#">
      <formula>NOT(ISERROR(SEARCH("CONTROL#",T12)))</formula>
    </cfRule>
  </conditionalFormatting>
  <conditionalFormatting sqref="T12">
    <cfRule type="containsText" dxfId="1791" priority="64" operator="containsText" text="Escoger un dato de la lista desplegable">
      <formula>NOT(ISERROR(SEARCH("Escoger un dato de la lista desplegable",T12)))</formula>
    </cfRule>
    <cfRule type="containsText" dxfId="1790" priority="65" operator="containsText" text="Casilla formulada">
      <formula>NOT(ISERROR(SEARCH("Casilla formulada",T12)))</formula>
    </cfRule>
  </conditionalFormatting>
  <conditionalFormatting sqref="T13:T21">
    <cfRule type="containsText" dxfId="1789" priority="62" operator="containsText" text="Escoger un dato de la lista desplegable">
      <formula>NOT(ISERROR(SEARCH("Escoger un dato de la lista desplegable",T13)))</formula>
    </cfRule>
    <cfRule type="containsText" dxfId="1788" priority="63" operator="containsText" text="Casilla formulada">
      <formula>NOT(ISERROR(SEARCH("Casilla formulada",T13)))</formula>
    </cfRule>
  </conditionalFormatting>
  <conditionalFormatting sqref="I6">
    <cfRule type="containsText" dxfId="1787" priority="61" operator="containsText" text="Casilla formulada">
      <formula>NOT(ISERROR(SEARCH("Casilla formulada",I6)))</formula>
    </cfRule>
  </conditionalFormatting>
  <conditionalFormatting sqref="O22:P22 O23:O31">
    <cfRule type="containsText" dxfId="1786" priority="57" operator="containsText" text="Extremo">
      <formula>NOT(ISERROR(SEARCH("Extremo",O22)))</formula>
    </cfRule>
    <cfRule type="containsText" dxfId="1785" priority="58" operator="containsText" text="Alto">
      <formula>NOT(ISERROR(SEARCH("Alto",O22)))</formula>
    </cfRule>
    <cfRule type="containsText" dxfId="1784" priority="59" operator="containsText" text="Moderado">
      <formula>NOT(ISERROR(SEARCH("Moderado",O22)))</formula>
    </cfRule>
    <cfRule type="containsText" dxfId="1783" priority="60" operator="containsText" text="Bajo">
      <formula>NOT(ISERROR(SEARCH("Bajo",O22)))</formula>
    </cfRule>
  </conditionalFormatting>
  <conditionalFormatting sqref="AM22:AM31">
    <cfRule type="containsText" dxfId="1782" priority="54" operator="containsText" text="FUERTE">
      <formula>NOT(ISERROR(SEARCH("FUERTE",AM22)))</formula>
    </cfRule>
    <cfRule type="containsText" dxfId="1781" priority="55" operator="containsText" text="MODERADO">
      <formula>NOT(ISERROR(SEARCH("MODERADO",AM22)))</formula>
    </cfRule>
    <cfRule type="containsText" dxfId="1780" priority="56" operator="containsText" text="DÉBIL">
      <formula>NOT(ISERROR(SEARCH("DÉBIL",AM22)))</formula>
    </cfRule>
  </conditionalFormatting>
  <conditionalFormatting sqref="AW22:AW31">
    <cfRule type="containsText" dxfId="1779" priority="50" operator="containsText" text="Extremo">
      <formula>NOT(ISERROR(SEARCH("Extremo",AW22)))</formula>
    </cfRule>
    <cfRule type="containsText" dxfId="1778" priority="51" operator="containsText" text="Alto">
      <formula>NOT(ISERROR(SEARCH("Alto",AW22)))</formula>
    </cfRule>
    <cfRule type="containsText" dxfId="1777" priority="52" operator="containsText" text="Moderado">
      <formula>NOT(ISERROR(SEARCH("Moderado",AW22)))</formula>
    </cfRule>
    <cfRule type="containsText" dxfId="1776" priority="53" operator="containsText" text="Bajo">
      <formula>NOT(ISERROR(SEARCH("Bajo",AW22)))</formula>
    </cfRule>
  </conditionalFormatting>
  <conditionalFormatting sqref="B22:B31">
    <cfRule type="containsText" dxfId="1775" priority="49" operator="containsText" text="Escoger un proceso de la lista desplegable">
      <formula>NOT(ISERROR(SEARCH("Escoger un proceso de la lista desplegable",B22)))</formula>
    </cfRule>
  </conditionalFormatting>
  <conditionalFormatting sqref="B22:Q31 Y22:AX31">
    <cfRule type="containsText" dxfId="1774" priority="47" operator="containsText" text="Escoger un dato de la lista desplegable">
      <formula>NOT(ISERROR(SEARCH("Escoger un dato de la lista desplegable",B22)))</formula>
    </cfRule>
    <cfRule type="containsText" dxfId="1773" priority="48" operator="containsText" text="Casilla formulada">
      <formula>NOT(ISERROR(SEARCH("Casilla formulada",B22)))</formula>
    </cfRule>
  </conditionalFormatting>
  <conditionalFormatting sqref="D22:D31">
    <cfRule type="containsText" dxfId="1772" priority="46" operator="containsText" text="Definir el riesgo">
      <formula>NOT(ISERROR(SEARCH("Definir el riesgo",D22)))</formula>
    </cfRule>
  </conditionalFormatting>
  <conditionalFormatting sqref="H22:H31">
    <cfRule type="containsText" dxfId="1771" priority="45" operator="containsText" text="Espacio para describir la o las posibles causas">
      <formula>NOT(ISERROR(SEARCH("Espacio para describir la o las posibles causas",H22)))</formula>
    </cfRule>
  </conditionalFormatting>
  <conditionalFormatting sqref="I22:I31">
    <cfRule type="containsText" dxfId="1770"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769" priority="43" operator="containsText" text="←">
      <formula>NOT(ISERROR(SEARCH("←",J22)))</formula>
    </cfRule>
  </conditionalFormatting>
  <conditionalFormatting sqref="P22:P31">
    <cfRule type="containsText" dxfId="1768" priority="42" operator="containsText" text="Seleccione Tratamiento del Riesgo">
      <formula>NOT(ISERROR(SEARCH("Seleccione Tratamiento del Riesgo",P22)))</formula>
    </cfRule>
  </conditionalFormatting>
  <conditionalFormatting sqref="R22:S31 U22:X31">
    <cfRule type="containsText" dxfId="1767" priority="40" operator="containsText" text="Escoger un dato de la lista desplegable">
      <formula>NOT(ISERROR(SEARCH("Escoger un dato de la lista desplegable",R22)))</formula>
    </cfRule>
    <cfRule type="containsText" dxfId="1766" priority="41" operator="containsText" text="Casilla formulada">
      <formula>NOT(ISERROR(SEARCH("Casilla formulada",R22)))</formula>
    </cfRule>
  </conditionalFormatting>
  <conditionalFormatting sqref="R22:S31 U22:X31">
    <cfRule type="containsText" dxfId="1765" priority="39" operator="containsText" text="CONTROL#">
      <formula>NOT(ISERROR(SEARCH("CONTROL#",R22)))</formula>
    </cfRule>
  </conditionalFormatting>
  <conditionalFormatting sqref="T22:T31">
    <cfRule type="containsText" dxfId="1764" priority="37" operator="containsText" text="Escoger un dato de la lista desplegable">
      <formula>NOT(ISERROR(SEARCH("Escoger un dato de la lista desplegable",T22)))</formula>
    </cfRule>
    <cfRule type="containsText" dxfId="1763" priority="38" operator="containsText" text="Casilla formulada">
      <formula>NOT(ISERROR(SEARCH("Casilla formulada",T22)))</formula>
    </cfRule>
  </conditionalFormatting>
  <conditionalFormatting sqref="T22:T31">
    <cfRule type="containsText" dxfId="1762" priority="36" operator="containsText" text="CONTROL#">
      <formula>NOT(ISERROR(SEARCH("CONTROL#",T22)))</formula>
    </cfRule>
  </conditionalFormatting>
  <conditionalFormatting sqref="T22">
    <cfRule type="containsText" dxfId="1761" priority="34" operator="containsText" text="Escoger un dato de la lista desplegable">
      <formula>NOT(ISERROR(SEARCH("Escoger un dato de la lista desplegable",T22)))</formula>
    </cfRule>
    <cfRule type="containsText" dxfId="1760" priority="35" operator="containsText" text="Casilla formulada">
      <formula>NOT(ISERROR(SEARCH("Casilla formulada",T22)))</formula>
    </cfRule>
  </conditionalFormatting>
  <conditionalFormatting sqref="T23:T31">
    <cfRule type="containsText" dxfId="1759" priority="32" operator="containsText" text="Escoger un dato de la lista desplegable">
      <formula>NOT(ISERROR(SEARCH("Escoger un dato de la lista desplegable",T23)))</formula>
    </cfRule>
    <cfRule type="containsText" dxfId="1758" priority="33" operator="containsText" text="Casilla formulada">
      <formula>NOT(ISERROR(SEARCH("Casilla formulada",T23)))</formula>
    </cfRule>
  </conditionalFormatting>
  <conditionalFormatting sqref="O32:P32 O33:O41">
    <cfRule type="containsText" dxfId="1757" priority="28" operator="containsText" text="Extremo">
      <formula>NOT(ISERROR(SEARCH("Extremo",O32)))</formula>
    </cfRule>
    <cfRule type="containsText" dxfId="1756" priority="29" operator="containsText" text="Alto">
      <formula>NOT(ISERROR(SEARCH("Alto",O32)))</formula>
    </cfRule>
    <cfRule type="containsText" dxfId="1755" priority="30" operator="containsText" text="Moderado">
      <formula>NOT(ISERROR(SEARCH("Moderado",O32)))</formula>
    </cfRule>
    <cfRule type="containsText" dxfId="1754" priority="31" operator="containsText" text="Bajo">
      <formula>NOT(ISERROR(SEARCH("Bajo",O32)))</formula>
    </cfRule>
  </conditionalFormatting>
  <conditionalFormatting sqref="AM32:AM41">
    <cfRule type="containsText" dxfId="1753" priority="25" operator="containsText" text="FUERTE">
      <formula>NOT(ISERROR(SEARCH("FUERTE",AM32)))</formula>
    </cfRule>
    <cfRule type="containsText" dxfId="1752" priority="26" operator="containsText" text="MODERADO">
      <formula>NOT(ISERROR(SEARCH("MODERADO",AM32)))</formula>
    </cfRule>
    <cfRule type="containsText" dxfId="1751" priority="27" operator="containsText" text="DÉBIL">
      <formula>NOT(ISERROR(SEARCH("DÉBIL",AM32)))</formula>
    </cfRule>
  </conditionalFormatting>
  <conditionalFormatting sqref="AW32:AW41">
    <cfRule type="containsText" dxfId="1750" priority="21" operator="containsText" text="Extremo">
      <formula>NOT(ISERROR(SEARCH("Extremo",AW32)))</formula>
    </cfRule>
    <cfRule type="containsText" dxfId="1749" priority="22" operator="containsText" text="Alto">
      <formula>NOT(ISERROR(SEARCH("Alto",AW32)))</formula>
    </cfRule>
    <cfRule type="containsText" dxfId="1748" priority="23" operator="containsText" text="Moderado">
      <formula>NOT(ISERROR(SEARCH("Moderado",AW32)))</formula>
    </cfRule>
    <cfRule type="containsText" dxfId="1747" priority="24" operator="containsText" text="Bajo">
      <formula>NOT(ISERROR(SEARCH("Bajo",AW32)))</formula>
    </cfRule>
  </conditionalFormatting>
  <conditionalFormatting sqref="B32:B41">
    <cfRule type="containsText" dxfId="1746" priority="20" operator="containsText" text="Escoger un proceso de la lista desplegable">
      <formula>NOT(ISERROR(SEARCH("Escoger un proceso de la lista desplegable",B32)))</formula>
    </cfRule>
  </conditionalFormatting>
  <conditionalFormatting sqref="B32:Q41 Y32:AX41">
    <cfRule type="containsText" dxfId="1745" priority="18" operator="containsText" text="Escoger un dato de la lista desplegable">
      <formula>NOT(ISERROR(SEARCH("Escoger un dato de la lista desplegable",B32)))</formula>
    </cfRule>
    <cfRule type="containsText" dxfId="1744" priority="19" operator="containsText" text="Casilla formulada">
      <formula>NOT(ISERROR(SEARCH("Casilla formulada",B32)))</formula>
    </cfRule>
  </conditionalFormatting>
  <conditionalFormatting sqref="D32:D41">
    <cfRule type="containsText" dxfId="1743" priority="17" operator="containsText" text="Definir el riesgo">
      <formula>NOT(ISERROR(SEARCH("Definir el riesgo",D32)))</formula>
    </cfRule>
  </conditionalFormatting>
  <conditionalFormatting sqref="H32:H41">
    <cfRule type="containsText" dxfId="1742" priority="16" operator="containsText" text="Espacio para describir la o las posibles causas">
      <formula>NOT(ISERROR(SEARCH("Espacio para describir la o las posibles causas",H32)))</formula>
    </cfRule>
  </conditionalFormatting>
  <conditionalFormatting sqref="I32:I41">
    <cfRule type="containsText" dxfId="1741"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1740" priority="14" operator="containsText" text="←">
      <formula>NOT(ISERROR(SEARCH("←",J32)))</formula>
    </cfRule>
  </conditionalFormatting>
  <conditionalFormatting sqref="P32:P41">
    <cfRule type="containsText" dxfId="1739" priority="13" operator="containsText" text="Seleccione Tratamiento del Riesgo">
      <formula>NOT(ISERROR(SEARCH("Seleccione Tratamiento del Riesgo",P32)))</formula>
    </cfRule>
  </conditionalFormatting>
  <conditionalFormatting sqref="R32:S41 U32:X41">
    <cfRule type="containsText" dxfId="1738" priority="11" operator="containsText" text="Escoger un dato de la lista desplegable">
      <formula>NOT(ISERROR(SEARCH("Escoger un dato de la lista desplegable",R32)))</formula>
    </cfRule>
    <cfRule type="containsText" dxfId="1737" priority="12" operator="containsText" text="Casilla formulada">
      <formula>NOT(ISERROR(SEARCH("Casilla formulada",R32)))</formula>
    </cfRule>
  </conditionalFormatting>
  <conditionalFormatting sqref="R32:S41 U32:X41">
    <cfRule type="containsText" dxfId="1736" priority="10" operator="containsText" text="CONTROL#">
      <formula>NOT(ISERROR(SEARCH("CONTROL#",R32)))</formula>
    </cfRule>
  </conditionalFormatting>
  <conditionalFormatting sqref="T32:T41">
    <cfRule type="containsText" dxfId="1735" priority="8" operator="containsText" text="Escoger un dato de la lista desplegable">
      <formula>NOT(ISERROR(SEARCH("Escoger un dato de la lista desplegable",T32)))</formula>
    </cfRule>
    <cfRule type="containsText" dxfId="1734" priority="9" operator="containsText" text="Casilla formulada">
      <formula>NOT(ISERROR(SEARCH("Casilla formulada",T32)))</formula>
    </cfRule>
  </conditionalFormatting>
  <conditionalFormatting sqref="T32:T41">
    <cfRule type="containsText" dxfId="1733" priority="7" operator="containsText" text="CONTROL#">
      <formula>NOT(ISERROR(SEARCH("CONTROL#",T32)))</formula>
    </cfRule>
  </conditionalFormatting>
  <conditionalFormatting sqref="T32">
    <cfRule type="containsText" dxfId="1732" priority="5" operator="containsText" text="Escoger un dato de la lista desplegable">
      <formula>NOT(ISERROR(SEARCH("Escoger un dato de la lista desplegable",T32)))</formula>
    </cfRule>
    <cfRule type="containsText" dxfId="1731" priority="6" operator="containsText" text="Casilla formulada">
      <formula>NOT(ISERROR(SEARCH("Casilla formulada",T32)))</formula>
    </cfRule>
  </conditionalFormatting>
  <conditionalFormatting sqref="T33:T41">
    <cfRule type="containsText" dxfId="1730" priority="3" operator="containsText" text="Escoger un dato de la lista desplegable">
      <formula>NOT(ISERROR(SEARCH("Escoger un dato de la lista desplegable",T33)))</formula>
    </cfRule>
    <cfRule type="containsText" dxfId="1729" priority="4" operator="containsText" text="Casilla formulada">
      <formula>NOT(ISERROR(SEARCH("Casilla formulada",T33)))</formula>
    </cfRule>
  </conditionalFormatting>
  <conditionalFormatting sqref="F12:F21">
    <cfRule type="containsText" dxfId="1728" priority="1" operator="containsText" text="Escoger un dato de la lista desplegable">
      <formula>NOT(ISERROR(SEARCH("Escoger un dato de la lista desplegable",F12)))</formula>
    </cfRule>
    <cfRule type="containsText" dxfId="1727" priority="2" operator="containsText" text="Casilla formulada">
      <formula>NOT(ISERROR(SEARCH("Casilla formulada",F12)))</formula>
    </cfRule>
  </conditionalFormatting>
  <dataValidations count="11">
    <dataValidation type="list" allowBlank="1" showInputMessage="1" showErrorMessage="1" sqref="T12:T41" xr:uid="{00000000-0002-0000-1C00-000000000000}">
      <formula1>"Escoger un dato de la lista desplegable,Por Tramite, Diario, Semanal, Quincenal, Mensual, Bimestral, Trimestral, Semestral,Anual"</formula1>
    </dataValidation>
    <dataValidation type="list" allowBlank="1" showInputMessage="1" showErrorMessage="1" sqref="AJ12:AJ41" xr:uid="{00000000-0002-0000-1C00-000001000000}">
      <formula1>"Escoger un dato de la lista desplegable,Fuerte,Moderado,Débil"</formula1>
    </dataValidation>
    <dataValidation type="list" allowBlank="1" showInputMessage="1" showErrorMessage="1" sqref="AF12:AF41" xr:uid="{00000000-0002-0000-1C00-000002000000}">
      <formula1>"Escoger un dato de la lista desplegable,Completa,Incompleta,No existe"</formula1>
    </dataValidation>
    <dataValidation type="list" allowBlank="1" showInputMessage="1" showErrorMessage="1" sqref="AE12:AE41" xr:uid="{00000000-0002-0000-1C00-000003000000}">
      <formula1>"Escoger un dato de la lista desplegable,Se investigan y resuelven oportunamente,No se investigan y resuelven oportunamente."</formula1>
    </dataValidation>
    <dataValidation type="list" allowBlank="1" showInputMessage="1" showErrorMessage="1" sqref="AD12:AD41" xr:uid="{00000000-0002-0000-1C00-000004000000}">
      <formula1>"Escoger un dato de la lista desplegable,Confiable,No confiable"</formula1>
    </dataValidation>
    <dataValidation type="list" allowBlank="1" showInputMessage="1" showErrorMessage="1" sqref="AC12:AC41" xr:uid="{00000000-0002-0000-1C00-000005000000}">
      <formula1>"Escoger un dato de la lista desplegable,Prevenir,Detectar,No es un control"</formula1>
    </dataValidation>
    <dataValidation type="list" allowBlank="1" showInputMessage="1" showErrorMessage="1" sqref="AB12:AB41" xr:uid="{00000000-0002-0000-1C00-000006000000}">
      <formula1>"Escoger un dato de la lista desplegable,Oportuna,Inoportuna"</formula1>
    </dataValidation>
    <dataValidation type="list" allowBlank="1" showInputMessage="1" showErrorMessage="1" sqref="AA12:AA41" xr:uid="{00000000-0002-0000-1C00-000007000000}">
      <formula1>"Escoger un dato de la lista desplegable,Adecuado,Inadecuado"</formula1>
    </dataValidation>
    <dataValidation type="list" allowBlank="1" showInputMessage="1" showErrorMessage="1" sqref="Z12:Z41" xr:uid="{00000000-0002-0000-1C00-000008000000}">
      <formula1>"Escoger un dato de la lista desplegable,Asignado,No Asignado"</formula1>
    </dataValidation>
    <dataValidation type="list" allowBlank="1" showInputMessage="1" showErrorMessage="1" sqref="Y12:Y41" xr:uid="{00000000-0002-0000-1C00-000009000000}">
      <formula1>"Escoger un dato de la lista desplegable,Preventivo,Detectivo"</formula1>
    </dataValidation>
    <dataValidation type="list" allowBlank="1" showInputMessage="1" showErrorMessage="1" sqref="M12:M41 J12:J41" xr:uid="{00000000-0002-0000-1C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C00-00000B000000}">
          <x14:formula1>
            <xm:f>'HOJA DE DATOS'!$I$13:$I$46</xm:f>
          </x14:formula1>
          <xm:sqref>B12:B41</xm:sqref>
        </x14:dataValidation>
        <x14:dataValidation type="list" allowBlank="1" showInputMessage="1" showErrorMessage="1" xr:uid="{00000000-0002-0000-1C00-00000C000000}">
          <x14:formula1>
            <xm:f>'HOJA DE DATOS'!$I$50:$I$57</xm:f>
          </x14:formula1>
          <xm:sqref>E12:E41</xm:sqref>
        </x14:dataValidation>
        <x14:dataValidation type="list" allowBlank="1" showInputMessage="1" showErrorMessage="1" xr:uid="{00000000-0002-0000-1C00-00000D000000}">
          <x14:formula1>
            <xm:f>'HOJA DE DATOS'!$I$60:$I$64</xm:f>
          </x14:formula1>
          <xm:sqref>P12:P41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37E89-C23E-45A8-A201-B0D91AB07BE3}">
  <sheetPr>
    <tabColor rgb="FFAF5881"/>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28.441406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2485</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GDIR-1.0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91" t="s">
        <v>56</v>
      </c>
      <c r="AW11" s="191" t="s">
        <v>57</v>
      </c>
      <c r="AX11" s="191">
        <v>2</v>
      </c>
      <c r="AY11" s="191">
        <v>3</v>
      </c>
      <c r="AZ11" s="191">
        <v>4</v>
      </c>
      <c r="BA11" s="191">
        <v>5</v>
      </c>
      <c r="BB11" s="191">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61.60000000000002" customHeight="1" x14ac:dyDescent="0.3">
      <c r="A12" s="162"/>
      <c r="B12" s="394" t="s">
        <v>10</v>
      </c>
      <c r="C12" s="364" t="str">
        <f>VLOOKUP(B12,'[7]HOJA DE DATOS'!$I$13:$J$46,2,FALSE)</f>
        <v>Establecer las políticas, estrategias, planes y programas institucionales, con el propósito de lograr el crecimiento ordenado y seguro de la aviación civil, de la industria aérea, la infraestructura aeronáutica y aeroportuaria, cumpliendo con los estándares de seguridad operacional y de la aviación civil, contribuyendo al desarrollo de la visión del sector aéreo, en un entorno institucional claro, competitivo, conectado, seguro y sostenible, soportado en una infraestructura y sostenibilidad ambiental, una industria fortalecida y un talento humano competitivo.</v>
      </c>
      <c r="D12" s="397" t="s">
        <v>2498</v>
      </c>
      <c r="E12" s="364" t="s">
        <v>75</v>
      </c>
      <c r="F12" s="364" t="s">
        <v>75</v>
      </c>
      <c r="G12" s="364" t="s">
        <v>75</v>
      </c>
      <c r="H12" s="364" t="s">
        <v>75</v>
      </c>
      <c r="I12" s="372" t="str">
        <f>IF(AND((E12="SI"),(F12="SI"),(G12="SI"),(H12="SI")),"Si es Riesgo de Corrupción","No es Riesgo de Corrupción")</f>
        <v>Si es Riesgo de Corrupción</v>
      </c>
      <c r="J12" s="163">
        <v>1</v>
      </c>
      <c r="K12" s="164" t="s">
        <v>2486</v>
      </c>
      <c r="L12" s="308" t="s">
        <v>2499</v>
      </c>
      <c r="M12" s="310">
        <v>2</v>
      </c>
      <c r="N12" s="375" t="str">
        <f>IF(M12=1,"Rara vez",IF(M12=2,"Improbable",IF(M12=3,"Posible",IF(M12=4,"Probable",IF(M12=5,"Casi seguro","← 
Definir el nivel de probabilidad")))))</f>
        <v>Improbable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364" t="s">
        <v>75</v>
      </c>
      <c r="Q12" s="364" t="s">
        <v>75</v>
      </c>
      <c r="R12" s="364" t="s">
        <v>75</v>
      </c>
      <c r="S12" s="364" t="s">
        <v>75</v>
      </c>
      <c r="T12" s="364" t="s">
        <v>75</v>
      </c>
      <c r="U12" s="364" t="s">
        <v>75</v>
      </c>
      <c r="V12" s="364" t="s">
        <v>75</v>
      </c>
      <c r="W12" s="364" t="s">
        <v>75</v>
      </c>
      <c r="X12" s="364" t="s">
        <v>76</v>
      </c>
      <c r="Y12" s="364" t="s">
        <v>75</v>
      </c>
      <c r="Z12" s="364" t="s">
        <v>75</v>
      </c>
      <c r="AA12" s="364" t="s">
        <v>75</v>
      </c>
      <c r="AB12" s="364" t="s">
        <v>75</v>
      </c>
      <c r="AC12" s="364" t="s">
        <v>75</v>
      </c>
      <c r="AD12" s="364" t="s">
        <v>75</v>
      </c>
      <c r="AE12" s="364" t="s">
        <v>75</v>
      </c>
      <c r="AF12" s="364" t="s">
        <v>75</v>
      </c>
      <c r="AG12" s="364" t="s">
        <v>75</v>
      </c>
      <c r="AH12" s="364" t="s">
        <v>75</v>
      </c>
      <c r="AI12" s="367" t="str">
        <f>IF(AE12="SI","Impacto Catastrófico por lesoines o perdida de vidas humanas",(COUNTIF(P12:AD21,"SI")+COUNTIF(AF12:AH21,"SI")))</f>
        <v>Impacto Catastrófico por lesoines o perdida de vidas humanas</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2500</v>
      </c>
      <c r="AO12" s="166" t="s">
        <v>2488</v>
      </c>
      <c r="AP12" s="166" t="s">
        <v>92</v>
      </c>
      <c r="AQ12" s="166" t="s">
        <v>2501</v>
      </c>
      <c r="AR12" s="166" t="s">
        <v>2502</v>
      </c>
      <c r="AS12" s="166" t="s">
        <v>2503</v>
      </c>
      <c r="AT12" s="166" t="s">
        <v>2489</v>
      </c>
      <c r="AU12" s="166" t="s">
        <v>78</v>
      </c>
      <c r="AV12" s="166" t="s">
        <v>79</v>
      </c>
      <c r="AW12" s="166" t="s">
        <v>80</v>
      </c>
      <c r="AX12" s="166" t="s">
        <v>81</v>
      </c>
      <c r="AY12" s="166" t="s">
        <v>86</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95</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2497</v>
      </c>
    </row>
    <row r="13" spans="1:70" s="146" customFormat="1" ht="184.2" customHeight="1" x14ac:dyDescent="0.3">
      <c r="A13" s="162"/>
      <c r="B13" s="395"/>
      <c r="C13" s="365"/>
      <c r="D13" s="397"/>
      <c r="E13" s="365"/>
      <c r="F13" s="365"/>
      <c r="G13" s="365"/>
      <c r="H13" s="365"/>
      <c r="I13" s="373"/>
      <c r="J13" s="168">
        <v>2</v>
      </c>
      <c r="K13" s="169" t="s">
        <v>2487</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2504</v>
      </c>
      <c r="AO13" s="171" t="s">
        <v>2490</v>
      </c>
      <c r="AP13" s="171" t="s">
        <v>77</v>
      </c>
      <c r="AQ13" s="171" t="s">
        <v>2491</v>
      </c>
      <c r="AR13" s="171" t="s">
        <v>2492</v>
      </c>
      <c r="AS13" s="171" t="s">
        <v>2505</v>
      </c>
      <c r="AT13" s="171" t="s">
        <v>2493</v>
      </c>
      <c r="AU13" s="171" t="s">
        <v>78</v>
      </c>
      <c r="AV13" s="171" t="s">
        <v>79</v>
      </c>
      <c r="AW13" s="171" t="s">
        <v>80</v>
      </c>
      <c r="AX13" s="171" t="s">
        <v>81</v>
      </c>
      <c r="AY13" s="171" t="s">
        <v>86</v>
      </c>
      <c r="AZ13" s="171" t="s">
        <v>83</v>
      </c>
      <c r="BA13" s="171" t="s">
        <v>84</v>
      </c>
      <c r="BB13" s="171" t="s">
        <v>96</v>
      </c>
      <c r="BC13" s="171">
        <f>IF(AV13="Asignado",15,0)+IF(AW13="Adecuado",15,0)+IF(AX13="Oportuna",15,0)+IF(AY13="Prevenir",15,IF(AY13="Detectar",10,0))+IF(AZ13="Confiable",15,0)+IF(BA13="Se investigan y resuelven oportunamente",15,0)+IF(BB13="Completa",10,IF(BB13="Incompleta",5,0))</f>
        <v>95</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19.8" customHeight="1" x14ac:dyDescent="0.3">
      <c r="A14" s="162"/>
      <c r="B14" s="395"/>
      <c r="C14" s="365"/>
      <c r="D14" s="397"/>
      <c r="E14" s="365"/>
      <c r="F14" s="365"/>
      <c r="G14" s="365"/>
      <c r="H14" s="365"/>
      <c r="I14" s="373"/>
      <c r="J14" s="173">
        <v>3</v>
      </c>
      <c r="K14" s="174" t="s">
        <v>2506</v>
      </c>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t="s">
        <v>2507</v>
      </c>
      <c r="AO14" s="176" t="s">
        <v>2508</v>
      </c>
      <c r="AP14" s="176" t="s">
        <v>92</v>
      </c>
      <c r="AQ14" s="176" t="s">
        <v>2509</v>
      </c>
      <c r="AR14" s="176" t="s">
        <v>2510</v>
      </c>
      <c r="AS14" s="176" t="s">
        <v>2494</v>
      </c>
      <c r="AT14" s="176" t="s">
        <v>2495</v>
      </c>
      <c r="AU14" s="176" t="s">
        <v>95</v>
      </c>
      <c r="AV14" s="166" t="s">
        <v>79</v>
      </c>
      <c r="AW14" s="166" t="s">
        <v>80</v>
      </c>
      <c r="AX14" s="166" t="s">
        <v>81</v>
      </c>
      <c r="AY14" s="166" t="s">
        <v>82</v>
      </c>
      <c r="AZ14" s="166" t="s">
        <v>83</v>
      </c>
      <c r="BA14" s="166" t="s">
        <v>84</v>
      </c>
      <c r="BB14" s="166" t="s">
        <v>96</v>
      </c>
      <c r="BC14" s="176">
        <f t="shared" si="2"/>
        <v>100</v>
      </c>
      <c r="BD14" s="176" t="str">
        <f t="shared" si="3"/>
        <v>Fuerte</v>
      </c>
      <c r="BE14" s="176"/>
      <c r="BF14" s="176" t="s">
        <v>89</v>
      </c>
      <c r="BG14" s="176" t="str">
        <f t="shared" si="4"/>
        <v>Siempre se ejecuta</v>
      </c>
      <c r="BH14" s="176"/>
      <c r="BI14" s="177" t="str">
        <f t="shared" si="5"/>
        <v>FUERTE</v>
      </c>
      <c r="BJ14" s="176">
        <f t="shared" si="6"/>
        <v>100</v>
      </c>
      <c r="BK14" s="176" t="str">
        <f t="shared" si="7"/>
        <v>NO</v>
      </c>
      <c r="BL14" s="351"/>
      <c r="BM14" s="351"/>
      <c r="BN14" s="354"/>
      <c r="BO14" s="356"/>
      <c r="BP14" s="356"/>
      <c r="BQ14" s="359"/>
      <c r="BR14" s="349"/>
    </row>
    <row r="15" spans="1:70" s="146" customFormat="1" ht="3" customHeight="1" x14ac:dyDescent="0.3">
      <c r="A15" s="162"/>
      <c r="B15" s="395"/>
      <c r="C15" s="365"/>
      <c r="D15" s="397"/>
      <c r="E15" s="365"/>
      <c r="F15" s="365"/>
      <c r="G15" s="365"/>
      <c r="H15" s="365"/>
      <c r="I15" s="373"/>
      <c r="J15" s="168">
        <v>4</v>
      </c>
      <c r="K15" s="169"/>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2496</v>
      </c>
      <c r="AO15" s="196"/>
      <c r="AP15" s="196"/>
      <c r="AQ15" s="196"/>
      <c r="AR15" s="196"/>
      <c r="AS15" s="196"/>
      <c r="AT15" s="196"/>
      <c r="AU15" s="171"/>
      <c r="AV15" s="171"/>
      <c r="AW15" s="171"/>
      <c r="AX15" s="171"/>
      <c r="AY15" s="171"/>
      <c r="AZ15" s="171"/>
      <c r="BA15" s="171"/>
      <c r="BB15" s="171"/>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97"/>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97"/>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97"/>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97"/>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97"/>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98"/>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TeU4/gvjBObXlDgfXCwN1lSJ46gQYvLGTx+2Jew27W5ChzfT+LU0HLa2WKZXwpv9ZaZLFL4xjuZcdS50KKkDMg==" saltValue="DZZWwDaAO90jMVIG/+S0L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4282" priority="31" operator="containsText" text="No es Riesgo de Corrupción">
      <formula>NOT(ISERROR(SEARCH("No es Riesgo de Corrupción",I12)))</formula>
    </cfRule>
    <cfRule type="containsText" dxfId="4281" priority="32" operator="containsText" text="Si es Riesgo de Corrupción">
      <formula>NOT(ISERROR(SEARCH("Si es Riesgo de Corrupción",I12)))</formula>
    </cfRule>
  </conditionalFormatting>
  <conditionalFormatting sqref="AK12:AK21">
    <cfRule type="containsText" dxfId="4280" priority="27" operator="containsText" text="Extremo">
      <formula>NOT(ISERROR(SEARCH("Extremo",AK12)))</formula>
    </cfRule>
    <cfRule type="containsText" dxfId="4279" priority="28" operator="containsText" text="Alto">
      <formula>NOT(ISERROR(SEARCH("Alto",AK12)))</formula>
    </cfRule>
    <cfRule type="containsText" dxfId="4278" priority="29" operator="containsText" text="Moderado">
      <formula>NOT(ISERROR(SEARCH("Moderado",AK12)))</formula>
    </cfRule>
    <cfRule type="containsText" dxfId="4277" priority="30" operator="containsText" text="Bajo">
      <formula>NOT(ISERROR(SEARCH("Bajo",AK12)))</formula>
    </cfRule>
  </conditionalFormatting>
  <conditionalFormatting sqref="BI12:BI21">
    <cfRule type="containsText" dxfId="4276" priority="24" operator="containsText" text="FUERTE">
      <formula>NOT(ISERROR(SEARCH("FUERTE",BI12)))</formula>
    </cfRule>
    <cfRule type="containsText" dxfId="4275" priority="25" operator="containsText" text="MODERADO">
      <formula>NOT(ISERROR(SEARCH("MODERADO",BI12)))</formula>
    </cfRule>
    <cfRule type="containsText" dxfId="4274" priority="26" operator="containsText" text="DÉBIL">
      <formula>NOT(ISERROR(SEARCH("DÉBIL",BI12)))</formula>
    </cfRule>
  </conditionalFormatting>
  <conditionalFormatting sqref="AL12">
    <cfRule type="containsText" dxfId="4273" priority="20" operator="containsText" text="Extremo">
      <formula>NOT(ISERROR(SEARCH("Extremo",AL12)))</formula>
    </cfRule>
    <cfRule type="containsText" dxfId="4272" priority="21" operator="containsText" text="Alto">
      <formula>NOT(ISERROR(SEARCH("Alto",AL12)))</formula>
    </cfRule>
    <cfRule type="containsText" dxfId="4271" priority="22" operator="containsText" text="Moderado">
      <formula>NOT(ISERROR(SEARCH("Moderado",AL12)))</formula>
    </cfRule>
    <cfRule type="containsText" dxfId="4270" priority="23" operator="containsText" text="Bajo">
      <formula>NOT(ISERROR(SEARCH("Bajo",AL12)))</formula>
    </cfRule>
  </conditionalFormatting>
  <conditionalFormatting sqref="BQ12:BQ21">
    <cfRule type="containsText" dxfId="4269" priority="16" operator="containsText" text="Extremo">
      <formula>NOT(ISERROR(SEARCH("Extremo",BQ12)))</formula>
    </cfRule>
    <cfRule type="containsText" dxfId="4268" priority="17" operator="containsText" text="Alto">
      <formula>NOT(ISERROR(SEARCH("Alto",BQ12)))</formula>
    </cfRule>
    <cfRule type="containsText" dxfId="4267" priority="18" operator="containsText" text="Moderado">
      <formula>NOT(ISERROR(SEARCH("Moderado",BQ12)))</formula>
    </cfRule>
    <cfRule type="containsText" dxfId="4266" priority="19" operator="containsText" text="Bajo">
      <formula>NOT(ISERROR(SEARCH("Bajo",BQ12)))</formula>
    </cfRule>
  </conditionalFormatting>
  <conditionalFormatting sqref="A1:XFD3 A5:XFD11 A4:AT4 BS4:XFD4 BH12:XFD12 A22:XFD1048576 A12:D21 I13:XFD21 I12:BF12">
    <cfRule type="containsText" dxfId="4265" priority="11" operator="containsText" text="REDACTAR CONTROL">
      <formula>NOT(ISERROR(SEARCH("REDACTAR CONTROL",A1)))</formula>
    </cfRule>
    <cfRule type="containsText" dxfId="4264" priority="12" operator="containsText" text="Espacio para">
      <formula>NOT(ISERROR(SEARCH("Espacio para",A1)))</formula>
    </cfRule>
    <cfRule type="containsText" dxfId="4263" priority="13" operator="containsText" text="Definir el">
      <formula>NOT(ISERROR(SEARCH("Definir el",A1)))</formula>
    </cfRule>
    <cfRule type="containsText" dxfId="4262" priority="14" operator="containsText" text="lista desplegable">
      <formula>NOT(ISERROR(SEARCH("lista desplegable",A1)))</formula>
    </cfRule>
    <cfRule type="containsText" dxfId="4261" priority="15" operator="containsText" text="Casilla formulada">
      <formula>NOT(ISERROR(SEARCH("Casilla formulada",A1)))</formula>
    </cfRule>
  </conditionalFormatting>
  <conditionalFormatting sqref="BG12">
    <cfRule type="containsText" dxfId="4260" priority="6" operator="containsText" text="REDACTAR CONTROL">
      <formula>NOT(ISERROR(SEARCH("REDACTAR CONTROL",BG12)))</formula>
    </cfRule>
    <cfRule type="containsText" dxfId="4259" priority="7" operator="containsText" text="Espacio para">
      <formula>NOT(ISERROR(SEARCH("Espacio para",BG12)))</formula>
    </cfRule>
    <cfRule type="containsText" dxfId="4258" priority="8" operator="containsText" text="Definir el">
      <formula>NOT(ISERROR(SEARCH("Definir el",BG12)))</formula>
    </cfRule>
    <cfRule type="containsText" dxfId="4257" priority="9" operator="containsText" text="lista desplegable">
      <formula>NOT(ISERROR(SEARCH("lista desplegable",BG12)))</formula>
    </cfRule>
    <cfRule type="containsText" dxfId="4256" priority="10" operator="containsText" text="Casilla formulada">
      <formula>NOT(ISERROR(SEARCH("Casilla formulada",BG12)))</formula>
    </cfRule>
  </conditionalFormatting>
  <conditionalFormatting sqref="E12:H21">
    <cfRule type="containsText" dxfId="4255" priority="1" operator="containsText" text="REDACTAR CONTROL">
      <formula>NOT(ISERROR(SEARCH("REDACTAR CONTROL",E12)))</formula>
    </cfRule>
    <cfRule type="containsText" dxfId="4254" priority="2" operator="containsText" text="Espacio para">
      <formula>NOT(ISERROR(SEARCH("Espacio para",E12)))</formula>
    </cfRule>
    <cfRule type="containsText" dxfId="4253" priority="3" operator="containsText" text="Definir el">
      <formula>NOT(ISERROR(SEARCH("Definir el",E12)))</formula>
    </cfRule>
    <cfRule type="containsText" dxfId="4252" priority="4" operator="containsText" text="lista desplegable">
      <formula>NOT(ISERROR(SEARCH("lista desplegable",E12)))</formula>
    </cfRule>
    <cfRule type="containsText" dxfId="4251" priority="5" operator="containsText" text="Casilla formulada">
      <formula>NOT(ISERROR(SEARCH("Casilla formulada",E12)))</formula>
    </cfRule>
  </conditionalFormatting>
  <dataValidations count="13">
    <dataValidation type="list" allowBlank="1" showInputMessage="1" showErrorMessage="1" sqref="BF12:BF21" xr:uid="{981C502B-A0E9-4FF4-86AA-4E1CCE3CA4CB}">
      <formula1>"Escoger un dato de la lista desplegable,Fuerte,Moderado,Débil"</formula1>
    </dataValidation>
    <dataValidation type="list" allowBlank="1" showInputMessage="1" showErrorMessage="1" sqref="M12:M21" xr:uid="{6CD14805-A9B7-4C7E-8EC7-3582B3D27FDC}">
      <formula1>"Escoger un dato de la lista desplegable,5,4,3,2,1"</formula1>
    </dataValidation>
    <dataValidation type="list" allowBlank="1" showInputMessage="1" showErrorMessage="1" sqref="E12:H21" xr:uid="{F7ED267B-E967-447C-A78A-D46C30E93902}">
      <formula1>"SI,NO,Escoger un dato de la lista desplegable"</formula1>
    </dataValidation>
    <dataValidation type="list" allowBlank="1" showInputMessage="1" showErrorMessage="1" sqref="P12:AH21" xr:uid="{43C9AEE4-C2C1-48ED-A967-A751A4EE992C}">
      <formula1>"SI,NO,Selecciona una respuesta en la lista desplegable"</formula1>
    </dataValidation>
    <dataValidation type="list" allowBlank="1" showInputMessage="1" showErrorMessage="1" sqref="AP12:AP21" xr:uid="{2A63379C-3D06-440E-AED3-C195BF275A17}">
      <formula1>"Escoger un dato de la lista desplegable,Por Tramite, Diario, Semanal, Quincenal, Mensual, Bimestral, Trimestral, Semestral,Anual"</formula1>
    </dataValidation>
    <dataValidation type="list" allowBlank="1" showInputMessage="1" showErrorMessage="1" sqref="AU12:AU21" xr:uid="{C26F7E03-727B-4FF7-B5B2-EB0FDD5C3A9C}">
      <formula1>"Escoger un dato de la lista desplegable,Preventivo,Detectivo"</formula1>
    </dataValidation>
    <dataValidation type="list" allowBlank="1" showInputMessage="1" showErrorMessage="1" sqref="AV12:AV21" xr:uid="{021C12D5-DB24-4014-9875-978D26C803F7}">
      <formula1>"Asignado,No Asignado,Escoger un dato de la lista desplegable"</formula1>
    </dataValidation>
    <dataValidation type="list" allowBlank="1" showInputMessage="1" showErrorMessage="1" sqref="AW12:AW21" xr:uid="{2B7DCEFB-CD36-41A3-A4BD-582E656E1477}">
      <formula1>"Adecuado,Inadecuado,Escoger un dato de la lista desplegable"</formula1>
    </dataValidation>
    <dataValidation type="list" allowBlank="1" showInputMessage="1" showErrorMessage="1" sqref="AX12:AX21" xr:uid="{9155C8D9-6323-4E2E-A6BD-83B391A7335D}">
      <formula1>"Oportuna,Inoportuna,Escoger un dato de la lista desplegable"</formula1>
    </dataValidation>
    <dataValidation type="list" allowBlank="1" showInputMessage="1" showErrorMessage="1" sqref="AY12:AY21" xr:uid="{C9D10D43-E3E4-42E9-8434-22B9495CDBFD}">
      <formula1>"Prevenir,Detectar,No es un control,Escoger un dato de la lista desplegable"</formula1>
    </dataValidation>
    <dataValidation type="list" allowBlank="1" showInputMessage="1" showErrorMessage="1" sqref="AZ12:AZ21" xr:uid="{EF1198A6-281B-40D5-9FC3-C6757FEAD269}">
      <formula1>"Confiable,No confiable,Escoger un dato de la lista desplegable"</formula1>
    </dataValidation>
    <dataValidation type="list" allowBlank="1" showInputMessage="1" showErrorMessage="1" sqref="BA12:BA21" xr:uid="{444380B9-EABF-4A97-9196-30C765B9080C}">
      <formula1>"Escoger un dato de la lista desplegable,Se investigan y resuelven oportunamente,No se investigan y resuelven oportunamente."</formula1>
    </dataValidation>
    <dataValidation type="list" allowBlank="1" showInputMessage="1" showErrorMessage="1" sqref="BB12:BB21" xr:uid="{B4365D85-E175-4051-9549-DFAE444E4AD4}">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451CB19D-A58D-4F80-A0BB-27FE85B6322B}">
          <x14:formula1>
            <xm:f>'HOJA DE DATOS'!$I$60:$I$64</xm:f>
          </x14:formula1>
          <xm:sqref>AL12:AL21</xm:sqref>
        </x14:dataValidation>
        <x14:dataValidation type="list" allowBlank="1" showInputMessage="1" showErrorMessage="1" xr:uid="{47330941-9857-4696-9AD0-1457DB802F56}">
          <x14:formula1>
            <xm:f>'HOJA DE DATOS'!$I$13:$I$46</xm:f>
          </x14:formula1>
          <xm:sqref>B12:B21</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51C3B-83D6-42F9-A47B-FF073BDBB76E}">
  <sheetPr codeName="Hoja25">
    <tabColor rgb="FFF36E3B"/>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41"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2062</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GSAP-4-1</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59" t="s">
        <v>56</v>
      </c>
      <c r="AW11" s="159" t="s">
        <v>57</v>
      </c>
      <c r="AX11" s="159">
        <v>2</v>
      </c>
      <c r="AY11" s="159">
        <v>3</v>
      </c>
      <c r="AZ11" s="159">
        <v>4</v>
      </c>
      <c r="BA11" s="159">
        <v>5</v>
      </c>
      <c r="BB11" s="159">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409.2" customHeight="1" x14ac:dyDescent="0.3">
      <c r="A12" s="162"/>
      <c r="B12" s="394" t="s">
        <v>27</v>
      </c>
      <c r="C12" s="364" t="str">
        <f>VLOOKUP(B12,'[7]HOJA DE DATOS'!$I$13:$J$46,2,FALSE)</f>
        <v>Crear condiciones para la conservación de vidas en incidentes o accidentes de aviación, infraestructura aeroportuaria y zona de influencia fuera del aeropuerto, que pueda generar riesgo para la operación aérea y la comunidad en general, con el fin de minimizar la pérdida de vidas preservando los bienes.</v>
      </c>
      <c r="D12" s="376" t="s">
        <v>2058</v>
      </c>
      <c r="E12" s="364" t="s">
        <v>75</v>
      </c>
      <c r="F12" s="364" t="s">
        <v>75</v>
      </c>
      <c r="G12" s="364" t="s">
        <v>75</v>
      </c>
      <c r="H12" s="364" t="s">
        <v>75</v>
      </c>
      <c r="I12" s="372" t="str">
        <f>IF(AND((E12="SI"),(F12="SI"),(G12="SI"),(H12="SI")),"Si es Riesgo de Corrupción","No es Riesgo de Corrupción")</f>
        <v>Si es Riesgo de Corrupción</v>
      </c>
      <c r="J12" s="163">
        <v>1</v>
      </c>
      <c r="K12" s="164" t="s">
        <v>2059</v>
      </c>
      <c r="L12" s="308" t="s">
        <v>2676</v>
      </c>
      <c r="M12" s="310">
        <v>3</v>
      </c>
      <c r="N12" s="375" t="str">
        <f>IF(M12=1,"Rara vez",IF(M12=2,"Improbable",IF(M12=3,"Posible",IF(M12=4,"Probable",IF(M12=5,"Casi seguro","← 
Definir el nivel de probabilidad")))))</f>
        <v>Posible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364" t="s">
        <v>75</v>
      </c>
      <c r="Q12" s="364" t="s">
        <v>75</v>
      </c>
      <c r="R12" s="364" t="s">
        <v>75</v>
      </c>
      <c r="S12" s="364" t="s">
        <v>75</v>
      </c>
      <c r="T12" s="364" t="s">
        <v>75</v>
      </c>
      <c r="U12" s="364" t="s">
        <v>75</v>
      </c>
      <c r="V12" s="364" t="s">
        <v>75</v>
      </c>
      <c r="W12" s="364" t="s">
        <v>75</v>
      </c>
      <c r="X12" s="364" t="s">
        <v>76</v>
      </c>
      <c r="Y12" s="364" t="s">
        <v>75</v>
      </c>
      <c r="Z12" s="364" t="s">
        <v>75</v>
      </c>
      <c r="AA12" s="364" t="s">
        <v>75</v>
      </c>
      <c r="AB12" s="364" t="s">
        <v>75</v>
      </c>
      <c r="AC12" s="364" t="s">
        <v>75</v>
      </c>
      <c r="AD12" s="364" t="s">
        <v>75</v>
      </c>
      <c r="AE12" s="364" t="s">
        <v>75</v>
      </c>
      <c r="AF12" s="364" t="s">
        <v>75</v>
      </c>
      <c r="AG12" s="364" t="s">
        <v>75</v>
      </c>
      <c r="AH12" s="364" t="s">
        <v>75</v>
      </c>
      <c r="AI12" s="367" t="str">
        <f>IF(AE12="SI","Impacto Catastrófico por lesoines o perdida de vidas humanas",(COUNTIF(P12:AD21,"SI")+COUNTIF(AF12:AH21,"SI")))</f>
        <v>Impacto Catastrófico por lesoines o perdida de vidas humanas</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2677</v>
      </c>
      <c r="AO12" s="166" t="s">
        <v>2060</v>
      </c>
      <c r="AP12" s="166" t="s">
        <v>109</v>
      </c>
      <c r="AQ12" s="166" t="s">
        <v>2678</v>
      </c>
      <c r="AR12" s="166" t="s">
        <v>2679</v>
      </c>
      <c r="AS12" s="166" t="s">
        <v>2061</v>
      </c>
      <c r="AT12" s="166" t="s">
        <v>2680</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98</v>
      </c>
      <c r="BG12" s="166" t="str">
        <f t="shared" ref="BG12:BG21" si="4">IF(BF12="Débil","No se ejecuta",IF(BF12="Moderado","Algunas veces se ejecuta",IF(BF12="FUERTE","Siempre se ejecuta","Casilla formulada")))</f>
        <v>Algunas veces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MODERADO</v>
      </c>
      <c r="BJ12" s="166">
        <f t="shared" ref="BJ12:BJ21" si="6">IF(BI12="DÉBIL",0,IF(BI12="MODERADO",50,IF(BI12="FUERTE",100,"")))</f>
        <v>50</v>
      </c>
      <c r="BK12" s="166" t="str">
        <f t="shared" ref="BK12:BK21" si="7">IF(AND(BF12="Fuerte",BD12="Fuerte"),"NO","SI")</f>
        <v>SI</v>
      </c>
      <c r="BL12" s="351" t="str">
        <f t="shared" ref="BL12" si="8">IF(AVERAGE(BJ12:BJ21)=100,"FUERTE",IF(AND(AVERAGE(BJ12:BJ21)&lt;=99,AVERAGE(BJ12:BJ21)&gt;=50),"MODERADA",IF(AVERAGE(BJ12:BJ21)&lt;50,"DÉBIL",0)))</f>
        <v>MODERADA</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2</v>
      </c>
      <c r="BO12" s="356" t="str">
        <f t="shared" ref="BO12" si="11">IF(BN12=1,"Rara vez",IF(BN12=2,"Improbable",IF(BN12=3,"Posible",IF(BN12=4,"Probable",IF(BN12=5,"Casi Seguro",0)))))</f>
        <v>Improbable</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2681</v>
      </c>
    </row>
    <row r="13" spans="1:70" s="146" customFormat="1" ht="3.6" customHeight="1" x14ac:dyDescent="0.3">
      <c r="A13" s="162"/>
      <c r="B13" s="395"/>
      <c r="C13" s="365"/>
      <c r="D13" s="376"/>
      <c r="E13" s="365"/>
      <c r="F13" s="365"/>
      <c r="G13" s="365"/>
      <c r="H13" s="365"/>
      <c r="I13" s="373"/>
      <c r="J13" s="168">
        <v>2</v>
      </c>
      <c r="K13" s="169"/>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c r="AO13" s="171"/>
      <c r="AP13" s="171"/>
      <c r="AQ13" s="171"/>
      <c r="AR13" s="171"/>
      <c r="AS13" s="171"/>
      <c r="AT13" s="171"/>
      <c r="AU13" s="171"/>
      <c r="AV13" s="171"/>
      <c r="AW13" s="171"/>
      <c r="AX13" s="171"/>
      <c r="AY13" s="171"/>
      <c r="AZ13" s="171"/>
      <c r="BA13" s="171"/>
      <c r="BB13" s="171"/>
      <c r="BC13" s="171">
        <f>IF(AV13="Asignado",15,0)+IF(AW13="Adecuado",15,0)+IF(AX13="Oportuna",15,0)+IF(AY13="Prevenir",15,IF(AY13="Detectar",10,0))+IF(AZ13="Confiable",15,0)+IF(BA13="Se investigan y resuelven oportunamente",15,0)+IF(BB13="Completa",10,IF(BB13="Incompleta",5,0))</f>
        <v>0</v>
      </c>
      <c r="BD13" s="171" t="str">
        <f t="shared" si="3"/>
        <v>Débil</v>
      </c>
      <c r="BE13" s="171"/>
      <c r="BF13" s="171"/>
      <c r="BG13" s="171" t="str">
        <f t="shared" si="4"/>
        <v>Casilla formulada</v>
      </c>
      <c r="BH13" s="171"/>
      <c r="BI13" s="172" t="str">
        <f t="shared" si="5"/>
        <v/>
      </c>
      <c r="BJ13" s="171" t="str">
        <f t="shared" si="6"/>
        <v/>
      </c>
      <c r="BK13" s="171" t="str">
        <f t="shared" si="7"/>
        <v>SI</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OgSwR8BJ1DaQvTchpdJ/MNlaLe20BRNgUyKw/mF8WU9b7iWz0qj8UMoPyAiqOBQOPESrIIZNg/6bZ4UcR1IYsA==" saltValue="A2ufNxGDHhTBI0QsWhgprg=="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1726" priority="31" operator="containsText" text="No es Riesgo de Corrupción">
      <formula>NOT(ISERROR(SEARCH("No es Riesgo de Corrupción",I12)))</formula>
    </cfRule>
    <cfRule type="containsText" dxfId="1725" priority="32" operator="containsText" text="Si es Riesgo de Corrupción">
      <formula>NOT(ISERROR(SEARCH("Si es Riesgo de Corrupción",I12)))</formula>
    </cfRule>
  </conditionalFormatting>
  <conditionalFormatting sqref="AK12:AK21">
    <cfRule type="containsText" dxfId="1724" priority="27" operator="containsText" text="Extremo">
      <formula>NOT(ISERROR(SEARCH("Extremo",AK12)))</formula>
    </cfRule>
    <cfRule type="containsText" dxfId="1723" priority="28" operator="containsText" text="Alto">
      <formula>NOT(ISERROR(SEARCH("Alto",AK12)))</formula>
    </cfRule>
    <cfRule type="containsText" dxfId="1722" priority="29" operator="containsText" text="Moderado">
      <formula>NOT(ISERROR(SEARCH("Moderado",AK12)))</formula>
    </cfRule>
    <cfRule type="containsText" dxfId="1721" priority="30" operator="containsText" text="Bajo">
      <formula>NOT(ISERROR(SEARCH("Bajo",AK12)))</formula>
    </cfRule>
  </conditionalFormatting>
  <conditionalFormatting sqref="BI12:BI21">
    <cfRule type="containsText" dxfId="1720" priority="24" operator="containsText" text="FUERTE">
      <formula>NOT(ISERROR(SEARCH("FUERTE",BI12)))</formula>
    </cfRule>
    <cfRule type="containsText" dxfId="1719" priority="25" operator="containsText" text="MODERADO">
      <formula>NOT(ISERROR(SEARCH("MODERADO",BI12)))</formula>
    </cfRule>
    <cfRule type="containsText" dxfId="1718" priority="26" operator="containsText" text="DÉBIL">
      <formula>NOT(ISERROR(SEARCH("DÉBIL",BI12)))</formula>
    </cfRule>
  </conditionalFormatting>
  <conditionalFormatting sqref="AL12">
    <cfRule type="containsText" dxfId="1717" priority="20" operator="containsText" text="Extremo">
      <formula>NOT(ISERROR(SEARCH("Extremo",AL12)))</formula>
    </cfRule>
    <cfRule type="containsText" dxfId="1716" priority="21" operator="containsText" text="Alto">
      <formula>NOT(ISERROR(SEARCH("Alto",AL12)))</formula>
    </cfRule>
    <cfRule type="containsText" dxfId="1715" priority="22" operator="containsText" text="Moderado">
      <formula>NOT(ISERROR(SEARCH("Moderado",AL12)))</formula>
    </cfRule>
    <cfRule type="containsText" dxfId="1714" priority="23" operator="containsText" text="Bajo">
      <formula>NOT(ISERROR(SEARCH("Bajo",AL12)))</formula>
    </cfRule>
  </conditionalFormatting>
  <conditionalFormatting sqref="BQ12:BQ21">
    <cfRule type="containsText" dxfId="1713" priority="16" operator="containsText" text="Extremo">
      <formula>NOT(ISERROR(SEARCH("Extremo",BQ12)))</formula>
    </cfRule>
    <cfRule type="containsText" dxfId="1712" priority="17" operator="containsText" text="Alto">
      <formula>NOT(ISERROR(SEARCH("Alto",BQ12)))</formula>
    </cfRule>
    <cfRule type="containsText" dxfId="1711" priority="18" operator="containsText" text="Moderado">
      <formula>NOT(ISERROR(SEARCH("Moderado",BQ12)))</formula>
    </cfRule>
    <cfRule type="containsText" dxfId="1710" priority="19" operator="containsText" text="Bajo">
      <formula>NOT(ISERROR(SEARCH("Bajo",BQ12)))</formula>
    </cfRule>
  </conditionalFormatting>
  <conditionalFormatting sqref="A1:XFD3 A5:XFD11 A4:AT4 BS4:XFD4 BH12:XFD12 A22:XFD1048576 A12:D21 I13:XFD21 I12:BF12">
    <cfRule type="containsText" dxfId="1709" priority="11" operator="containsText" text="REDACTAR CONTROL">
      <formula>NOT(ISERROR(SEARCH("REDACTAR CONTROL",A1)))</formula>
    </cfRule>
    <cfRule type="containsText" dxfId="1708" priority="12" operator="containsText" text="Espacio para">
      <formula>NOT(ISERROR(SEARCH("Espacio para",A1)))</formula>
    </cfRule>
    <cfRule type="containsText" dxfId="1707" priority="13" operator="containsText" text="Definir el">
      <formula>NOT(ISERROR(SEARCH("Definir el",A1)))</formula>
    </cfRule>
    <cfRule type="containsText" dxfId="1706" priority="14" operator="containsText" text="lista desplegable">
      <formula>NOT(ISERROR(SEARCH("lista desplegable",A1)))</formula>
    </cfRule>
    <cfRule type="containsText" dxfId="1705" priority="15" operator="containsText" text="Casilla formulada">
      <formula>NOT(ISERROR(SEARCH("Casilla formulada",A1)))</formula>
    </cfRule>
  </conditionalFormatting>
  <conditionalFormatting sqref="BG12">
    <cfRule type="containsText" dxfId="1704" priority="6" operator="containsText" text="REDACTAR CONTROL">
      <formula>NOT(ISERROR(SEARCH("REDACTAR CONTROL",BG12)))</formula>
    </cfRule>
    <cfRule type="containsText" dxfId="1703" priority="7" operator="containsText" text="Espacio para">
      <formula>NOT(ISERROR(SEARCH("Espacio para",BG12)))</formula>
    </cfRule>
    <cfRule type="containsText" dxfId="1702" priority="8" operator="containsText" text="Definir el">
      <formula>NOT(ISERROR(SEARCH("Definir el",BG12)))</formula>
    </cfRule>
    <cfRule type="containsText" dxfId="1701" priority="9" operator="containsText" text="lista desplegable">
      <formula>NOT(ISERROR(SEARCH("lista desplegable",BG12)))</formula>
    </cfRule>
    <cfRule type="containsText" dxfId="1700" priority="10" operator="containsText" text="Casilla formulada">
      <formula>NOT(ISERROR(SEARCH("Casilla formulada",BG12)))</formula>
    </cfRule>
  </conditionalFormatting>
  <conditionalFormatting sqref="E12:H21">
    <cfRule type="containsText" dxfId="1699" priority="1" operator="containsText" text="REDACTAR CONTROL">
      <formula>NOT(ISERROR(SEARCH("REDACTAR CONTROL",E12)))</formula>
    </cfRule>
    <cfRule type="containsText" dxfId="1698" priority="2" operator="containsText" text="Espacio para">
      <formula>NOT(ISERROR(SEARCH("Espacio para",E12)))</formula>
    </cfRule>
    <cfRule type="containsText" dxfId="1697" priority="3" operator="containsText" text="Definir el">
      <formula>NOT(ISERROR(SEARCH("Definir el",E12)))</formula>
    </cfRule>
    <cfRule type="containsText" dxfId="1696" priority="4" operator="containsText" text="lista desplegable">
      <formula>NOT(ISERROR(SEARCH("lista desplegable",E12)))</formula>
    </cfRule>
    <cfRule type="containsText" dxfId="1695" priority="5" operator="containsText" text="Casilla formulada">
      <formula>NOT(ISERROR(SEARCH("Casilla formulada",E12)))</formula>
    </cfRule>
  </conditionalFormatting>
  <dataValidations disablePrompts="1" count="13">
    <dataValidation type="list" allowBlank="1" showInputMessage="1" showErrorMessage="1" sqref="BB12:BB21" xr:uid="{78248D90-B960-4C79-93D0-65D1BC78C3FF}">
      <formula1>"Escoger un dato de la lista desplegable,Completa,Incompleta,No existe"</formula1>
    </dataValidation>
    <dataValidation type="list" allowBlank="1" showInputMessage="1" showErrorMessage="1" sqref="BA12:BA21" xr:uid="{2236FDEF-28D4-47FD-81EA-9249A8E6E441}">
      <formula1>"Escoger un dato de la lista desplegable,Se investigan y resuelven oportunamente,No se investigan y resuelven oportunamente."</formula1>
    </dataValidation>
    <dataValidation type="list" allowBlank="1" showInputMessage="1" showErrorMessage="1" sqref="AZ12:AZ21" xr:uid="{B1F29C9C-93C1-4228-B109-4C87AC9FEB11}">
      <formula1>"Confiable,No confiable,Escoger un dato de la lista desplegable"</formula1>
    </dataValidation>
    <dataValidation type="list" allowBlank="1" showInputMessage="1" showErrorMessage="1" sqref="AY12:AY21" xr:uid="{2D3604D9-AAC8-42F3-8A24-EBDC0B563F09}">
      <formula1>"Prevenir,Detectar,No es un control,Escoger un dato de la lista desplegable"</formula1>
    </dataValidation>
    <dataValidation type="list" allowBlank="1" showInputMessage="1" showErrorMessage="1" sqref="AX12:AX21" xr:uid="{6CD4040B-7FBB-4681-84C5-7C6BC700F691}">
      <formula1>"Oportuna,Inoportuna,Escoger un dato de la lista desplegable"</formula1>
    </dataValidation>
    <dataValidation type="list" allowBlank="1" showInputMessage="1" showErrorMessage="1" sqref="AW12:AW21" xr:uid="{FA447D0B-00D1-4960-AB22-0D1F50BBAE2E}">
      <formula1>"Adecuado,Inadecuado,Escoger un dato de la lista desplegable"</formula1>
    </dataValidation>
    <dataValidation type="list" allowBlank="1" showInputMessage="1" showErrorMessage="1" sqref="AV12:AV21" xr:uid="{F2CB6753-CC96-4BB2-9C42-6302EA27B201}">
      <formula1>"Asignado,No Asignado,Escoger un dato de la lista desplegable"</formula1>
    </dataValidation>
    <dataValidation type="list" allowBlank="1" showInputMessage="1" showErrorMessage="1" sqref="AU12:AU21" xr:uid="{1446118E-0078-4F6A-AEF7-3B18BC3DD574}">
      <formula1>"Escoger un dato de la lista desplegable,Preventivo,Detectivo"</formula1>
    </dataValidation>
    <dataValidation type="list" allowBlank="1" showInputMessage="1" showErrorMessage="1" sqref="AP12:AP21" xr:uid="{DC860B7F-8B96-408D-B2A8-6D02B7A8BD76}">
      <formula1>"Escoger un dato de la lista desplegable,Por Tramite, Diario, Semanal, Quincenal, Mensual, Bimestral, Trimestral, Semestral,Anual"</formula1>
    </dataValidation>
    <dataValidation type="list" allowBlank="1" showInputMessage="1" showErrorMessage="1" sqref="P12:AH21" xr:uid="{6E204CB7-494C-4F4E-ADE0-B22888F68758}">
      <formula1>"SI,NO,Selecciona una respuesta en la lista desplegable"</formula1>
    </dataValidation>
    <dataValidation type="list" allowBlank="1" showInputMessage="1" showErrorMessage="1" sqref="E12:H21" xr:uid="{64FCCF99-00BB-4B4D-AE94-6150A2744999}">
      <formula1>"SI,NO,Escoger un dato de la lista desplegable"</formula1>
    </dataValidation>
    <dataValidation type="list" allowBlank="1" showInputMessage="1" showErrorMessage="1" sqref="M12:M21" xr:uid="{EC1D52DC-394A-41D4-9369-9F271733D585}">
      <formula1>"Escoger un dato de la lista desplegable,5,4,3,2,1"</formula1>
    </dataValidation>
    <dataValidation type="list" allowBlank="1" showInputMessage="1" showErrorMessage="1" sqref="BF12:BF21" xr:uid="{DA1D05E1-19AA-4AF3-ACB0-E6EEABB24366}">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17039AEE-93ED-4A6D-B01C-4BEA98BEBDAF}">
          <x14:formula1>
            <xm:f>'HOJA DE DATOS'!$I$13:$I$46</xm:f>
          </x14:formula1>
          <xm:sqref>B12:B21</xm:sqref>
        </x14:dataValidation>
        <x14:dataValidation type="list" allowBlank="1" showInputMessage="1" showErrorMessage="1" xr:uid="{862FCF5B-B37D-4CDC-A617-BF1C79FB0C57}">
          <x14:formula1>
            <xm:f>'HOJA DE DATOS'!$I$60:$I$64</xm:f>
          </x14:formula1>
          <xm:sqref>AL12:AL21</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87B61-D681-4680-84DA-8C2934A464B7}">
  <sheetPr codeName="Hoja26">
    <tabColor rgb="FF3794D7"/>
  </sheetPr>
  <dimension ref="B1:AX31"/>
  <sheetViews>
    <sheetView zoomScale="60" zoomScaleNormal="60" workbookViewId="0"/>
  </sheetViews>
  <sheetFormatPr baseColWidth="10" defaultColWidth="11.44140625" defaultRowHeight="13.2" x14ac:dyDescent="0.25"/>
  <cols>
    <col min="1" max="1" width="2.88671875" style="23" customWidth="1"/>
    <col min="2" max="2" width="24.109375" style="23" customWidth="1"/>
    <col min="3" max="3" width="30.5546875" style="23" customWidth="1"/>
    <col min="4" max="4" width="30.109375" style="23" customWidth="1"/>
    <col min="5" max="5" width="11.6640625" style="23" customWidth="1"/>
    <col min="6" max="6" width="27" style="23" customWidth="1"/>
    <col min="7" max="7" width="4.44140625" style="23" customWidth="1"/>
    <col min="8" max="8" width="41.109375" style="23" customWidth="1"/>
    <col min="9" max="9" width="32" style="23" customWidth="1"/>
    <col min="10" max="10" width="12.33203125" style="23" customWidth="1"/>
    <col min="11" max="12" width="14.33203125" style="23" customWidth="1"/>
    <col min="13" max="13" width="12.33203125" style="23" customWidth="1"/>
    <col min="14" max="15" width="14.33203125" style="23" customWidth="1"/>
    <col min="16" max="16" width="17.109375" style="23" customWidth="1"/>
    <col min="17" max="17" width="5.6640625" style="124" customWidth="1"/>
    <col min="18" max="18" width="99.88671875" style="23" customWidth="1"/>
    <col min="19" max="20" width="18" style="23" customWidth="1"/>
    <col min="21" max="21" width="31.5546875" style="23" customWidth="1"/>
    <col min="22" max="22" width="49.6640625" style="23" customWidth="1"/>
    <col min="23" max="23" width="40.6640625" style="23" customWidth="1"/>
    <col min="24" max="24" width="27.88671875" style="23" customWidth="1"/>
    <col min="25" max="32" width="14.44140625" style="23" customWidth="1"/>
    <col min="33" max="34" width="11.44140625" style="23"/>
    <col min="35" max="35" width="1.44140625" style="23" customWidth="1"/>
    <col min="36" max="37" width="11.44140625" style="23"/>
    <col min="38" max="38" width="1.44140625" style="23" customWidth="1"/>
    <col min="39" max="39" width="11.44140625" style="23"/>
    <col min="40" max="40" width="8.88671875" style="23" customWidth="1"/>
    <col min="41" max="41" width="18.88671875" style="23" customWidth="1"/>
    <col min="42" max="44" width="20.33203125" style="23" customWidth="1"/>
    <col min="45" max="49" width="11.44140625" style="23"/>
    <col min="50" max="50" width="28.5546875" style="23" customWidth="1"/>
    <col min="51" max="16384" width="11.44140625" style="23"/>
  </cols>
  <sheetData>
    <row r="1" spans="2:50" ht="7.5" customHeight="1" thickBot="1" x14ac:dyDescent="0.3"/>
    <row r="2" spans="2:50" ht="15.75" customHeight="1" thickTop="1" x14ac:dyDescent="0.25">
      <c r="B2" s="543"/>
      <c r="C2" s="544"/>
      <c r="D2" s="547" t="s">
        <v>51</v>
      </c>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c r="AK2" s="548"/>
      <c r="AL2" s="548"/>
      <c r="AM2" s="548"/>
      <c r="AN2" s="548"/>
      <c r="AO2" s="548"/>
      <c r="AP2" s="548"/>
      <c r="AQ2" s="548"/>
      <c r="AR2" s="548"/>
      <c r="AS2" s="548"/>
      <c r="AT2" s="548"/>
      <c r="AU2" s="548"/>
      <c r="AV2" s="548"/>
      <c r="AW2" s="548"/>
      <c r="AX2" s="549"/>
    </row>
    <row r="3" spans="2:50" ht="57.75" customHeight="1" x14ac:dyDescent="0.25">
      <c r="B3" s="545"/>
      <c r="C3" s="546"/>
      <c r="D3" s="550" t="s">
        <v>359</v>
      </c>
      <c r="E3" s="551"/>
      <c r="F3" s="551"/>
      <c r="G3" s="551"/>
      <c r="H3" s="551"/>
      <c r="I3" s="551"/>
      <c r="J3" s="551"/>
      <c r="K3" s="551"/>
      <c r="L3" s="551"/>
      <c r="M3" s="551"/>
      <c r="N3" s="551"/>
      <c r="O3" s="551"/>
      <c r="P3" s="551"/>
      <c r="Q3" s="551"/>
      <c r="R3" s="551"/>
      <c r="S3" s="551"/>
      <c r="T3" s="551"/>
      <c r="U3" s="551"/>
      <c r="V3" s="551"/>
      <c r="W3" s="551"/>
      <c r="X3" s="551"/>
      <c r="Y3" s="551"/>
      <c r="Z3" s="551"/>
      <c r="AA3" s="551"/>
      <c r="AB3" s="551"/>
      <c r="AC3" s="551"/>
      <c r="AD3" s="551"/>
      <c r="AE3" s="551"/>
      <c r="AF3" s="551"/>
      <c r="AG3" s="551"/>
      <c r="AH3" s="551"/>
      <c r="AI3" s="551"/>
      <c r="AJ3" s="551"/>
      <c r="AK3" s="551"/>
      <c r="AL3" s="551"/>
      <c r="AM3" s="551"/>
      <c r="AN3" s="551"/>
      <c r="AO3" s="551"/>
      <c r="AP3" s="551"/>
      <c r="AQ3" s="551"/>
      <c r="AR3" s="551"/>
      <c r="AS3" s="551"/>
      <c r="AT3" s="551"/>
      <c r="AU3" s="551"/>
      <c r="AV3" s="551"/>
      <c r="AW3" s="551"/>
      <c r="AX3" s="552"/>
    </row>
    <row r="4" spans="2:50" ht="30" customHeight="1" thickBot="1" x14ac:dyDescent="0.3">
      <c r="B4" s="553" t="s">
        <v>2400</v>
      </c>
      <c r="C4" s="554"/>
      <c r="D4" s="555" t="s">
        <v>562</v>
      </c>
      <c r="E4" s="556"/>
      <c r="F4" s="556"/>
      <c r="G4" s="556"/>
      <c r="H4" s="554"/>
      <c r="I4" s="557" t="s">
        <v>563</v>
      </c>
      <c r="J4" s="558"/>
      <c r="K4" s="558"/>
      <c r="L4" s="558"/>
      <c r="M4" s="558"/>
      <c r="N4" s="558"/>
      <c r="O4" s="558"/>
      <c r="P4" s="558"/>
      <c r="Q4" s="559"/>
      <c r="R4" s="557" t="s">
        <v>564</v>
      </c>
      <c r="S4" s="558"/>
      <c r="T4" s="558"/>
      <c r="U4" s="558"/>
      <c r="V4" s="558"/>
      <c r="W4" s="558"/>
      <c r="X4" s="558"/>
      <c r="Y4" s="558"/>
      <c r="Z4" s="558"/>
      <c r="AA4" s="558"/>
      <c r="AB4" s="558"/>
      <c r="AC4" s="558"/>
      <c r="AD4" s="558"/>
      <c r="AE4" s="558"/>
      <c r="AF4" s="558"/>
      <c r="AG4" s="559"/>
      <c r="AH4" s="557" t="s">
        <v>565</v>
      </c>
      <c r="AI4" s="558"/>
      <c r="AJ4" s="558"/>
      <c r="AK4" s="558"/>
      <c r="AL4" s="558"/>
      <c r="AM4" s="558"/>
      <c r="AN4" s="558"/>
      <c r="AO4" s="558"/>
      <c r="AP4" s="558"/>
      <c r="AQ4" s="558"/>
      <c r="AR4" s="558"/>
      <c r="AS4" s="558"/>
      <c r="AT4" s="558"/>
      <c r="AU4" s="558"/>
      <c r="AV4" s="558"/>
      <c r="AW4" s="558"/>
      <c r="AX4" s="560"/>
    </row>
    <row r="5" spans="2:50" ht="13.8" thickTop="1" x14ac:dyDescent="0.25"/>
    <row r="6" spans="2:50" ht="17.399999999999999" x14ac:dyDescent="0.3">
      <c r="B6" s="561" t="s">
        <v>566</v>
      </c>
      <c r="C6" s="561"/>
      <c r="D6" s="562">
        <v>44043</v>
      </c>
      <c r="E6" s="563"/>
      <c r="F6" s="563"/>
      <c r="H6" s="125" t="s">
        <v>567</v>
      </c>
      <c r="I6" s="126" t="str">
        <f>IFERROR((VLOOKUP(B12,'[8]HOJA DE DATOS'!I13:K45,3,0)),"Casilla formulada")</f>
        <v>GDIR-2-4</v>
      </c>
    </row>
    <row r="7" spans="2:50" ht="13.8" thickBot="1" x14ac:dyDescent="0.3"/>
    <row r="8" spans="2:50" ht="20.399999999999999" customHeight="1" x14ac:dyDescent="0.25">
      <c r="B8" s="227" t="s">
        <v>0</v>
      </c>
      <c r="C8" s="229"/>
      <c r="D8" s="229"/>
      <c r="E8" s="229"/>
      <c r="F8" s="229"/>
      <c r="G8" s="229"/>
      <c r="H8" s="229"/>
      <c r="I8" s="233"/>
      <c r="J8" s="564" t="s">
        <v>360</v>
      </c>
      <c r="K8" s="565"/>
      <c r="L8" s="565"/>
      <c r="M8" s="565"/>
      <c r="N8" s="565"/>
      <c r="O8" s="565"/>
      <c r="P8" s="566"/>
      <c r="Q8" s="567" t="s">
        <v>61</v>
      </c>
      <c r="R8" s="568"/>
      <c r="S8" s="568"/>
      <c r="T8" s="568"/>
      <c r="U8" s="568"/>
      <c r="V8" s="568"/>
      <c r="W8" s="568"/>
      <c r="X8" s="568"/>
      <c r="Y8" s="568"/>
      <c r="Z8" s="568"/>
      <c r="AA8" s="568"/>
      <c r="AB8" s="568"/>
      <c r="AC8" s="568"/>
      <c r="AD8" s="568"/>
      <c r="AE8" s="568"/>
      <c r="AF8" s="568"/>
      <c r="AG8" s="568"/>
      <c r="AH8" s="568"/>
      <c r="AI8" s="568"/>
      <c r="AJ8" s="568"/>
      <c r="AK8" s="568"/>
      <c r="AL8" s="568"/>
      <c r="AM8" s="568"/>
      <c r="AN8" s="568"/>
      <c r="AO8" s="568"/>
      <c r="AP8" s="568"/>
      <c r="AQ8" s="568"/>
      <c r="AR8" s="569"/>
      <c r="AS8" s="516" t="s">
        <v>66</v>
      </c>
      <c r="AT8" s="517"/>
      <c r="AU8" s="517"/>
      <c r="AV8" s="517"/>
      <c r="AW8" s="517"/>
      <c r="AX8" s="513" t="s">
        <v>68</v>
      </c>
    </row>
    <row r="9" spans="2:50" ht="20.399999999999999" customHeight="1" x14ac:dyDescent="0.25">
      <c r="B9" s="541" t="s">
        <v>2</v>
      </c>
      <c r="C9" s="528" t="s">
        <v>45</v>
      </c>
      <c r="D9" s="528" t="s">
        <v>568</v>
      </c>
      <c r="E9" s="528" t="s">
        <v>361</v>
      </c>
      <c r="F9" s="528"/>
      <c r="G9" s="528" t="s">
        <v>569</v>
      </c>
      <c r="H9" s="530"/>
      <c r="I9" s="536" t="s">
        <v>570</v>
      </c>
      <c r="J9" s="511" t="s">
        <v>64</v>
      </c>
      <c r="K9" s="512"/>
      <c r="L9" s="512"/>
      <c r="M9" s="512"/>
      <c r="N9" s="512"/>
      <c r="O9" s="512"/>
      <c r="P9" s="521"/>
      <c r="Q9" s="538" t="s">
        <v>48</v>
      </c>
      <c r="R9" s="505" t="s">
        <v>571</v>
      </c>
      <c r="S9" s="505" t="s">
        <v>572</v>
      </c>
      <c r="T9" s="505" t="s">
        <v>573</v>
      </c>
      <c r="U9" s="505" t="s">
        <v>574</v>
      </c>
      <c r="V9" s="505" t="s">
        <v>575</v>
      </c>
      <c r="W9" s="505" t="s">
        <v>576</v>
      </c>
      <c r="X9" s="505" t="s">
        <v>577</v>
      </c>
      <c r="Y9" s="505" t="s">
        <v>46</v>
      </c>
      <c r="Z9" s="499" t="s">
        <v>47</v>
      </c>
      <c r="AA9" s="532"/>
      <c r="AB9" s="532"/>
      <c r="AC9" s="532"/>
      <c r="AD9" s="532"/>
      <c r="AE9" s="532"/>
      <c r="AF9" s="500"/>
      <c r="AG9" s="499" t="s">
        <v>50</v>
      </c>
      <c r="AH9" s="500"/>
      <c r="AI9" s="127"/>
      <c r="AJ9" s="499" t="s">
        <v>578</v>
      </c>
      <c r="AK9" s="500"/>
      <c r="AL9" s="127"/>
      <c r="AM9" s="499" t="s">
        <v>579</v>
      </c>
      <c r="AN9" s="500"/>
      <c r="AO9" s="505" t="s">
        <v>60</v>
      </c>
      <c r="AP9" s="508" t="s">
        <v>63</v>
      </c>
      <c r="AQ9" s="508" t="s">
        <v>65</v>
      </c>
      <c r="AR9" s="525" t="s">
        <v>362</v>
      </c>
      <c r="AS9" s="518"/>
      <c r="AT9" s="519"/>
      <c r="AU9" s="519"/>
      <c r="AV9" s="519"/>
      <c r="AW9" s="519"/>
      <c r="AX9" s="514"/>
    </row>
    <row r="10" spans="2:50" ht="20.399999999999999" customHeight="1" x14ac:dyDescent="0.25">
      <c r="B10" s="541"/>
      <c r="C10" s="528"/>
      <c r="D10" s="528"/>
      <c r="E10" s="528"/>
      <c r="F10" s="528"/>
      <c r="G10" s="530"/>
      <c r="H10" s="530"/>
      <c r="I10" s="536"/>
      <c r="J10" s="511" t="s">
        <v>5</v>
      </c>
      <c r="K10" s="512"/>
      <c r="L10" s="512"/>
      <c r="M10" s="512" t="s">
        <v>6</v>
      </c>
      <c r="N10" s="512"/>
      <c r="O10" s="512" t="s">
        <v>58</v>
      </c>
      <c r="P10" s="521" t="s">
        <v>69</v>
      </c>
      <c r="Q10" s="539"/>
      <c r="R10" s="506"/>
      <c r="S10" s="506"/>
      <c r="T10" s="506"/>
      <c r="U10" s="506"/>
      <c r="V10" s="506"/>
      <c r="W10" s="506"/>
      <c r="X10" s="506"/>
      <c r="Y10" s="506"/>
      <c r="Z10" s="533"/>
      <c r="AA10" s="534"/>
      <c r="AB10" s="534"/>
      <c r="AC10" s="534"/>
      <c r="AD10" s="534"/>
      <c r="AE10" s="534"/>
      <c r="AF10" s="535"/>
      <c r="AG10" s="501"/>
      <c r="AH10" s="502"/>
      <c r="AI10" s="127"/>
      <c r="AJ10" s="501"/>
      <c r="AK10" s="502"/>
      <c r="AL10" s="127"/>
      <c r="AM10" s="501"/>
      <c r="AN10" s="502"/>
      <c r="AO10" s="506"/>
      <c r="AP10" s="509"/>
      <c r="AQ10" s="509"/>
      <c r="AR10" s="526"/>
      <c r="AS10" s="518" t="s">
        <v>5</v>
      </c>
      <c r="AT10" s="519"/>
      <c r="AU10" s="519" t="s">
        <v>6</v>
      </c>
      <c r="AV10" s="519"/>
      <c r="AW10" s="519" t="s">
        <v>7</v>
      </c>
      <c r="AX10" s="514"/>
    </row>
    <row r="11" spans="2:50" ht="20.399999999999999" customHeight="1" thickBot="1" x14ac:dyDescent="0.3">
      <c r="B11" s="542"/>
      <c r="C11" s="529"/>
      <c r="D11" s="529"/>
      <c r="E11" s="529"/>
      <c r="F11" s="529"/>
      <c r="G11" s="531"/>
      <c r="H11" s="531"/>
      <c r="I11" s="537"/>
      <c r="J11" s="128" t="s">
        <v>580</v>
      </c>
      <c r="K11" s="129" t="s">
        <v>581</v>
      </c>
      <c r="L11" s="129" t="s">
        <v>582</v>
      </c>
      <c r="M11" s="129" t="s">
        <v>580</v>
      </c>
      <c r="N11" s="129" t="s">
        <v>581</v>
      </c>
      <c r="O11" s="520"/>
      <c r="P11" s="522"/>
      <c r="Q11" s="540"/>
      <c r="R11" s="507"/>
      <c r="S11" s="507"/>
      <c r="T11" s="507"/>
      <c r="U11" s="507"/>
      <c r="V11" s="507"/>
      <c r="W11" s="507"/>
      <c r="X11" s="507"/>
      <c r="Y11" s="507"/>
      <c r="Z11" s="122" t="s">
        <v>56</v>
      </c>
      <c r="AA11" s="122" t="s">
        <v>57</v>
      </c>
      <c r="AB11" s="122">
        <v>2</v>
      </c>
      <c r="AC11" s="122">
        <v>3</v>
      </c>
      <c r="AD11" s="122">
        <v>4</v>
      </c>
      <c r="AE11" s="122">
        <v>5</v>
      </c>
      <c r="AF11" s="122">
        <v>6</v>
      </c>
      <c r="AG11" s="503"/>
      <c r="AH11" s="504"/>
      <c r="AI11" s="130"/>
      <c r="AJ11" s="503"/>
      <c r="AK11" s="504"/>
      <c r="AL11" s="130"/>
      <c r="AM11" s="503"/>
      <c r="AN11" s="504"/>
      <c r="AO11" s="507"/>
      <c r="AP11" s="510"/>
      <c r="AQ11" s="510"/>
      <c r="AR11" s="527"/>
      <c r="AS11" s="523"/>
      <c r="AT11" s="524"/>
      <c r="AU11" s="524"/>
      <c r="AV11" s="524"/>
      <c r="AW11" s="524"/>
      <c r="AX11" s="515"/>
    </row>
    <row r="12" spans="2:50" s="135" customFormat="1" ht="159" customHeight="1" x14ac:dyDescent="0.25">
      <c r="B12" s="296" t="s">
        <v>21</v>
      </c>
      <c r="C12" s="299" t="str">
        <f>VLOOKUP(B12,'HOJA DE DATOS'!$I$13:$J$46,2,FALSE)</f>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
      <c r="D12" s="495" t="s">
        <v>1824</v>
      </c>
      <c r="E12" s="304" t="s">
        <v>377</v>
      </c>
      <c r="F12" s="471" t="str">
        <f>IFERROR(VLOOKUP(E12,'[8]HOJA DE DATOS'!$I$50:$J$57,2,0),"Casilla formulada")</f>
        <v>Posibilidad de ocurrencia de eventos que afecten los procesos misionales de la Entidad.</v>
      </c>
      <c r="G12" s="131">
        <v>1</v>
      </c>
      <c r="H12" s="132" t="s">
        <v>1825</v>
      </c>
      <c r="I12" s="497" t="s">
        <v>1833</v>
      </c>
      <c r="J12" s="484">
        <v>3</v>
      </c>
      <c r="K12" s="491" t="str">
        <f>IF(J12="Escoger un dato de la lista desplegable","← 
Definir el nivel de probabilidad",VLOOKUP(J12,'[8]HOJA DE DATOS'!$B$4:$E$8,2,0))</f>
        <v>Posible</v>
      </c>
      <c r="L12" s="493" t="str">
        <f>IF(J12="Escoger un dato de la lista desplegable","← ← 
Definir el nivel de probabilidad",VLOOKUP('GDIR-2.4 (G-V3)'!J12:J21,'[8]HOJA DE DATOS'!$B$4:$E$8,4,0))</f>
        <v>Al menos 1 vez en los últimos 2 años.</v>
      </c>
      <c r="M12" s="489">
        <v>4</v>
      </c>
      <c r="N12" s="491" t="str">
        <f>IF(M12="Escoger un dato de la lista desplegable","← 
Definir el nivel de impacto",VLOOKUP(M12,'[8]HOJA DE DATOS'!$G$4:$H$8,2,0))</f>
        <v>Mayor</v>
      </c>
      <c r="O12" s="473"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33">
        <v>1</v>
      </c>
      <c r="R12" s="134" t="s">
        <v>1891</v>
      </c>
      <c r="S12" s="134" t="s">
        <v>1826</v>
      </c>
      <c r="T12" s="134" t="s">
        <v>77</v>
      </c>
      <c r="U12" s="134" t="s">
        <v>1827</v>
      </c>
      <c r="V12" s="134" t="s">
        <v>1892</v>
      </c>
      <c r="W12" s="134" t="s">
        <v>1828</v>
      </c>
      <c r="X12" s="134" t="s">
        <v>1893</v>
      </c>
      <c r="Y12" s="132" t="s">
        <v>95</v>
      </c>
      <c r="Z12" s="132" t="s">
        <v>79</v>
      </c>
      <c r="AA12" s="132" t="s">
        <v>80</v>
      </c>
      <c r="AB12" s="132" t="s">
        <v>81</v>
      </c>
      <c r="AC12" s="132" t="s">
        <v>82</v>
      </c>
      <c r="AD12" s="132" t="s">
        <v>83</v>
      </c>
      <c r="AE12" s="132" t="s">
        <v>84</v>
      </c>
      <c r="AF12" s="132" t="s">
        <v>96</v>
      </c>
      <c r="AG12" s="132">
        <f t="shared" ref="AG12:AG31" si="0">IF(Z12="Asignado",15,0)+IF(AA12="Adecuado",15,0)+IF(AB12="Oportuna",15,0)+IF(AC12="Prevenir",15,IF(AC12="Detectar",10,0))+IF(AD12="Confiable",15,0)+IF(AE12="Se investigan y resuelven oportunamente",15,0)+IF(AF12="Completa",10,IF(AF12="Incompleta",5,0))</f>
        <v>100</v>
      </c>
      <c r="AH12" s="132" t="str">
        <f t="shared" ref="AH12:AH31" si="1">IF(AG12&lt;=85,"Débil",IF(AND(AG12&gt;=86,AG12&lt;=94),"Moderado","Fuerte"))</f>
        <v>Fuerte</v>
      </c>
      <c r="AI12" s="132"/>
      <c r="AJ12" s="132" t="s">
        <v>98</v>
      </c>
      <c r="AK12" s="132" t="str">
        <f t="shared" ref="AK12:AK31" si="2">IF(AJ12="Débil","No se ejecuta",IF(AJ12="Moderado","Algunas veces se ejecuta",IF(AJ12="FUERTE","Siempre se ejecuta","Casilla formulada")))</f>
        <v>Algunas veces se ejecuta</v>
      </c>
      <c r="AL12" s="132"/>
      <c r="AM12" s="132" t="str">
        <f t="shared" ref="AM12:AM3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MODERADO</v>
      </c>
      <c r="AN12" s="132">
        <f t="shared" ref="AN12:AN31" si="4">IF(AM12="DÉBIL",0,IF(AM12="MODERADO",50,IF(AM12="FUERTE",100,"Casilla formulada")))</f>
        <v>50</v>
      </c>
      <c r="AO12" s="132" t="str">
        <f t="shared" ref="AO12:AO31" si="5">IF(OR(AH12="",AJ12=""),"",IF(AND(AJ12="Fuerte",AH12="Fuerte"),"NO","SI"))</f>
        <v>SI</v>
      </c>
      <c r="AP12" s="479" t="str">
        <f>IFERROR(IF(AVERAGE(AN12:AN21)=100,"FUERTE",IF(AND(AVERAGE(AN12:AN21)&lt;=99,AVERAGE(AN12:AN21)&gt;=50),"MODERADA",IF(AVERAGE(AN12:AN21)&lt;50,"DÉBIL",0))),"Casilla formulada")</f>
        <v>MODERADA</v>
      </c>
      <c r="AQ12" s="479" t="str">
        <f t="shared" ref="AQ12" si="6">IFERROR(IF(AVERAGEIF(Y12:Y21,"Preventivo",AN12:AN21)&gt;=50,"DIRECTAMENTE","NO DISMINUYE"),"NO DISMINUYE")</f>
        <v>DIRECTAMENTE</v>
      </c>
      <c r="AR12" s="481" t="str">
        <f t="shared" ref="AR12" si="7">IFERROR(IF(AVERAGEIF(Y12:Y21,"Detectivo",AN12:AN21)=100,"DIRECTAMENTE",IF(AND(AVERAGEIF(Y12:Y21,"Detectivo",AN12:AN21)&lt;99,(AVERAGEIF(Y12:Y21,"Detectivo",AN12:AN21)&gt;=50)),"INDIRECTAMENTE","NO DISMINUYE")),"NO DISMINUYE")</f>
        <v>INDIRECTAMENTE</v>
      </c>
      <c r="AS12" s="483">
        <f t="shared" ref="AS12" si="8">IF(J12=1,1,IF(AND(J12=2,AP12="FUERTE",AQ12="DIRECTAMENTE"),J12-1,IF(AND(J12&gt;2,AP12="FUERTE",AQ12="DIRECTAMENTE"),J12-2,IF(AND(J12&gt;=2,AP12="MODERADA",AQ12="DIRECTAMENTE"),J12-1,J12))))</f>
        <v>2</v>
      </c>
      <c r="AT12" s="486" t="str">
        <f t="shared" ref="AT12" si="9">IF(AS12=1,"Rara vez",IF(AS12=2,"Improbable",IF(AS12=3,"Posible",IF(AS12=4,"Probable",IF(AS12=5,"Casi Seguro",0)))))</f>
        <v>Improbable</v>
      </c>
      <c r="AU12" s="488">
        <f t="shared" ref="AU12" si="10">IF(M12=1,1,IF(AND(M12=2,AP12="FUERTE",OR(AR12="DIRECTAMENTE",AR12="INDIRECTAMENTE")),M12-1,IF(AND(M12&gt;2,AP12="FUERTE",AR12="DIRECTAMENTE"),M12-2,IF(AND(M12&gt;2,AP12="FUERTE",AR12="INDIRECTAMENTE"),M12-1,IF(AND(M12&gt;1,AP12="MODERADA",AR12="DIRECTAMENTE"),M12-1,M12)))))</f>
        <v>4</v>
      </c>
      <c r="AV12" s="471" t="str">
        <f t="shared" ref="AV12" si="11">IF(AU12=1,"Insignificante",IF(AU12=2,"Menor",IF(AU12=3,"Moderado",IF(AU12=4,"Mayor",IF(AU12=5,"Catastrófico","Casilla formulada")))))</f>
        <v>Mayor</v>
      </c>
      <c r="AW12" s="473"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476" t="s">
        <v>525</v>
      </c>
    </row>
    <row r="13" spans="2:50" s="135" customFormat="1" ht="171.6" x14ac:dyDescent="0.25">
      <c r="B13" s="297"/>
      <c r="C13" s="300"/>
      <c r="D13" s="495"/>
      <c r="E13" s="304"/>
      <c r="F13" s="471"/>
      <c r="G13" s="136">
        <v>2</v>
      </c>
      <c r="H13" s="137" t="s">
        <v>1890</v>
      </c>
      <c r="I13" s="497"/>
      <c r="J13" s="484"/>
      <c r="K13" s="491"/>
      <c r="L13" s="493"/>
      <c r="M13" s="489"/>
      <c r="N13" s="491"/>
      <c r="O13" s="474"/>
      <c r="P13" s="308"/>
      <c r="Q13" s="138">
        <v>2</v>
      </c>
      <c r="R13" s="139" t="s">
        <v>1894</v>
      </c>
      <c r="S13" s="139" t="s">
        <v>1895</v>
      </c>
      <c r="T13" s="139" t="s">
        <v>110</v>
      </c>
      <c r="U13" s="139" t="s">
        <v>1896</v>
      </c>
      <c r="V13" s="139" t="s">
        <v>1897</v>
      </c>
      <c r="W13" s="139" t="s">
        <v>1898</v>
      </c>
      <c r="X13" s="139" t="s">
        <v>1899</v>
      </c>
      <c r="Y13" s="137" t="s">
        <v>95</v>
      </c>
      <c r="Z13" s="137" t="s">
        <v>79</v>
      </c>
      <c r="AA13" s="137" t="s">
        <v>80</v>
      </c>
      <c r="AB13" s="137" t="s">
        <v>81</v>
      </c>
      <c r="AC13" s="137" t="s">
        <v>82</v>
      </c>
      <c r="AD13" s="137" t="s">
        <v>83</v>
      </c>
      <c r="AE13" s="137" t="s">
        <v>84</v>
      </c>
      <c r="AF13" s="137" t="s">
        <v>96</v>
      </c>
      <c r="AG13" s="137">
        <f t="shared" si="0"/>
        <v>100</v>
      </c>
      <c r="AH13" s="137" t="str">
        <f t="shared" si="1"/>
        <v>Fuerte</v>
      </c>
      <c r="AI13" s="137"/>
      <c r="AJ13" s="137" t="s">
        <v>89</v>
      </c>
      <c r="AK13" s="137" t="str">
        <f t="shared" si="2"/>
        <v>Siempre se ejecuta</v>
      </c>
      <c r="AL13" s="137"/>
      <c r="AM13" s="137" t="str">
        <f t="shared" si="3"/>
        <v>FUERTE</v>
      </c>
      <c r="AN13" s="137">
        <f t="shared" si="4"/>
        <v>100</v>
      </c>
      <c r="AO13" s="137" t="str">
        <f t="shared" si="5"/>
        <v>NO</v>
      </c>
      <c r="AP13" s="479"/>
      <c r="AQ13" s="479"/>
      <c r="AR13" s="481"/>
      <c r="AS13" s="484"/>
      <c r="AT13" s="486"/>
      <c r="AU13" s="489"/>
      <c r="AV13" s="471"/>
      <c r="AW13" s="474"/>
      <c r="AX13" s="477"/>
    </row>
    <row r="14" spans="2:50" s="135" customFormat="1" ht="114" customHeight="1" x14ac:dyDescent="0.25">
      <c r="B14" s="297"/>
      <c r="C14" s="300"/>
      <c r="D14" s="495"/>
      <c r="E14" s="304"/>
      <c r="F14" s="471"/>
      <c r="G14" s="140">
        <v>3</v>
      </c>
      <c r="H14" s="81" t="s">
        <v>1909</v>
      </c>
      <c r="I14" s="497"/>
      <c r="J14" s="484"/>
      <c r="K14" s="491"/>
      <c r="L14" s="493"/>
      <c r="M14" s="489"/>
      <c r="N14" s="491"/>
      <c r="O14" s="474"/>
      <c r="P14" s="308"/>
      <c r="Q14" s="141">
        <v>3</v>
      </c>
      <c r="R14" s="80" t="s">
        <v>1900</v>
      </c>
      <c r="S14" s="80" t="s">
        <v>1826</v>
      </c>
      <c r="T14" s="80" t="s">
        <v>77</v>
      </c>
      <c r="U14" s="80" t="s">
        <v>1901</v>
      </c>
      <c r="V14" s="80" t="s">
        <v>1902</v>
      </c>
      <c r="W14" s="80" t="s">
        <v>1903</v>
      </c>
      <c r="X14" s="80" t="s">
        <v>1904</v>
      </c>
      <c r="Y14" s="81" t="s">
        <v>78</v>
      </c>
      <c r="Z14" s="81" t="s">
        <v>79</v>
      </c>
      <c r="AA14" s="81" t="s">
        <v>80</v>
      </c>
      <c r="AB14" s="81" t="s">
        <v>81</v>
      </c>
      <c r="AC14" s="81" t="s">
        <v>82</v>
      </c>
      <c r="AD14" s="81" t="s">
        <v>83</v>
      </c>
      <c r="AE14" s="81" t="s">
        <v>84</v>
      </c>
      <c r="AF14" s="81" t="s">
        <v>96</v>
      </c>
      <c r="AG14" s="81">
        <f t="shared" si="0"/>
        <v>100</v>
      </c>
      <c r="AH14" s="81" t="str">
        <f t="shared" si="1"/>
        <v>Fuerte</v>
      </c>
      <c r="AI14" s="81"/>
      <c r="AJ14" s="81" t="s">
        <v>98</v>
      </c>
      <c r="AK14" s="81" t="str">
        <f t="shared" si="2"/>
        <v>Algunas veces se ejecuta</v>
      </c>
      <c r="AL14" s="81"/>
      <c r="AM14" s="81" t="str">
        <f t="shared" si="3"/>
        <v>MODERADO</v>
      </c>
      <c r="AN14" s="81">
        <f t="shared" si="4"/>
        <v>50</v>
      </c>
      <c r="AO14" s="81" t="str">
        <f t="shared" si="5"/>
        <v>SI</v>
      </c>
      <c r="AP14" s="479"/>
      <c r="AQ14" s="479"/>
      <c r="AR14" s="481"/>
      <c r="AS14" s="484"/>
      <c r="AT14" s="486"/>
      <c r="AU14" s="489"/>
      <c r="AV14" s="471"/>
      <c r="AW14" s="474"/>
      <c r="AX14" s="477"/>
    </row>
    <row r="15" spans="2:50" s="135" customFormat="1" ht="1.8" customHeight="1" x14ac:dyDescent="0.25">
      <c r="B15" s="297"/>
      <c r="C15" s="300"/>
      <c r="D15" s="495"/>
      <c r="E15" s="304"/>
      <c r="F15" s="471"/>
      <c r="G15" s="136">
        <v>4</v>
      </c>
      <c r="H15" s="137" t="s">
        <v>586</v>
      </c>
      <c r="I15" s="497"/>
      <c r="J15" s="484"/>
      <c r="K15" s="491"/>
      <c r="L15" s="493"/>
      <c r="M15" s="489"/>
      <c r="N15" s="491"/>
      <c r="O15" s="474"/>
      <c r="P15" s="308"/>
      <c r="Q15" s="138">
        <v>4</v>
      </c>
      <c r="R15" s="139"/>
      <c r="S15" s="139"/>
      <c r="T15" s="139"/>
      <c r="U15" s="139"/>
      <c r="V15" s="139"/>
      <c r="W15" s="139"/>
      <c r="X15" s="139"/>
      <c r="Y15" s="137"/>
      <c r="Z15" s="137"/>
      <c r="AA15" s="137"/>
      <c r="AB15" s="137"/>
      <c r="AC15" s="137"/>
      <c r="AD15" s="137"/>
      <c r="AE15" s="137"/>
      <c r="AF15" s="137"/>
      <c r="AG15" s="137">
        <f t="shared" si="0"/>
        <v>0</v>
      </c>
      <c r="AH15" s="137" t="str">
        <f t="shared" si="1"/>
        <v>Débil</v>
      </c>
      <c r="AI15" s="137"/>
      <c r="AJ15" s="137" t="s">
        <v>585</v>
      </c>
      <c r="AK15" s="137" t="str">
        <f t="shared" si="2"/>
        <v>Casilla formulada</v>
      </c>
      <c r="AL15" s="137"/>
      <c r="AM15" s="137" t="str">
        <f t="shared" si="3"/>
        <v>Casilla formulada</v>
      </c>
      <c r="AN15" s="137" t="str">
        <f t="shared" si="4"/>
        <v>Casilla formulada</v>
      </c>
      <c r="AO15" s="137" t="str">
        <f t="shared" si="5"/>
        <v>SI</v>
      </c>
      <c r="AP15" s="479"/>
      <c r="AQ15" s="479"/>
      <c r="AR15" s="481"/>
      <c r="AS15" s="484"/>
      <c r="AT15" s="486"/>
      <c r="AU15" s="489"/>
      <c r="AV15" s="471"/>
      <c r="AW15" s="474"/>
      <c r="AX15" s="477"/>
    </row>
    <row r="16" spans="2:50" s="135" customFormat="1" ht="1.8" customHeight="1" x14ac:dyDescent="0.25">
      <c r="B16" s="297"/>
      <c r="C16" s="300"/>
      <c r="D16" s="495"/>
      <c r="E16" s="304"/>
      <c r="F16" s="471"/>
      <c r="G16" s="140">
        <v>5</v>
      </c>
      <c r="H16" s="81" t="s">
        <v>586</v>
      </c>
      <c r="I16" s="497"/>
      <c r="J16" s="484"/>
      <c r="K16" s="491"/>
      <c r="L16" s="493"/>
      <c r="M16" s="489"/>
      <c r="N16" s="491"/>
      <c r="O16" s="474"/>
      <c r="P16" s="308"/>
      <c r="Q16" s="141">
        <v>5</v>
      </c>
      <c r="R16" s="80" t="s">
        <v>591</v>
      </c>
      <c r="S16" s="80"/>
      <c r="T16" s="80" t="s">
        <v>585</v>
      </c>
      <c r="U16" s="80"/>
      <c r="V16" s="80"/>
      <c r="W16" s="80"/>
      <c r="X16" s="80"/>
      <c r="Y16" s="81" t="s">
        <v>585</v>
      </c>
      <c r="Z16" s="81" t="s">
        <v>585</v>
      </c>
      <c r="AA16" s="81" t="s">
        <v>585</v>
      </c>
      <c r="AB16" s="81" t="s">
        <v>585</v>
      </c>
      <c r="AC16" s="81" t="s">
        <v>585</v>
      </c>
      <c r="AD16" s="81" t="s">
        <v>585</v>
      </c>
      <c r="AE16" s="81" t="s">
        <v>585</v>
      </c>
      <c r="AF16" s="81" t="s">
        <v>585</v>
      </c>
      <c r="AG16" s="81">
        <f t="shared" si="0"/>
        <v>0</v>
      </c>
      <c r="AH16" s="81" t="str">
        <f t="shared" si="1"/>
        <v>Débil</v>
      </c>
      <c r="AI16" s="81"/>
      <c r="AJ16" s="81" t="s">
        <v>585</v>
      </c>
      <c r="AK16" s="81" t="str">
        <f t="shared" si="2"/>
        <v>Casilla formulada</v>
      </c>
      <c r="AL16" s="81"/>
      <c r="AM16" s="81" t="str">
        <f t="shared" si="3"/>
        <v>Casilla formulada</v>
      </c>
      <c r="AN16" s="81" t="str">
        <f t="shared" si="4"/>
        <v>Casilla formulada</v>
      </c>
      <c r="AO16" s="81" t="str">
        <f t="shared" si="5"/>
        <v>SI</v>
      </c>
      <c r="AP16" s="479"/>
      <c r="AQ16" s="479"/>
      <c r="AR16" s="481"/>
      <c r="AS16" s="484"/>
      <c r="AT16" s="486"/>
      <c r="AU16" s="489"/>
      <c r="AV16" s="471"/>
      <c r="AW16" s="474"/>
      <c r="AX16" s="477"/>
    </row>
    <row r="17" spans="2:50" s="135" customFormat="1" ht="2.4" customHeight="1" x14ac:dyDescent="0.25">
      <c r="B17" s="297"/>
      <c r="C17" s="300"/>
      <c r="D17" s="495"/>
      <c r="E17" s="304"/>
      <c r="F17" s="471"/>
      <c r="G17" s="136">
        <v>6</v>
      </c>
      <c r="H17" s="137" t="s">
        <v>586</v>
      </c>
      <c r="I17" s="497"/>
      <c r="J17" s="484"/>
      <c r="K17" s="491"/>
      <c r="L17" s="493"/>
      <c r="M17" s="489"/>
      <c r="N17" s="491"/>
      <c r="O17" s="474"/>
      <c r="P17" s="308"/>
      <c r="Q17" s="138">
        <v>6</v>
      </c>
      <c r="R17" s="139" t="s">
        <v>592</v>
      </c>
      <c r="S17" s="139"/>
      <c r="T17" s="139" t="s">
        <v>585</v>
      </c>
      <c r="U17" s="139"/>
      <c r="V17" s="139"/>
      <c r="W17" s="139"/>
      <c r="X17" s="139"/>
      <c r="Y17" s="137" t="s">
        <v>585</v>
      </c>
      <c r="Z17" s="137" t="s">
        <v>585</v>
      </c>
      <c r="AA17" s="137" t="s">
        <v>585</v>
      </c>
      <c r="AB17" s="137" t="s">
        <v>585</v>
      </c>
      <c r="AC17" s="137" t="s">
        <v>585</v>
      </c>
      <c r="AD17" s="137" t="s">
        <v>585</v>
      </c>
      <c r="AE17" s="137" t="s">
        <v>585</v>
      </c>
      <c r="AF17" s="137" t="s">
        <v>585</v>
      </c>
      <c r="AG17" s="137">
        <f t="shared" si="0"/>
        <v>0</v>
      </c>
      <c r="AH17" s="137" t="str">
        <f t="shared" si="1"/>
        <v>Débil</v>
      </c>
      <c r="AI17" s="137"/>
      <c r="AJ17" s="137" t="s">
        <v>585</v>
      </c>
      <c r="AK17" s="137" t="str">
        <f t="shared" si="2"/>
        <v>Casilla formulada</v>
      </c>
      <c r="AL17" s="137"/>
      <c r="AM17" s="137" t="str">
        <f t="shared" si="3"/>
        <v>Casilla formulada</v>
      </c>
      <c r="AN17" s="137" t="str">
        <f t="shared" si="4"/>
        <v>Casilla formulada</v>
      </c>
      <c r="AO17" s="137" t="str">
        <f t="shared" si="5"/>
        <v>SI</v>
      </c>
      <c r="AP17" s="479"/>
      <c r="AQ17" s="479"/>
      <c r="AR17" s="481"/>
      <c r="AS17" s="484"/>
      <c r="AT17" s="486"/>
      <c r="AU17" s="489"/>
      <c r="AV17" s="471"/>
      <c r="AW17" s="474"/>
      <c r="AX17" s="477"/>
    </row>
    <row r="18" spans="2:50" s="135" customFormat="1" ht="2.4" customHeight="1" x14ac:dyDescent="0.25">
      <c r="B18" s="297"/>
      <c r="C18" s="300"/>
      <c r="D18" s="495"/>
      <c r="E18" s="304"/>
      <c r="F18" s="471"/>
      <c r="G18" s="140">
        <v>7</v>
      </c>
      <c r="H18" s="81" t="s">
        <v>586</v>
      </c>
      <c r="I18" s="497"/>
      <c r="J18" s="484"/>
      <c r="K18" s="491"/>
      <c r="L18" s="493"/>
      <c r="M18" s="489"/>
      <c r="N18" s="491"/>
      <c r="O18" s="474"/>
      <c r="P18" s="308"/>
      <c r="Q18" s="141">
        <v>7</v>
      </c>
      <c r="R18" s="80" t="s">
        <v>593</v>
      </c>
      <c r="S18" s="80"/>
      <c r="T18" s="80" t="s">
        <v>585</v>
      </c>
      <c r="U18" s="80"/>
      <c r="V18" s="80"/>
      <c r="W18" s="80"/>
      <c r="X18" s="80"/>
      <c r="Y18" s="81" t="s">
        <v>585</v>
      </c>
      <c r="Z18" s="81" t="s">
        <v>585</v>
      </c>
      <c r="AA18" s="81" t="s">
        <v>585</v>
      </c>
      <c r="AB18" s="81" t="s">
        <v>585</v>
      </c>
      <c r="AC18" s="81" t="s">
        <v>585</v>
      </c>
      <c r="AD18" s="81" t="s">
        <v>585</v>
      </c>
      <c r="AE18" s="81" t="s">
        <v>585</v>
      </c>
      <c r="AF18" s="81" t="s">
        <v>585</v>
      </c>
      <c r="AG18" s="81">
        <f t="shared" si="0"/>
        <v>0</v>
      </c>
      <c r="AH18" s="81" t="str">
        <f t="shared" si="1"/>
        <v>Débil</v>
      </c>
      <c r="AI18" s="81"/>
      <c r="AJ18" s="81" t="s">
        <v>585</v>
      </c>
      <c r="AK18" s="81" t="str">
        <f t="shared" si="2"/>
        <v>Casilla formulada</v>
      </c>
      <c r="AL18" s="81"/>
      <c r="AM18" s="81" t="str">
        <f t="shared" si="3"/>
        <v>Casilla formulada</v>
      </c>
      <c r="AN18" s="81" t="str">
        <f t="shared" si="4"/>
        <v>Casilla formulada</v>
      </c>
      <c r="AO18" s="81" t="str">
        <f t="shared" si="5"/>
        <v>SI</v>
      </c>
      <c r="AP18" s="479"/>
      <c r="AQ18" s="479"/>
      <c r="AR18" s="481"/>
      <c r="AS18" s="484"/>
      <c r="AT18" s="486"/>
      <c r="AU18" s="489"/>
      <c r="AV18" s="471"/>
      <c r="AW18" s="474"/>
      <c r="AX18" s="477"/>
    </row>
    <row r="19" spans="2:50" s="135" customFormat="1" ht="2.4" customHeight="1" x14ac:dyDescent="0.25">
      <c r="B19" s="297"/>
      <c r="C19" s="300"/>
      <c r="D19" s="495"/>
      <c r="E19" s="304"/>
      <c r="F19" s="471"/>
      <c r="G19" s="136">
        <v>8</v>
      </c>
      <c r="H19" s="137" t="s">
        <v>586</v>
      </c>
      <c r="I19" s="497"/>
      <c r="J19" s="484"/>
      <c r="K19" s="491"/>
      <c r="L19" s="493"/>
      <c r="M19" s="489"/>
      <c r="N19" s="491"/>
      <c r="O19" s="474"/>
      <c r="P19" s="308"/>
      <c r="Q19" s="138">
        <v>8</v>
      </c>
      <c r="R19" s="139" t="s">
        <v>594</v>
      </c>
      <c r="S19" s="139"/>
      <c r="T19" s="139" t="s">
        <v>585</v>
      </c>
      <c r="U19" s="139"/>
      <c r="V19" s="139"/>
      <c r="W19" s="139"/>
      <c r="X19" s="139"/>
      <c r="Y19" s="137" t="s">
        <v>585</v>
      </c>
      <c r="Z19" s="137" t="s">
        <v>585</v>
      </c>
      <c r="AA19" s="137" t="s">
        <v>585</v>
      </c>
      <c r="AB19" s="137" t="s">
        <v>585</v>
      </c>
      <c r="AC19" s="137" t="s">
        <v>585</v>
      </c>
      <c r="AD19" s="137" t="s">
        <v>585</v>
      </c>
      <c r="AE19" s="137" t="s">
        <v>585</v>
      </c>
      <c r="AF19" s="137" t="s">
        <v>585</v>
      </c>
      <c r="AG19" s="137">
        <f t="shared" si="0"/>
        <v>0</v>
      </c>
      <c r="AH19" s="137" t="str">
        <f t="shared" si="1"/>
        <v>Débil</v>
      </c>
      <c r="AI19" s="137"/>
      <c r="AJ19" s="137" t="s">
        <v>585</v>
      </c>
      <c r="AK19" s="137" t="str">
        <f t="shared" si="2"/>
        <v>Casilla formulada</v>
      </c>
      <c r="AL19" s="137"/>
      <c r="AM19" s="137" t="str">
        <f t="shared" si="3"/>
        <v>Casilla formulada</v>
      </c>
      <c r="AN19" s="137" t="str">
        <f t="shared" si="4"/>
        <v>Casilla formulada</v>
      </c>
      <c r="AO19" s="137" t="str">
        <f t="shared" si="5"/>
        <v>SI</v>
      </c>
      <c r="AP19" s="479"/>
      <c r="AQ19" s="479"/>
      <c r="AR19" s="481"/>
      <c r="AS19" s="484"/>
      <c r="AT19" s="486"/>
      <c r="AU19" s="489"/>
      <c r="AV19" s="471"/>
      <c r="AW19" s="474"/>
      <c r="AX19" s="477"/>
    </row>
    <row r="20" spans="2:50" s="135" customFormat="1" ht="2.4" customHeight="1" x14ac:dyDescent="0.25">
      <c r="B20" s="297"/>
      <c r="C20" s="300"/>
      <c r="D20" s="495"/>
      <c r="E20" s="304"/>
      <c r="F20" s="471"/>
      <c r="G20" s="140">
        <v>9</v>
      </c>
      <c r="H20" s="81" t="s">
        <v>586</v>
      </c>
      <c r="I20" s="497"/>
      <c r="J20" s="484"/>
      <c r="K20" s="491"/>
      <c r="L20" s="493"/>
      <c r="M20" s="489"/>
      <c r="N20" s="491"/>
      <c r="O20" s="474"/>
      <c r="P20" s="308"/>
      <c r="Q20" s="141">
        <v>9</v>
      </c>
      <c r="R20" s="80" t="s">
        <v>595</v>
      </c>
      <c r="S20" s="80"/>
      <c r="T20" s="80" t="s">
        <v>585</v>
      </c>
      <c r="U20" s="80"/>
      <c r="V20" s="80"/>
      <c r="W20" s="80"/>
      <c r="X20" s="80"/>
      <c r="Y20" s="81" t="s">
        <v>585</v>
      </c>
      <c r="Z20" s="81" t="s">
        <v>585</v>
      </c>
      <c r="AA20" s="81" t="s">
        <v>585</v>
      </c>
      <c r="AB20" s="81" t="s">
        <v>585</v>
      </c>
      <c r="AC20" s="81" t="s">
        <v>585</v>
      </c>
      <c r="AD20" s="81" t="s">
        <v>585</v>
      </c>
      <c r="AE20" s="81" t="s">
        <v>585</v>
      </c>
      <c r="AF20" s="81" t="s">
        <v>585</v>
      </c>
      <c r="AG20" s="81">
        <f t="shared" si="0"/>
        <v>0</v>
      </c>
      <c r="AH20" s="81" t="str">
        <f t="shared" si="1"/>
        <v>Débil</v>
      </c>
      <c r="AI20" s="81"/>
      <c r="AJ20" s="81" t="s">
        <v>585</v>
      </c>
      <c r="AK20" s="81" t="str">
        <f t="shared" si="2"/>
        <v>Casilla formulada</v>
      </c>
      <c r="AL20" s="81"/>
      <c r="AM20" s="81" t="str">
        <f t="shared" si="3"/>
        <v>Casilla formulada</v>
      </c>
      <c r="AN20" s="81" t="str">
        <f t="shared" si="4"/>
        <v>Casilla formulada</v>
      </c>
      <c r="AO20" s="81" t="str">
        <f t="shared" si="5"/>
        <v>SI</v>
      </c>
      <c r="AP20" s="479"/>
      <c r="AQ20" s="479"/>
      <c r="AR20" s="481"/>
      <c r="AS20" s="484"/>
      <c r="AT20" s="486"/>
      <c r="AU20" s="489"/>
      <c r="AV20" s="471"/>
      <c r="AW20" s="474"/>
      <c r="AX20" s="477"/>
    </row>
    <row r="21" spans="2:50" s="135" customFormat="1" ht="2.4" customHeight="1" thickBot="1" x14ac:dyDescent="0.3">
      <c r="B21" s="298"/>
      <c r="C21" s="301"/>
      <c r="D21" s="496"/>
      <c r="E21" s="305"/>
      <c r="F21" s="472"/>
      <c r="G21" s="142">
        <v>10</v>
      </c>
      <c r="H21" s="143" t="s">
        <v>586</v>
      </c>
      <c r="I21" s="498"/>
      <c r="J21" s="485"/>
      <c r="K21" s="492"/>
      <c r="L21" s="494"/>
      <c r="M21" s="490"/>
      <c r="N21" s="492"/>
      <c r="O21" s="475"/>
      <c r="P21" s="309"/>
      <c r="Q21" s="144">
        <v>10</v>
      </c>
      <c r="R21" s="145" t="s">
        <v>596</v>
      </c>
      <c r="S21" s="145"/>
      <c r="T21" s="145" t="s">
        <v>585</v>
      </c>
      <c r="U21" s="145"/>
      <c r="V21" s="145"/>
      <c r="W21" s="145"/>
      <c r="X21" s="145"/>
      <c r="Y21" s="143" t="s">
        <v>585</v>
      </c>
      <c r="Z21" s="143" t="s">
        <v>585</v>
      </c>
      <c r="AA21" s="143" t="s">
        <v>585</v>
      </c>
      <c r="AB21" s="143" t="s">
        <v>585</v>
      </c>
      <c r="AC21" s="143" t="s">
        <v>585</v>
      </c>
      <c r="AD21" s="143" t="s">
        <v>585</v>
      </c>
      <c r="AE21" s="143" t="s">
        <v>585</v>
      </c>
      <c r="AF21" s="143" t="s">
        <v>585</v>
      </c>
      <c r="AG21" s="143">
        <f t="shared" si="0"/>
        <v>0</v>
      </c>
      <c r="AH21" s="143" t="str">
        <f t="shared" si="1"/>
        <v>Débil</v>
      </c>
      <c r="AI21" s="143"/>
      <c r="AJ21" s="143" t="s">
        <v>585</v>
      </c>
      <c r="AK21" s="143" t="str">
        <f t="shared" si="2"/>
        <v>Casilla formulada</v>
      </c>
      <c r="AL21" s="143"/>
      <c r="AM21" s="143" t="str">
        <f t="shared" si="3"/>
        <v>Casilla formulada</v>
      </c>
      <c r="AN21" s="143" t="str">
        <f t="shared" si="4"/>
        <v>Casilla formulada</v>
      </c>
      <c r="AO21" s="143" t="str">
        <f t="shared" si="5"/>
        <v>SI</v>
      </c>
      <c r="AP21" s="480"/>
      <c r="AQ21" s="480"/>
      <c r="AR21" s="482"/>
      <c r="AS21" s="485"/>
      <c r="AT21" s="487"/>
      <c r="AU21" s="490"/>
      <c r="AV21" s="472"/>
      <c r="AW21" s="475"/>
      <c r="AX21" s="478"/>
    </row>
    <row r="22" spans="2:50" s="135" customFormat="1" ht="276" customHeight="1" x14ac:dyDescent="0.25">
      <c r="B22" s="296" t="s">
        <v>21</v>
      </c>
      <c r="C22" s="299" t="str">
        <f>VLOOKUP(B22,'HOJA DE DATOS'!$I$13:$J$46,2,FALSE)</f>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
      <c r="D22" s="495" t="s">
        <v>1829</v>
      </c>
      <c r="E22" s="304" t="s">
        <v>376</v>
      </c>
      <c r="F22" s="471" t="str">
        <f>IFERROR(VLOOKUP(E22,'[8]HOJA DE DATOS'!$I$50:$J$57,2,0),"Casilla formulada")</f>
        <v>Posibilidad de ocurrencia de eventos que afecten la situación jurídica o contractual de la organización debido a su incumplimiento o desacato a la normatividad legal y las obligaciones contractuales</v>
      </c>
      <c r="G22" s="131">
        <v>1</v>
      </c>
      <c r="H22" s="132" t="s">
        <v>1830</v>
      </c>
      <c r="I22" s="497" t="s">
        <v>1833</v>
      </c>
      <c r="J22" s="484">
        <v>3</v>
      </c>
      <c r="K22" s="491" t="str">
        <f>IF(J22="Escoger un dato de la lista desplegable","← 
Definir el nivel de probabilidad",VLOOKUP(J22,'[8]HOJA DE DATOS'!$B$4:$E$8,2,0))</f>
        <v>Posible</v>
      </c>
      <c r="L22" s="493" t="str">
        <f>IF(J22="Escoger un dato de la lista desplegable","← ← 
Definir el nivel de probabilidad",VLOOKUP('GDIR-2.4 (G-V3)'!J22:J31,'[8]HOJA DE DATOS'!$B$4:$E$8,4,0))</f>
        <v>Al menos 1 vez en los últimos 2 años.</v>
      </c>
      <c r="M22" s="489">
        <v>4</v>
      </c>
      <c r="N22" s="491" t="str">
        <f>IF(M22="Escoger un dato de la lista desplegable","← 
Definir el nivel de impacto",VLOOKUP(M22,'[8]HOJA DE DATOS'!$G$4:$H$8,2,0))</f>
        <v>Mayor</v>
      </c>
      <c r="O22" s="473"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Extremo</v>
      </c>
      <c r="P22" s="342" t="s">
        <v>70</v>
      </c>
      <c r="Q22" s="133">
        <v>1</v>
      </c>
      <c r="R22" s="134" t="s">
        <v>1905</v>
      </c>
      <c r="S22" s="134" t="s">
        <v>1831</v>
      </c>
      <c r="T22" s="134" t="s">
        <v>77</v>
      </c>
      <c r="U22" s="134" t="s">
        <v>1906</v>
      </c>
      <c r="V22" s="134" t="s">
        <v>1907</v>
      </c>
      <c r="W22" s="134" t="s">
        <v>1908</v>
      </c>
      <c r="X22" s="134" t="s">
        <v>1832</v>
      </c>
      <c r="Y22" s="132" t="s">
        <v>95</v>
      </c>
      <c r="Z22" s="132" t="s">
        <v>79</v>
      </c>
      <c r="AA22" s="132" t="s">
        <v>80</v>
      </c>
      <c r="AB22" s="132" t="s">
        <v>81</v>
      </c>
      <c r="AC22" s="132" t="s">
        <v>82</v>
      </c>
      <c r="AD22" s="132" t="s">
        <v>83</v>
      </c>
      <c r="AE22" s="132" t="s">
        <v>84</v>
      </c>
      <c r="AF22" s="132" t="s">
        <v>96</v>
      </c>
      <c r="AG22" s="132">
        <f t="shared" si="0"/>
        <v>100</v>
      </c>
      <c r="AH22" s="132" t="str">
        <f t="shared" si="1"/>
        <v>Fuerte</v>
      </c>
      <c r="AI22" s="132"/>
      <c r="AJ22" s="132" t="s">
        <v>88</v>
      </c>
      <c r="AK22" s="132" t="str">
        <f t="shared" si="2"/>
        <v>No se ejecuta</v>
      </c>
      <c r="AL22" s="132"/>
      <c r="AM22" s="132" t="str">
        <f t="shared" si="3"/>
        <v>DÉBIL</v>
      </c>
      <c r="AN22" s="132">
        <f t="shared" si="4"/>
        <v>0</v>
      </c>
      <c r="AO22" s="132" t="str">
        <f t="shared" si="5"/>
        <v>SI</v>
      </c>
      <c r="AP22" s="479" t="str">
        <f>IFERROR(IF(AVERAGE(AN22:AN31)=100,"FUERTE",IF(AND(AVERAGE(AN22:AN31)&lt;=99,AVERAGE(AN22:AN31)&gt;=50),"MODERADA",IF(AVERAGE(AN22:AN31)&lt;50,"DÉBIL",0))),"Casilla formulada")</f>
        <v>DÉBIL</v>
      </c>
      <c r="AQ22" s="479" t="str">
        <f t="shared" ref="AQ22" si="12">IFERROR(IF(AVERAGEIF(Y22:Y31,"Preventivo",AN22:AN31)&gt;=50,"DIRECTAMENTE","NO DISMINUYE"),"NO DISMINUYE")</f>
        <v>NO DISMINUYE</v>
      </c>
      <c r="AR22" s="481" t="str">
        <f t="shared" ref="AR22" si="13">IFERROR(IF(AVERAGEIF(Y22:Y31,"Detectivo",AN22:AN31)=100,"DIRECTAMENTE",IF(AND(AVERAGEIF(Y22:Y31,"Detectivo",AN22:AN31)&lt;99,(AVERAGEIF(Y22:Y31,"Detectivo",AN22:AN31)&gt;=50)),"INDIRECTAMENTE","NO DISMINUYE")),"NO DISMINUYE")</f>
        <v>NO DISMINUYE</v>
      </c>
      <c r="AS22" s="483">
        <f t="shared" ref="AS22" si="14">IF(J22=1,1,IF(AND(J22=2,AP22="FUERTE",AQ22="DIRECTAMENTE"),J22-1,IF(AND(J22&gt;2,AP22="FUERTE",AQ22="DIRECTAMENTE"),J22-2,IF(AND(J22&gt;=2,AP22="MODERADA",AQ22="DIRECTAMENTE"),J22-1,J22))))</f>
        <v>3</v>
      </c>
      <c r="AT22" s="486" t="str">
        <f t="shared" ref="AT22" si="15">IF(AS22=1,"Rara vez",IF(AS22=2,"Improbable",IF(AS22=3,"Posible",IF(AS22=4,"Probable",IF(AS22=5,"Casi Seguro",0)))))</f>
        <v>Posible</v>
      </c>
      <c r="AU22" s="488">
        <f t="shared" ref="AU22" si="16">IF(M22=1,1,IF(AND(M22=2,AP22="FUERTE",OR(AR22="DIRECTAMENTE",AR22="INDIRECTAMENTE")),M22-1,IF(AND(M22&gt;2,AP22="FUERTE",AR22="DIRECTAMENTE"),M22-2,IF(AND(M22&gt;2,AP22="FUERTE",AR22="INDIRECTAMENTE"),M22-1,IF(AND(M22&gt;1,AP22="MODERADA",AR22="DIRECTAMENTE"),M22-1,M22)))))</f>
        <v>4</v>
      </c>
      <c r="AV22" s="471" t="str">
        <f t="shared" ref="AV22" si="17">IF(AU22=1,"Insignificante",IF(AU22=2,"Menor",IF(AU22=3,"Moderado",IF(AU22=4,"Mayor",IF(AU22=5,"Catastrófico","Casilla formulada")))))</f>
        <v>Mayor</v>
      </c>
      <c r="AW22" s="473"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Extremo</v>
      </c>
      <c r="AX22" s="476" t="s">
        <v>525</v>
      </c>
    </row>
    <row r="23" spans="2:50" s="135" customFormat="1" ht="2.4" customHeight="1" x14ac:dyDescent="0.25">
      <c r="B23" s="297"/>
      <c r="C23" s="300"/>
      <c r="D23" s="495"/>
      <c r="E23" s="304"/>
      <c r="F23" s="471"/>
      <c r="G23" s="136">
        <v>2</v>
      </c>
      <c r="H23" s="137"/>
      <c r="I23" s="497"/>
      <c r="J23" s="484"/>
      <c r="K23" s="491"/>
      <c r="L23" s="493"/>
      <c r="M23" s="489"/>
      <c r="N23" s="491"/>
      <c r="O23" s="474"/>
      <c r="P23" s="308"/>
      <c r="Q23" s="138">
        <v>2</v>
      </c>
      <c r="R23" s="139"/>
      <c r="S23" s="139"/>
      <c r="T23" s="139"/>
      <c r="U23" s="139"/>
      <c r="V23" s="139"/>
      <c r="W23" s="139"/>
      <c r="X23" s="139"/>
      <c r="Y23" s="137"/>
      <c r="Z23" s="137"/>
      <c r="AA23" s="137"/>
      <c r="AB23" s="137"/>
      <c r="AC23" s="137"/>
      <c r="AD23" s="137"/>
      <c r="AE23" s="137"/>
      <c r="AF23" s="137"/>
      <c r="AG23" s="137">
        <f t="shared" si="0"/>
        <v>0</v>
      </c>
      <c r="AH23" s="137" t="str">
        <f t="shared" si="1"/>
        <v>Débil</v>
      </c>
      <c r="AI23" s="137"/>
      <c r="AJ23" s="137"/>
      <c r="AK23" s="137" t="str">
        <f t="shared" si="2"/>
        <v>Casilla formulada</v>
      </c>
      <c r="AL23" s="137"/>
      <c r="AM23" s="137" t="str">
        <f t="shared" si="3"/>
        <v>Casilla formulada</v>
      </c>
      <c r="AN23" s="137" t="str">
        <f t="shared" si="4"/>
        <v>Casilla formulada</v>
      </c>
      <c r="AO23" s="137" t="str">
        <f t="shared" si="5"/>
        <v/>
      </c>
      <c r="AP23" s="479"/>
      <c r="AQ23" s="479"/>
      <c r="AR23" s="481"/>
      <c r="AS23" s="484"/>
      <c r="AT23" s="486"/>
      <c r="AU23" s="489"/>
      <c r="AV23" s="471"/>
      <c r="AW23" s="474"/>
      <c r="AX23" s="477"/>
    </row>
    <row r="24" spans="2:50" s="135" customFormat="1" ht="2.4" customHeight="1" x14ac:dyDescent="0.25">
      <c r="B24" s="297"/>
      <c r="C24" s="300"/>
      <c r="D24" s="495"/>
      <c r="E24" s="304"/>
      <c r="F24" s="471"/>
      <c r="G24" s="140">
        <v>3</v>
      </c>
      <c r="H24" s="81"/>
      <c r="I24" s="497"/>
      <c r="J24" s="484"/>
      <c r="K24" s="491"/>
      <c r="L24" s="493"/>
      <c r="M24" s="489"/>
      <c r="N24" s="491"/>
      <c r="O24" s="474"/>
      <c r="P24" s="308"/>
      <c r="Q24" s="141">
        <v>3</v>
      </c>
      <c r="R24" s="80"/>
      <c r="S24" s="80"/>
      <c r="T24" s="80"/>
      <c r="U24" s="80"/>
      <c r="V24" s="80"/>
      <c r="W24" s="80"/>
      <c r="X24" s="80"/>
      <c r="Y24" s="81"/>
      <c r="Z24" s="81"/>
      <c r="AA24" s="81"/>
      <c r="AB24" s="81"/>
      <c r="AC24" s="81"/>
      <c r="AD24" s="81"/>
      <c r="AE24" s="81"/>
      <c r="AF24" s="81"/>
      <c r="AG24" s="81">
        <f t="shared" si="0"/>
        <v>0</v>
      </c>
      <c r="AH24" s="81" t="str">
        <f t="shared" si="1"/>
        <v>Débil</v>
      </c>
      <c r="AI24" s="81"/>
      <c r="AJ24" s="81"/>
      <c r="AK24" s="81" t="str">
        <f t="shared" si="2"/>
        <v>Casilla formulada</v>
      </c>
      <c r="AL24" s="81"/>
      <c r="AM24" s="81" t="str">
        <f t="shared" si="3"/>
        <v>Casilla formulada</v>
      </c>
      <c r="AN24" s="81" t="str">
        <f t="shared" si="4"/>
        <v>Casilla formulada</v>
      </c>
      <c r="AO24" s="81" t="str">
        <f t="shared" si="5"/>
        <v/>
      </c>
      <c r="AP24" s="479"/>
      <c r="AQ24" s="479"/>
      <c r="AR24" s="481"/>
      <c r="AS24" s="484"/>
      <c r="AT24" s="486"/>
      <c r="AU24" s="489"/>
      <c r="AV24" s="471"/>
      <c r="AW24" s="474"/>
      <c r="AX24" s="477"/>
    </row>
    <row r="25" spans="2:50" s="135" customFormat="1" ht="2.4" customHeight="1" x14ac:dyDescent="0.25">
      <c r="B25" s="297"/>
      <c r="C25" s="300"/>
      <c r="D25" s="495"/>
      <c r="E25" s="304"/>
      <c r="F25" s="471"/>
      <c r="G25" s="136">
        <v>4</v>
      </c>
      <c r="H25" s="137"/>
      <c r="I25" s="497"/>
      <c r="J25" s="484"/>
      <c r="K25" s="491"/>
      <c r="L25" s="493"/>
      <c r="M25" s="489"/>
      <c r="N25" s="491"/>
      <c r="O25" s="474"/>
      <c r="P25" s="308"/>
      <c r="Q25" s="138">
        <v>4</v>
      </c>
      <c r="R25" s="139"/>
      <c r="S25" s="139"/>
      <c r="T25" s="139"/>
      <c r="U25" s="139"/>
      <c r="V25" s="139"/>
      <c r="W25" s="139"/>
      <c r="X25" s="139"/>
      <c r="Y25" s="137"/>
      <c r="Z25" s="137"/>
      <c r="AA25" s="137"/>
      <c r="AB25" s="137"/>
      <c r="AC25" s="137"/>
      <c r="AD25" s="137"/>
      <c r="AE25" s="137"/>
      <c r="AF25" s="137"/>
      <c r="AG25" s="137">
        <f t="shared" si="0"/>
        <v>0</v>
      </c>
      <c r="AH25" s="137" t="str">
        <f t="shared" si="1"/>
        <v>Débil</v>
      </c>
      <c r="AI25" s="137"/>
      <c r="AJ25" s="137"/>
      <c r="AK25" s="137" t="str">
        <f t="shared" si="2"/>
        <v>Casilla formulada</v>
      </c>
      <c r="AL25" s="137"/>
      <c r="AM25" s="137" t="str">
        <f t="shared" si="3"/>
        <v>Casilla formulada</v>
      </c>
      <c r="AN25" s="137" t="str">
        <f t="shared" si="4"/>
        <v>Casilla formulada</v>
      </c>
      <c r="AO25" s="137" t="str">
        <f t="shared" si="5"/>
        <v/>
      </c>
      <c r="AP25" s="479"/>
      <c r="AQ25" s="479"/>
      <c r="AR25" s="481"/>
      <c r="AS25" s="484"/>
      <c r="AT25" s="486"/>
      <c r="AU25" s="489"/>
      <c r="AV25" s="471"/>
      <c r="AW25" s="474"/>
      <c r="AX25" s="477"/>
    </row>
    <row r="26" spans="2:50" s="135" customFormat="1" ht="2.4" customHeight="1" x14ac:dyDescent="0.25">
      <c r="B26" s="297"/>
      <c r="C26" s="300"/>
      <c r="D26" s="495"/>
      <c r="E26" s="304"/>
      <c r="F26" s="471"/>
      <c r="G26" s="140">
        <v>5</v>
      </c>
      <c r="H26" s="81"/>
      <c r="I26" s="497"/>
      <c r="J26" s="484"/>
      <c r="K26" s="491"/>
      <c r="L26" s="493"/>
      <c r="M26" s="489"/>
      <c r="N26" s="491"/>
      <c r="O26" s="474"/>
      <c r="P26" s="308"/>
      <c r="Q26" s="141">
        <v>5</v>
      </c>
      <c r="R26" s="80"/>
      <c r="S26" s="80"/>
      <c r="T26" s="80"/>
      <c r="U26" s="80"/>
      <c r="V26" s="80"/>
      <c r="W26" s="80"/>
      <c r="X26" s="80"/>
      <c r="Y26" s="81"/>
      <c r="Z26" s="81"/>
      <c r="AA26" s="81"/>
      <c r="AB26" s="81"/>
      <c r="AC26" s="81"/>
      <c r="AD26" s="81"/>
      <c r="AE26" s="81"/>
      <c r="AF26" s="81"/>
      <c r="AG26" s="81">
        <f t="shared" si="0"/>
        <v>0</v>
      </c>
      <c r="AH26" s="81" t="str">
        <f t="shared" si="1"/>
        <v>Débil</v>
      </c>
      <c r="AI26" s="81"/>
      <c r="AJ26" s="81"/>
      <c r="AK26" s="81" t="str">
        <f t="shared" si="2"/>
        <v>Casilla formulada</v>
      </c>
      <c r="AL26" s="81"/>
      <c r="AM26" s="81" t="str">
        <f t="shared" si="3"/>
        <v>Casilla formulada</v>
      </c>
      <c r="AN26" s="81" t="str">
        <f t="shared" si="4"/>
        <v>Casilla formulada</v>
      </c>
      <c r="AO26" s="81" t="str">
        <f t="shared" si="5"/>
        <v/>
      </c>
      <c r="AP26" s="479"/>
      <c r="AQ26" s="479"/>
      <c r="AR26" s="481"/>
      <c r="AS26" s="484"/>
      <c r="AT26" s="486"/>
      <c r="AU26" s="489"/>
      <c r="AV26" s="471"/>
      <c r="AW26" s="474"/>
      <c r="AX26" s="477"/>
    </row>
    <row r="27" spans="2:50" s="135" customFormat="1" ht="2.4" customHeight="1" x14ac:dyDescent="0.25">
      <c r="B27" s="297"/>
      <c r="C27" s="300"/>
      <c r="D27" s="495"/>
      <c r="E27" s="304"/>
      <c r="F27" s="471"/>
      <c r="G27" s="136">
        <v>6</v>
      </c>
      <c r="H27" s="137"/>
      <c r="I27" s="497"/>
      <c r="J27" s="484"/>
      <c r="K27" s="491"/>
      <c r="L27" s="493"/>
      <c r="M27" s="489"/>
      <c r="N27" s="491"/>
      <c r="O27" s="474"/>
      <c r="P27" s="308"/>
      <c r="Q27" s="138">
        <v>6</v>
      </c>
      <c r="R27" s="139"/>
      <c r="S27" s="139"/>
      <c r="T27" s="139"/>
      <c r="U27" s="139"/>
      <c r="V27" s="139"/>
      <c r="W27" s="139"/>
      <c r="X27" s="139"/>
      <c r="Y27" s="137"/>
      <c r="Z27" s="137"/>
      <c r="AA27" s="137"/>
      <c r="AB27" s="137"/>
      <c r="AC27" s="137"/>
      <c r="AD27" s="137"/>
      <c r="AE27" s="137"/>
      <c r="AF27" s="137"/>
      <c r="AG27" s="137">
        <f t="shared" si="0"/>
        <v>0</v>
      </c>
      <c r="AH27" s="137" t="str">
        <f t="shared" si="1"/>
        <v>Débil</v>
      </c>
      <c r="AI27" s="137"/>
      <c r="AJ27" s="137"/>
      <c r="AK27" s="137" t="str">
        <f t="shared" si="2"/>
        <v>Casilla formulada</v>
      </c>
      <c r="AL27" s="137"/>
      <c r="AM27" s="137" t="str">
        <f t="shared" si="3"/>
        <v>Casilla formulada</v>
      </c>
      <c r="AN27" s="137" t="str">
        <f t="shared" si="4"/>
        <v>Casilla formulada</v>
      </c>
      <c r="AO27" s="137" t="str">
        <f t="shared" si="5"/>
        <v/>
      </c>
      <c r="AP27" s="479"/>
      <c r="AQ27" s="479"/>
      <c r="AR27" s="481"/>
      <c r="AS27" s="484"/>
      <c r="AT27" s="486"/>
      <c r="AU27" s="489"/>
      <c r="AV27" s="471"/>
      <c r="AW27" s="474"/>
      <c r="AX27" s="477"/>
    </row>
    <row r="28" spans="2:50" s="135" customFormat="1" ht="2.4" customHeight="1" x14ac:dyDescent="0.25">
      <c r="B28" s="297"/>
      <c r="C28" s="300"/>
      <c r="D28" s="495"/>
      <c r="E28" s="304"/>
      <c r="F28" s="471"/>
      <c r="G28" s="140">
        <v>7</v>
      </c>
      <c r="H28" s="81"/>
      <c r="I28" s="497"/>
      <c r="J28" s="484"/>
      <c r="K28" s="491"/>
      <c r="L28" s="493"/>
      <c r="M28" s="489"/>
      <c r="N28" s="491"/>
      <c r="O28" s="474"/>
      <c r="P28" s="308"/>
      <c r="Q28" s="141">
        <v>7</v>
      </c>
      <c r="R28" s="80"/>
      <c r="S28" s="80"/>
      <c r="T28" s="80"/>
      <c r="U28" s="80"/>
      <c r="V28" s="80"/>
      <c r="W28" s="80"/>
      <c r="X28" s="80"/>
      <c r="Y28" s="81"/>
      <c r="Z28" s="81"/>
      <c r="AA28" s="81"/>
      <c r="AB28" s="81"/>
      <c r="AC28" s="81"/>
      <c r="AD28" s="81"/>
      <c r="AE28" s="81"/>
      <c r="AF28" s="81"/>
      <c r="AG28" s="81">
        <f t="shared" si="0"/>
        <v>0</v>
      </c>
      <c r="AH28" s="81" t="str">
        <f t="shared" si="1"/>
        <v>Débil</v>
      </c>
      <c r="AI28" s="81"/>
      <c r="AJ28" s="81"/>
      <c r="AK28" s="81" t="str">
        <f t="shared" si="2"/>
        <v>Casilla formulada</v>
      </c>
      <c r="AL28" s="81"/>
      <c r="AM28" s="81" t="str">
        <f t="shared" si="3"/>
        <v>Casilla formulada</v>
      </c>
      <c r="AN28" s="81" t="str">
        <f t="shared" si="4"/>
        <v>Casilla formulada</v>
      </c>
      <c r="AO28" s="81" t="str">
        <f t="shared" si="5"/>
        <v/>
      </c>
      <c r="AP28" s="479"/>
      <c r="AQ28" s="479"/>
      <c r="AR28" s="481"/>
      <c r="AS28" s="484"/>
      <c r="AT28" s="486"/>
      <c r="AU28" s="489"/>
      <c r="AV28" s="471"/>
      <c r="AW28" s="474"/>
      <c r="AX28" s="477"/>
    </row>
    <row r="29" spans="2:50" s="135" customFormat="1" ht="2.4" customHeight="1" x14ac:dyDescent="0.25">
      <c r="B29" s="297"/>
      <c r="C29" s="300"/>
      <c r="D29" s="495"/>
      <c r="E29" s="304"/>
      <c r="F29" s="471"/>
      <c r="G29" s="136">
        <v>8</v>
      </c>
      <c r="H29" s="137"/>
      <c r="I29" s="497"/>
      <c r="J29" s="484"/>
      <c r="K29" s="491"/>
      <c r="L29" s="493"/>
      <c r="M29" s="489"/>
      <c r="N29" s="491"/>
      <c r="O29" s="474"/>
      <c r="P29" s="308"/>
      <c r="Q29" s="138">
        <v>8</v>
      </c>
      <c r="R29" s="139"/>
      <c r="S29" s="139"/>
      <c r="T29" s="139"/>
      <c r="U29" s="139"/>
      <c r="V29" s="139"/>
      <c r="W29" s="139"/>
      <c r="X29" s="139"/>
      <c r="Y29" s="137"/>
      <c r="Z29" s="137"/>
      <c r="AA29" s="137"/>
      <c r="AB29" s="137"/>
      <c r="AC29" s="137"/>
      <c r="AD29" s="137"/>
      <c r="AE29" s="137"/>
      <c r="AF29" s="137"/>
      <c r="AG29" s="137">
        <f t="shared" si="0"/>
        <v>0</v>
      </c>
      <c r="AH29" s="137" t="str">
        <f t="shared" si="1"/>
        <v>Débil</v>
      </c>
      <c r="AI29" s="137"/>
      <c r="AJ29" s="137"/>
      <c r="AK29" s="137" t="str">
        <f t="shared" si="2"/>
        <v>Casilla formulada</v>
      </c>
      <c r="AL29" s="137"/>
      <c r="AM29" s="137" t="str">
        <f t="shared" si="3"/>
        <v>Casilla formulada</v>
      </c>
      <c r="AN29" s="137" t="str">
        <f t="shared" si="4"/>
        <v>Casilla formulada</v>
      </c>
      <c r="AO29" s="137" t="str">
        <f t="shared" si="5"/>
        <v/>
      </c>
      <c r="AP29" s="479"/>
      <c r="AQ29" s="479"/>
      <c r="AR29" s="481"/>
      <c r="AS29" s="484"/>
      <c r="AT29" s="486"/>
      <c r="AU29" s="489"/>
      <c r="AV29" s="471"/>
      <c r="AW29" s="474"/>
      <c r="AX29" s="477"/>
    </row>
    <row r="30" spans="2:50" s="135" customFormat="1" ht="2.4" customHeight="1" x14ac:dyDescent="0.25">
      <c r="B30" s="297"/>
      <c r="C30" s="300"/>
      <c r="D30" s="495"/>
      <c r="E30" s="304"/>
      <c r="F30" s="471"/>
      <c r="G30" s="140">
        <v>9</v>
      </c>
      <c r="H30" s="81" t="s">
        <v>586</v>
      </c>
      <c r="I30" s="497"/>
      <c r="J30" s="484"/>
      <c r="K30" s="491"/>
      <c r="L30" s="493"/>
      <c r="M30" s="489"/>
      <c r="N30" s="491"/>
      <c r="O30" s="474"/>
      <c r="P30" s="308"/>
      <c r="Q30" s="141">
        <v>9</v>
      </c>
      <c r="R30" s="80" t="s">
        <v>595</v>
      </c>
      <c r="S30" s="80"/>
      <c r="T30" s="80" t="s">
        <v>585</v>
      </c>
      <c r="U30" s="80"/>
      <c r="V30" s="80"/>
      <c r="W30" s="80"/>
      <c r="X30" s="80"/>
      <c r="Y30" s="81" t="s">
        <v>585</v>
      </c>
      <c r="Z30" s="81" t="s">
        <v>585</v>
      </c>
      <c r="AA30" s="81" t="s">
        <v>585</v>
      </c>
      <c r="AB30" s="81" t="s">
        <v>585</v>
      </c>
      <c r="AC30" s="81" t="s">
        <v>585</v>
      </c>
      <c r="AD30" s="81" t="s">
        <v>585</v>
      </c>
      <c r="AE30" s="81" t="s">
        <v>585</v>
      </c>
      <c r="AF30" s="81" t="s">
        <v>585</v>
      </c>
      <c r="AG30" s="81">
        <f t="shared" si="0"/>
        <v>0</v>
      </c>
      <c r="AH30" s="81" t="str">
        <f t="shared" si="1"/>
        <v>Débil</v>
      </c>
      <c r="AI30" s="81"/>
      <c r="AJ30" s="81" t="s">
        <v>585</v>
      </c>
      <c r="AK30" s="81" t="str">
        <f t="shared" si="2"/>
        <v>Casilla formulada</v>
      </c>
      <c r="AL30" s="81"/>
      <c r="AM30" s="81" t="str">
        <f t="shared" si="3"/>
        <v>Casilla formulada</v>
      </c>
      <c r="AN30" s="81" t="str">
        <f t="shared" si="4"/>
        <v>Casilla formulada</v>
      </c>
      <c r="AO30" s="81" t="str">
        <f t="shared" si="5"/>
        <v>SI</v>
      </c>
      <c r="AP30" s="479"/>
      <c r="AQ30" s="479"/>
      <c r="AR30" s="481"/>
      <c r="AS30" s="484"/>
      <c r="AT30" s="486"/>
      <c r="AU30" s="489"/>
      <c r="AV30" s="471"/>
      <c r="AW30" s="474"/>
      <c r="AX30" s="477"/>
    </row>
    <row r="31" spans="2:50" s="135" customFormat="1" ht="2.4" customHeight="1" thickBot="1" x14ac:dyDescent="0.3">
      <c r="B31" s="298"/>
      <c r="C31" s="301"/>
      <c r="D31" s="496"/>
      <c r="E31" s="305"/>
      <c r="F31" s="472"/>
      <c r="G31" s="142">
        <v>10</v>
      </c>
      <c r="H31" s="143" t="s">
        <v>586</v>
      </c>
      <c r="I31" s="498"/>
      <c r="J31" s="485"/>
      <c r="K31" s="492"/>
      <c r="L31" s="494"/>
      <c r="M31" s="490"/>
      <c r="N31" s="492"/>
      <c r="O31" s="475"/>
      <c r="P31" s="309"/>
      <c r="Q31" s="144">
        <v>10</v>
      </c>
      <c r="R31" s="145" t="s">
        <v>596</v>
      </c>
      <c r="S31" s="145"/>
      <c r="T31" s="145" t="s">
        <v>585</v>
      </c>
      <c r="U31" s="145"/>
      <c r="V31" s="145"/>
      <c r="W31" s="145"/>
      <c r="X31" s="145"/>
      <c r="Y31" s="143" t="s">
        <v>585</v>
      </c>
      <c r="Z31" s="143" t="s">
        <v>585</v>
      </c>
      <c r="AA31" s="143" t="s">
        <v>585</v>
      </c>
      <c r="AB31" s="143" t="s">
        <v>585</v>
      </c>
      <c r="AC31" s="143" t="s">
        <v>585</v>
      </c>
      <c r="AD31" s="143" t="s">
        <v>585</v>
      </c>
      <c r="AE31" s="143" t="s">
        <v>585</v>
      </c>
      <c r="AF31" s="143" t="s">
        <v>585</v>
      </c>
      <c r="AG31" s="143">
        <f t="shared" si="0"/>
        <v>0</v>
      </c>
      <c r="AH31" s="143" t="str">
        <f t="shared" si="1"/>
        <v>Débil</v>
      </c>
      <c r="AI31" s="143"/>
      <c r="AJ31" s="143" t="s">
        <v>585</v>
      </c>
      <c r="AK31" s="143" t="str">
        <f t="shared" si="2"/>
        <v>Casilla formulada</v>
      </c>
      <c r="AL31" s="143"/>
      <c r="AM31" s="143" t="str">
        <f t="shared" si="3"/>
        <v>Casilla formulada</v>
      </c>
      <c r="AN31" s="143" t="str">
        <f t="shared" si="4"/>
        <v>Casilla formulada</v>
      </c>
      <c r="AO31" s="143" t="str">
        <f t="shared" si="5"/>
        <v>SI</v>
      </c>
      <c r="AP31" s="480"/>
      <c r="AQ31" s="480"/>
      <c r="AR31" s="482"/>
      <c r="AS31" s="485"/>
      <c r="AT31" s="487"/>
      <c r="AU31" s="490"/>
      <c r="AV31" s="472"/>
      <c r="AW31" s="475"/>
      <c r="AX31" s="478"/>
    </row>
  </sheetData>
  <sheetProtection algorithmName="SHA-512" hashValue="n0qzALdKeXcdZHWxc9BUlyu8CzmtfhSHwvvxVdPu75trHOw5LSsH66uEofRNgTKl4ADw85Jy6fhvOd39krlcEw==" saltValue="kuHqCReiPt++wZETFjZM8g==" spinCount="100000" sheet="1" objects="1" scenarios="1"/>
  <mergeCells count="90">
    <mergeCell ref="B9:B11"/>
    <mergeCell ref="C9:C11"/>
    <mergeCell ref="D9:D11"/>
    <mergeCell ref="B2:C3"/>
    <mergeCell ref="D2:AX2"/>
    <mergeCell ref="D3:AX3"/>
    <mergeCell ref="B4:C4"/>
    <mergeCell ref="D4:H4"/>
    <mergeCell ref="I4:Q4"/>
    <mergeCell ref="R4:AG4"/>
    <mergeCell ref="AH4:AX4"/>
    <mergeCell ref="B6:C6"/>
    <mergeCell ref="D6:F6"/>
    <mergeCell ref="B8:I8"/>
    <mergeCell ref="J8:P8"/>
    <mergeCell ref="Q8:AR8"/>
    <mergeCell ref="E9:F11"/>
    <mergeCell ref="G9:H11"/>
    <mergeCell ref="Y9:Y11"/>
    <mergeCell ref="Z9:AF10"/>
    <mergeCell ref="AG9:AH11"/>
    <mergeCell ref="I9:I11"/>
    <mergeCell ref="J9:P9"/>
    <mergeCell ref="Q9:Q11"/>
    <mergeCell ref="R9:R11"/>
    <mergeCell ref="S9:S11"/>
    <mergeCell ref="T9:T11"/>
    <mergeCell ref="U9:U11"/>
    <mergeCell ref="V9:V11"/>
    <mergeCell ref="AX8:AX11"/>
    <mergeCell ref="AS8:AW9"/>
    <mergeCell ref="M10:N10"/>
    <mergeCell ref="O10:O11"/>
    <mergeCell ref="P10:P11"/>
    <mergeCell ref="W9:W11"/>
    <mergeCell ref="X9:X11"/>
    <mergeCell ref="AS10:AT11"/>
    <mergeCell ref="AU10:AV11"/>
    <mergeCell ref="AW10:AW11"/>
    <mergeCell ref="AQ9:AQ11"/>
    <mergeCell ref="AR9:AR11"/>
    <mergeCell ref="B12:B21"/>
    <mergeCell ref="C12:C21"/>
    <mergeCell ref="D12:D21"/>
    <mergeCell ref="E12:E21"/>
    <mergeCell ref="F12:F21"/>
    <mergeCell ref="I12:I21"/>
    <mergeCell ref="J12:J21"/>
    <mergeCell ref="AM9:AN11"/>
    <mergeCell ref="AO9:AO11"/>
    <mergeCell ref="AP9:AP11"/>
    <mergeCell ref="J10:L10"/>
    <mergeCell ref="AJ9:AK11"/>
    <mergeCell ref="AU12:AU21"/>
    <mergeCell ref="K12:K21"/>
    <mergeCell ref="L12:L21"/>
    <mergeCell ref="M12:M21"/>
    <mergeCell ref="N12:N21"/>
    <mergeCell ref="O12:O21"/>
    <mergeCell ref="P12:P21"/>
    <mergeCell ref="P22:P3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K22:K31"/>
    <mergeCell ref="L22:L31"/>
    <mergeCell ref="M22:M31"/>
    <mergeCell ref="N22:N31"/>
    <mergeCell ref="O22:O31"/>
    <mergeCell ref="AV22:AV31"/>
    <mergeCell ref="AW22:AW31"/>
    <mergeCell ref="AX22:AX31"/>
    <mergeCell ref="AP22:AP31"/>
    <mergeCell ref="AQ22:AQ31"/>
    <mergeCell ref="AR22:AR31"/>
    <mergeCell ref="AS22:AS31"/>
    <mergeCell ref="AT22:AT31"/>
    <mergeCell ref="AU22:AU31"/>
  </mergeCells>
  <conditionalFormatting sqref="O12:O21">
    <cfRule type="containsText" dxfId="1694" priority="88" operator="containsText" text="Extremo">
      <formula>NOT(ISERROR(SEARCH("Extremo",O12)))</formula>
    </cfRule>
    <cfRule type="containsText" dxfId="1693" priority="89" operator="containsText" text="Alto">
      <formula>NOT(ISERROR(SEARCH("Alto",O12)))</formula>
    </cfRule>
    <cfRule type="containsText" dxfId="1692" priority="90" operator="containsText" text="Moderado">
      <formula>NOT(ISERROR(SEARCH("Moderado",O12)))</formula>
    </cfRule>
    <cfRule type="containsText" dxfId="1691" priority="91" operator="containsText" text="Bajo">
      <formula>NOT(ISERROR(SEARCH("Bajo",O12)))</formula>
    </cfRule>
  </conditionalFormatting>
  <conditionalFormatting sqref="AM12:AM21">
    <cfRule type="containsText" dxfId="1690" priority="85" operator="containsText" text="FUERTE">
      <formula>NOT(ISERROR(SEARCH("FUERTE",AM12)))</formula>
    </cfRule>
    <cfRule type="containsText" dxfId="1689" priority="86" operator="containsText" text="MODERADO">
      <formula>NOT(ISERROR(SEARCH("MODERADO",AM12)))</formula>
    </cfRule>
    <cfRule type="containsText" dxfId="1688" priority="87" operator="containsText" text="DÉBIL">
      <formula>NOT(ISERROR(SEARCH("DÉBIL",AM12)))</formula>
    </cfRule>
  </conditionalFormatting>
  <conditionalFormatting sqref="AW12:AW21">
    <cfRule type="containsText" dxfId="1687" priority="81" operator="containsText" text="Extremo">
      <formula>NOT(ISERROR(SEARCH("Extremo",AW12)))</formula>
    </cfRule>
    <cfRule type="containsText" dxfId="1686" priority="82" operator="containsText" text="Alto">
      <formula>NOT(ISERROR(SEARCH("Alto",AW12)))</formula>
    </cfRule>
    <cfRule type="containsText" dxfId="1685" priority="83" operator="containsText" text="Moderado">
      <formula>NOT(ISERROR(SEARCH("Moderado",AW12)))</formula>
    </cfRule>
    <cfRule type="containsText" dxfId="1684" priority="84" operator="containsText" text="Bajo">
      <formula>NOT(ISERROR(SEARCH("Bajo",AW12)))</formula>
    </cfRule>
  </conditionalFormatting>
  <conditionalFormatting sqref="Y12:AX21 G12:O21 D12:D21 Q12:Q21">
    <cfRule type="containsText" dxfId="1683" priority="78" operator="containsText" text="Escoger un dato de la lista desplegable">
      <formula>NOT(ISERROR(SEARCH("Escoger un dato de la lista desplegable",D12)))</formula>
    </cfRule>
    <cfRule type="containsText" dxfId="1682" priority="79" operator="containsText" text="Casilla formulada">
      <formula>NOT(ISERROR(SEARCH("Casilla formulada",D12)))</formula>
    </cfRule>
  </conditionalFormatting>
  <conditionalFormatting sqref="D12:D21">
    <cfRule type="containsText" dxfId="1681" priority="77" operator="containsText" text="Definir el riesgo">
      <formula>NOT(ISERROR(SEARCH("Definir el riesgo",D12)))</formula>
    </cfRule>
  </conditionalFormatting>
  <conditionalFormatting sqref="H12:H21">
    <cfRule type="containsText" dxfId="1680" priority="76" operator="containsText" text="Espacio para describir la o las posibles causas">
      <formula>NOT(ISERROR(SEARCH("Espacio para describir la o las posibles causas",H12)))</formula>
    </cfRule>
  </conditionalFormatting>
  <conditionalFormatting sqref="I12:I21">
    <cfRule type="containsText" dxfId="1679" priority="75"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678" priority="74" operator="containsText" text="←">
      <formula>NOT(ISERROR(SEARCH("←",J12)))</formula>
    </cfRule>
  </conditionalFormatting>
  <conditionalFormatting sqref="R12:S21 U12:X21">
    <cfRule type="containsText" dxfId="1677" priority="71" operator="containsText" text="Escoger un dato de la lista desplegable">
      <formula>NOT(ISERROR(SEARCH("Escoger un dato de la lista desplegable",R12)))</formula>
    </cfRule>
    <cfRule type="containsText" dxfId="1676" priority="72" operator="containsText" text="Casilla formulada">
      <formula>NOT(ISERROR(SEARCH("Casilla formulada",R12)))</formula>
    </cfRule>
  </conditionalFormatting>
  <conditionalFormatting sqref="R12:S21 U12:X21">
    <cfRule type="containsText" dxfId="1675" priority="70" operator="containsText" text="CONTROL#">
      <formula>NOT(ISERROR(SEARCH("CONTROL#",R12)))</formula>
    </cfRule>
  </conditionalFormatting>
  <conditionalFormatting sqref="T12:T21">
    <cfRule type="containsText" dxfId="1674" priority="68" operator="containsText" text="Escoger un dato de la lista desplegable">
      <formula>NOT(ISERROR(SEARCH("Escoger un dato de la lista desplegable",T12)))</formula>
    </cfRule>
    <cfRule type="containsText" dxfId="1673" priority="69" operator="containsText" text="Casilla formulada">
      <formula>NOT(ISERROR(SEARCH("Casilla formulada",T12)))</formula>
    </cfRule>
  </conditionalFormatting>
  <conditionalFormatting sqref="T12:T21">
    <cfRule type="containsText" dxfId="1672" priority="67" operator="containsText" text="CONTROL#">
      <formula>NOT(ISERROR(SEARCH("CONTROL#",T12)))</formula>
    </cfRule>
  </conditionalFormatting>
  <conditionalFormatting sqref="T12">
    <cfRule type="containsText" dxfId="1671" priority="65" operator="containsText" text="Escoger un dato de la lista desplegable">
      <formula>NOT(ISERROR(SEARCH("Escoger un dato de la lista desplegable",T12)))</formula>
    </cfRule>
    <cfRule type="containsText" dxfId="1670" priority="66" operator="containsText" text="Casilla formulada">
      <formula>NOT(ISERROR(SEARCH("Casilla formulada",T12)))</formula>
    </cfRule>
  </conditionalFormatting>
  <conditionalFormatting sqref="T13:T21">
    <cfRule type="containsText" dxfId="1669" priority="63" operator="containsText" text="Escoger un dato de la lista desplegable">
      <formula>NOT(ISERROR(SEARCH("Escoger un dato de la lista desplegable",T13)))</formula>
    </cfRule>
    <cfRule type="containsText" dxfId="1668" priority="64" operator="containsText" text="Casilla formulada">
      <formula>NOT(ISERROR(SEARCH("Casilla formulada",T13)))</formula>
    </cfRule>
  </conditionalFormatting>
  <conditionalFormatting sqref="I6">
    <cfRule type="containsText" dxfId="1667" priority="62" operator="containsText" text="Casilla formulada">
      <formula>NOT(ISERROR(SEARCH("Casilla formulada",I6)))</formula>
    </cfRule>
  </conditionalFormatting>
  <conditionalFormatting sqref="F12:F21">
    <cfRule type="containsText" dxfId="1666" priority="60" operator="containsText" text="Escoger un dato de la lista desplegable">
      <formula>NOT(ISERROR(SEARCH("Escoger un dato de la lista desplegable",F12)))</formula>
    </cfRule>
    <cfRule type="containsText" dxfId="1665" priority="61" operator="containsText" text="Casilla formulada">
      <formula>NOT(ISERROR(SEARCH("Casilla formulada",F12)))</formula>
    </cfRule>
  </conditionalFormatting>
  <conditionalFormatting sqref="T23:T31">
    <cfRule type="containsText" dxfId="1664" priority="31" operator="containsText" text="Escoger un dato de la lista desplegable">
      <formula>NOT(ISERROR(SEARCH("Escoger un dato de la lista desplegable",T23)))</formula>
    </cfRule>
    <cfRule type="containsText" dxfId="1663" priority="32" operator="containsText" text="Casilla formulada">
      <formula>NOT(ISERROR(SEARCH("Casilla formulada",T23)))</formula>
    </cfRule>
  </conditionalFormatting>
  <conditionalFormatting sqref="F22:F31">
    <cfRule type="containsText" dxfId="1662" priority="29" operator="containsText" text="Escoger un dato de la lista desplegable">
      <formula>NOT(ISERROR(SEARCH("Escoger un dato de la lista desplegable",F22)))</formula>
    </cfRule>
    <cfRule type="containsText" dxfId="1661" priority="30" operator="containsText" text="Casilla formulada">
      <formula>NOT(ISERROR(SEARCH("Casilla formulada",F22)))</formula>
    </cfRule>
  </conditionalFormatting>
  <conditionalFormatting sqref="O22:O31">
    <cfRule type="containsText" dxfId="1660" priority="56" operator="containsText" text="Extremo">
      <formula>NOT(ISERROR(SEARCH("Extremo",O22)))</formula>
    </cfRule>
    <cfRule type="containsText" dxfId="1659" priority="57" operator="containsText" text="Alto">
      <formula>NOT(ISERROR(SEARCH("Alto",O22)))</formula>
    </cfRule>
    <cfRule type="containsText" dxfId="1658" priority="58" operator="containsText" text="Moderado">
      <formula>NOT(ISERROR(SEARCH("Moderado",O22)))</formula>
    </cfRule>
    <cfRule type="containsText" dxfId="1657" priority="59" operator="containsText" text="Bajo">
      <formula>NOT(ISERROR(SEARCH("Bajo",O22)))</formula>
    </cfRule>
  </conditionalFormatting>
  <conditionalFormatting sqref="AM22:AM31">
    <cfRule type="containsText" dxfId="1656" priority="53" operator="containsText" text="FUERTE">
      <formula>NOT(ISERROR(SEARCH("FUERTE",AM22)))</formula>
    </cfRule>
    <cfRule type="containsText" dxfId="1655" priority="54" operator="containsText" text="MODERADO">
      <formula>NOT(ISERROR(SEARCH("MODERADO",AM22)))</formula>
    </cfRule>
    <cfRule type="containsText" dxfId="1654" priority="55" operator="containsText" text="DÉBIL">
      <formula>NOT(ISERROR(SEARCH("DÉBIL",AM22)))</formula>
    </cfRule>
  </conditionalFormatting>
  <conditionalFormatting sqref="AW22:AW31">
    <cfRule type="containsText" dxfId="1653" priority="49" operator="containsText" text="Extremo">
      <formula>NOT(ISERROR(SEARCH("Extremo",AW22)))</formula>
    </cfRule>
    <cfRule type="containsText" dxfId="1652" priority="50" operator="containsText" text="Alto">
      <formula>NOT(ISERROR(SEARCH("Alto",AW22)))</formula>
    </cfRule>
    <cfRule type="containsText" dxfId="1651" priority="51" operator="containsText" text="Moderado">
      <formula>NOT(ISERROR(SEARCH("Moderado",AW22)))</formula>
    </cfRule>
    <cfRule type="containsText" dxfId="1650" priority="52" operator="containsText" text="Bajo">
      <formula>NOT(ISERROR(SEARCH("Bajo",AW22)))</formula>
    </cfRule>
  </conditionalFormatting>
  <conditionalFormatting sqref="D22:D31 Y22:AX31 G22:O31 Q22:Q31">
    <cfRule type="containsText" dxfId="1649" priority="46" operator="containsText" text="Escoger un dato de la lista desplegable">
      <formula>NOT(ISERROR(SEARCH("Escoger un dato de la lista desplegable",D22)))</formula>
    </cfRule>
    <cfRule type="containsText" dxfId="1648" priority="47" operator="containsText" text="Casilla formulada">
      <formula>NOT(ISERROR(SEARCH("Casilla formulada",D22)))</formula>
    </cfRule>
  </conditionalFormatting>
  <conditionalFormatting sqref="D22:D31">
    <cfRule type="containsText" dxfId="1647" priority="45" operator="containsText" text="Definir el riesgo">
      <formula>NOT(ISERROR(SEARCH("Definir el riesgo",D22)))</formula>
    </cfRule>
  </conditionalFormatting>
  <conditionalFormatting sqref="H22:H31">
    <cfRule type="containsText" dxfId="1646" priority="44" operator="containsText" text="Espacio para describir la o las posibles causas">
      <formula>NOT(ISERROR(SEARCH("Espacio para describir la o las posibles causas",H22)))</formula>
    </cfRule>
  </conditionalFormatting>
  <conditionalFormatting sqref="I22:I31">
    <cfRule type="containsText" dxfId="1645" priority="43"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644" priority="42" operator="containsText" text="←">
      <formula>NOT(ISERROR(SEARCH("←",J22)))</formula>
    </cfRule>
  </conditionalFormatting>
  <conditionalFormatting sqref="R22:S31 U22:X31">
    <cfRule type="containsText" dxfId="1643" priority="39" operator="containsText" text="Escoger un dato de la lista desplegable">
      <formula>NOT(ISERROR(SEARCH("Escoger un dato de la lista desplegable",R22)))</formula>
    </cfRule>
    <cfRule type="containsText" dxfId="1642" priority="40" operator="containsText" text="Casilla formulada">
      <formula>NOT(ISERROR(SEARCH("Casilla formulada",R22)))</formula>
    </cfRule>
  </conditionalFormatting>
  <conditionalFormatting sqref="R22:S31 U22:X31">
    <cfRule type="containsText" dxfId="1641" priority="38" operator="containsText" text="CONTROL#">
      <formula>NOT(ISERROR(SEARCH("CONTROL#",R22)))</formula>
    </cfRule>
  </conditionalFormatting>
  <conditionalFormatting sqref="T22:T31">
    <cfRule type="containsText" dxfId="1640" priority="36" operator="containsText" text="Escoger un dato de la lista desplegable">
      <formula>NOT(ISERROR(SEARCH("Escoger un dato de la lista desplegable",T22)))</formula>
    </cfRule>
    <cfRule type="containsText" dxfId="1639" priority="37" operator="containsText" text="Casilla formulada">
      <formula>NOT(ISERROR(SEARCH("Casilla formulada",T22)))</formula>
    </cfRule>
  </conditionalFormatting>
  <conditionalFormatting sqref="T22:T31">
    <cfRule type="containsText" dxfId="1638" priority="35" operator="containsText" text="CONTROL#">
      <formula>NOT(ISERROR(SEARCH("CONTROL#",T22)))</formula>
    </cfRule>
  </conditionalFormatting>
  <conditionalFormatting sqref="T22">
    <cfRule type="containsText" dxfId="1637" priority="33" operator="containsText" text="Escoger un dato de la lista desplegable">
      <formula>NOT(ISERROR(SEARCH("Escoger un dato de la lista desplegable",T22)))</formula>
    </cfRule>
    <cfRule type="containsText" dxfId="1636" priority="34" operator="containsText" text="Casilla formulada">
      <formula>NOT(ISERROR(SEARCH("Casilla formulada",T22)))</formula>
    </cfRule>
  </conditionalFormatting>
  <conditionalFormatting sqref="C12:C21">
    <cfRule type="containsText" dxfId="1635" priority="27" operator="containsText" text="Escoger un dato de la lista desplegable">
      <formula>NOT(ISERROR(SEARCH("Escoger un dato de la lista desplegable",C12)))</formula>
    </cfRule>
    <cfRule type="containsText" dxfId="1634" priority="28" operator="containsText" text="Casilla formulada">
      <formula>NOT(ISERROR(SEARCH("Casilla formulada",C12)))</formula>
    </cfRule>
  </conditionalFormatting>
  <conditionalFormatting sqref="E12:E21">
    <cfRule type="containsText" dxfId="1633" priority="25" operator="containsText" text="Escoger un dato de la lista desplegable">
      <formula>NOT(ISERROR(SEARCH("Escoger un dato de la lista desplegable",E12)))</formula>
    </cfRule>
    <cfRule type="containsText" dxfId="1632" priority="26" operator="containsText" text="Casilla formulada">
      <formula>NOT(ISERROR(SEARCH("Casilla formulada",E12)))</formula>
    </cfRule>
  </conditionalFormatting>
  <conditionalFormatting sqref="P12">
    <cfRule type="containsText" dxfId="1631" priority="21" operator="containsText" text="Extremo">
      <formula>NOT(ISERROR(SEARCH("Extremo",P12)))</formula>
    </cfRule>
    <cfRule type="containsText" dxfId="1630" priority="22" operator="containsText" text="Alto">
      <formula>NOT(ISERROR(SEARCH("Alto",P12)))</formula>
    </cfRule>
    <cfRule type="containsText" dxfId="1629" priority="23" operator="containsText" text="Moderado">
      <formula>NOT(ISERROR(SEARCH("Moderado",P12)))</formula>
    </cfRule>
    <cfRule type="containsText" dxfId="1628" priority="24" operator="containsText" text="Bajo">
      <formula>NOT(ISERROR(SEARCH("Bajo",P12)))</formula>
    </cfRule>
  </conditionalFormatting>
  <conditionalFormatting sqref="P12:P21">
    <cfRule type="containsText" dxfId="1627" priority="19" operator="containsText" text="Escoger un dato de la lista desplegable">
      <formula>NOT(ISERROR(SEARCH("Escoger un dato de la lista desplegable",P12)))</formula>
    </cfRule>
    <cfRule type="containsText" dxfId="1626" priority="20" operator="containsText" text="Casilla formulada">
      <formula>NOT(ISERROR(SEARCH("Casilla formulada",P12)))</formula>
    </cfRule>
  </conditionalFormatting>
  <conditionalFormatting sqref="P12:P21">
    <cfRule type="containsText" dxfId="1625" priority="18" operator="containsText" text="Seleccione Tratamiento del Riesgo">
      <formula>NOT(ISERROR(SEARCH("Seleccione Tratamiento del Riesgo",P12)))</formula>
    </cfRule>
  </conditionalFormatting>
  <conditionalFormatting sqref="P22">
    <cfRule type="containsText" dxfId="1624" priority="14" operator="containsText" text="Extremo">
      <formula>NOT(ISERROR(SEARCH("Extremo",P22)))</formula>
    </cfRule>
    <cfRule type="containsText" dxfId="1623" priority="15" operator="containsText" text="Alto">
      <formula>NOT(ISERROR(SEARCH("Alto",P22)))</formula>
    </cfRule>
    <cfRule type="containsText" dxfId="1622" priority="16" operator="containsText" text="Moderado">
      <formula>NOT(ISERROR(SEARCH("Moderado",P22)))</formula>
    </cfRule>
    <cfRule type="containsText" dxfId="1621" priority="17" operator="containsText" text="Bajo">
      <formula>NOT(ISERROR(SEARCH("Bajo",P22)))</formula>
    </cfRule>
  </conditionalFormatting>
  <conditionalFormatting sqref="P22:P31">
    <cfRule type="containsText" dxfId="1620" priority="12" operator="containsText" text="Escoger un dato de la lista desplegable">
      <formula>NOT(ISERROR(SEARCH("Escoger un dato de la lista desplegable",P22)))</formula>
    </cfRule>
    <cfRule type="containsText" dxfId="1619" priority="13" operator="containsText" text="Casilla formulada">
      <formula>NOT(ISERROR(SEARCH("Casilla formulada",P22)))</formula>
    </cfRule>
  </conditionalFormatting>
  <conditionalFormatting sqref="P22:P31">
    <cfRule type="containsText" dxfId="1618" priority="11" operator="containsText" text="Seleccione Tratamiento del Riesgo">
      <formula>NOT(ISERROR(SEARCH("Seleccione Tratamiento del Riesgo",P22)))</formula>
    </cfRule>
  </conditionalFormatting>
  <conditionalFormatting sqref="E22:E31">
    <cfRule type="containsText" dxfId="1617" priority="9" operator="containsText" text="Escoger un dato de la lista desplegable">
      <formula>NOT(ISERROR(SEARCH("Escoger un dato de la lista desplegable",E22)))</formula>
    </cfRule>
    <cfRule type="containsText" dxfId="1616" priority="10" operator="containsText" text="Casilla formulada">
      <formula>NOT(ISERROR(SEARCH("Casilla formulada",E22)))</formula>
    </cfRule>
  </conditionalFormatting>
  <conditionalFormatting sqref="B12:B21">
    <cfRule type="containsText" dxfId="1615" priority="8" operator="containsText" text="Escoger un proceso de la lista desplegable">
      <formula>NOT(ISERROR(SEARCH("Escoger un proceso de la lista desplegable",B12)))</formula>
    </cfRule>
  </conditionalFormatting>
  <conditionalFormatting sqref="B12:B21">
    <cfRule type="containsText" dxfId="1614" priority="6" operator="containsText" text="Escoger un dato de la lista desplegable">
      <formula>NOT(ISERROR(SEARCH("Escoger un dato de la lista desplegable",B12)))</formula>
    </cfRule>
    <cfRule type="containsText" dxfId="1613" priority="7" operator="containsText" text="Casilla formulada">
      <formula>NOT(ISERROR(SEARCH("Casilla formulada",B12)))</formula>
    </cfRule>
  </conditionalFormatting>
  <conditionalFormatting sqref="B22:B31">
    <cfRule type="containsText" dxfId="1612" priority="5" operator="containsText" text="Escoger un proceso de la lista desplegable">
      <formula>NOT(ISERROR(SEARCH("Escoger un proceso de la lista desplegable",B22)))</formula>
    </cfRule>
  </conditionalFormatting>
  <conditionalFormatting sqref="B22:B31">
    <cfRule type="containsText" dxfId="1611" priority="3" operator="containsText" text="Escoger un dato de la lista desplegable">
      <formula>NOT(ISERROR(SEARCH("Escoger un dato de la lista desplegable",B22)))</formula>
    </cfRule>
    <cfRule type="containsText" dxfId="1610" priority="4" operator="containsText" text="Casilla formulada">
      <formula>NOT(ISERROR(SEARCH("Casilla formulada",B22)))</formula>
    </cfRule>
  </conditionalFormatting>
  <conditionalFormatting sqref="C22:C31">
    <cfRule type="containsText" dxfId="1609" priority="1" operator="containsText" text="Escoger un dato de la lista desplegable">
      <formula>NOT(ISERROR(SEARCH("Escoger un dato de la lista desplegable",C22)))</formula>
    </cfRule>
    <cfRule type="containsText" dxfId="1608" priority="2" operator="containsText" text="Casilla formulada">
      <formula>NOT(ISERROR(SEARCH("Casilla formulada",C22)))</formula>
    </cfRule>
  </conditionalFormatting>
  <dataValidations disablePrompts="1" count="11">
    <dataValidation type="list" allowBlank="1" showInputMessage="1" showErrorMessage="1" sqref="T12:T31" xr:uid="{DFDCEEC7-DD21-4203-8D2F-6D5AF5D60FCC}">
      <formula1>"Escoger un dato de la lista desplegable,Por Tramite, Diario, Semanal, Quincenal, Mensual, Bimestral, Trimestral, Semestral,Anual"</formula1>
    </dataValidation>
    <dataValidation type="list" allowBlank="1" showInputMessage="1" showErrorMessage="1" sqref="AJ12:AJ31" xr:uid="{B82EA286-B074-410E-A3EF-64070892295E}">
      <formula1>"Escoger un dato de la lista desplegable,Fuerte,Moderado,Débil"</formula1>
    </dataValidation>
    <dataValidation type="list" allowBlank="1" showInputMessage="1" showErrorMessage="1" sqref="AF12:AF31" xr:uid="{30FAA67E-73A7-426B-9BE7-9B7F6299D4B5}">
      <formula1>"Escoger un dato de la lista desplegable,Completa,Incompleta,No existe"</formula1>
    </dataValidation>
    <dataValidation type="list" allowBlank="1" showInputMessage="1" showErrorMessage="1" sqref="AE12:AE31" xr:uid="{580680DB-DD0B-4DCA-9D50-7D2D1EB00062}">
      <formula1>"Escoger un dato de la lista desplegable,Se investigan y resuelven oportunamente,No se investigan y resuelven oportunamente."</formula1>
    </dataValidation>
    <dataValidation type="list" allowBlank="1" showInputMessage="1" showErrorMessage="1" sqref="AD12:AD31" xr:uid="{D0282496-0FE5-4E6B-89C4-393A43D51156}">
      <formula1>"Escoger un dato de la lista desplegable,Confiable,No confiable"</formula1>
    </dataValidation>
    <dataValidation type="list" allowBlank="1" showInputMessage="1" showErrorMessage="1" sqref="AC12:AC31" xr:uid="{D9A59872-0616-4934-B1AC-955907A87ADB}">
      <formula1>"Escoger un dato de la lista desplegable,Prevenir,Detectar,No es un control"</formula1>
    </dataValidation>
    <dataValidation type="list" allowBlank="1" showInputMessage="1" showErrorMessage="1" sqref="AB12:AB31" xr:uid="{89A24C2E-F491-43B9-A69A-2508D8E86011}">
      <formula1>"Escoger un dato de la lista desplegable,Oportuna,Inoportuna"</formula1>
    </dataValidation>
    <dataValidation type="list" allowBlank="1" showInputMessage="1" showErrorMessage="1" sqref="AA12:AA31" xr:uid="{CCDD46C0-38A7-48CF-AA3C-3984BF6091A4}">
      <formula1>"Escoger un dato de la lista desplegable,Adecuado,Inadecuado"</formula1>
    </dataValidation>
    <dataValidation type="list" allowBlank="1" showInputMessage="1" showErrorMessage="1" sqref="Z12:Z31" xr:uid="{52F84C5D-6DDF-4EE9-9ED1-B6C3E845CFD4}">
      <formula1>"Escoger un dato de la lista desplegable,Asignado,No Asignado"</formula1>
    </dataValidation>
    <dataValidation type="list" allowBlank="1" showInputMessage="1" showErrorMessage="1" sqref="Y12:Y31" xr:uid="{BF14DE1A-A2A5-45DE-BD7F-79C2ED1B6502}">
      <formula1>"Escoger un dato de la lista desplegable,Preventivo,Detectivo"</formula1>
    </dataValidation>
    <dataValidation type="list" allowBlank="1" showInputMessage="1" showErrorMessage="1" sqref="M12:M31 J12:J31" xr:uid="{1079B71E-524F-4EC6-90C6-16E6155D9347}">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A733A8BF-B066-4C3E-84CE-8A61062900AB}">
          <x14:formula1>
            <xm:f>'HOJA DE DATOS'!$I$50:$I$57</xm:f>
          </x14:formula1>
          <xm:sqref>E12:E31</xm:sqref>
        </x14:dataValidation>
        <x14:dataValidation type="list" allowBlank="1" showInputMessage="1" showErrorMessage="1" xr:uid="{28C20DCC-E5E3-4CB8-811A-0D47CFAF43ED}">
          <x14:formula1>
            <xm:f>'HOJA DE DATOS'!$I$60:$I$64</xm:f>
          </x14:formula1>
          <xm:sqref>P12:P31</xm:sqref>
        </x14:dataValidation>
        <x14:dataValidation type="list" allowBlank="1" showInputMessage="1" showErrorMessage="1" xr:uid="{C5F6FE49-5D6E-4F53-BA56-84EAA63AABCC}">
          <x14:formula1>
            <xm:f>'HOJA DE DATOS'!$I$13:$I$46</xm:f>
          </x14:formula1>
          <xm:sqref>B12:B31</xm:sqref>
        </x14:dataValidation>
      </x14:dataValidations>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01B33-019F-41DF-9660-09DBA61A8F8F}">
  <sheetPr>
    <tabColor rgb="FF3794D7"/>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2399</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GDIR-2-4</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90" t="s">
        <v>56</v>
      </c>
      <c r="AW11" s="190" t="s">
        <v>57</v>
      </c>
      <c r="AX11" s="190">
        <v>2</v>
      </c>
      <c r="AY11" s="190">
        <v>3</v>
      </c>
      <c r="AZ11" s="190">
        <v>4</v>
      </c>
      <c r="BA11" s="190">
        <v>5</v>
      </c>
      <c r="BB11" s="190">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94.60000000000002" customHeight="1" x14ac:dyDescent="0.3">
      <c r="A12" s="162"/>
      <c r="B12" s="394" t="s">
        <v>21</v>
      </c>
      <c r="C12" s="364" t="str">
        <f>VLOOKUP(B12,'[7]HOJA DE DATOS'!$I$13:$J$46,2,FALSE)</f>
        <v>Formar integralmente a los funcionarios de la Aerocivil y personal externo admitido, en los programas académicos ofertados por el Centro de Estudios Aeronáuticos con el fin de contar con personas competentes para dirigir, operar, controlar y vigilar las actividades aeronáuticas, contribuyendo así a garantizar el desarrollo de la aviación civil y mejorar los niveles de Seguridad Operacional y Seguridad de la Aviación, de acuerdo con las normas y estándares nacionales e internacionales</v>
      </c>
      <c r="D12" s="376" t="s">
        <v>2401</v>
      </c>
      <c r="E12" s="364" t="s">
        <v>75</v>
      </c>
      <c r="F12" s="364" t="s">
        <v>75</v>
      </c>
      <c r="G12" s="364" t="s">
        <v>75</v>
      </c>
      <c r="H12" s="364" t="s">
        <v>75</v>
      </c>
      <c r="I12" s="372" t="str">
        <f>IF(AND((E12="SI"),(F12="SI"),(G12="SI"),(H12="SI")),"Si es Riesgo de Corrupción","No es Riesgo de Corrupción")</f>
        <v>Si es Riesgo de Corrupción</v>
      </c>
      <c r="J12" s="163">
        <v>1</v>
      </c>
      <c r="K12" s="164" t="s">
        <v>2402</v>
      </c>
      <c r="L12" s="308" t="s">
        <v>2403</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75</v>
      </c>
      <c r="R12" s="364" t="s">
        <v>75</v>
      </c>
      <c r="S12" s="364" t="s">
        <v>75</v>
      </c>
      <c r="T12" s="364" t="s">
        <v>75</v>
      </c>
      <c r="U12" s="364" t="s">
        <v>75</v>
      </c>
      <c r="V12" s="364" t="s">
        <v>75</v>
      </c>
      <c r="W12" s="364" t="s">
        <v>75</v>
      </c>
      <c r="X12" s="364" t="s">
        <v>76</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16</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2404</v>
      </c>
      <c r="AO12" s="166" t="s">
        <v>2405</v>
      </c>
      <c r="AP12" s="166" t="s">
        <v>77</v>
      </c>
      <c r="AQ12" s="166" t="s">
        <v>2406</v>
      </c>
      <c r="AR12" s="166" t="s">
        <v>2407</v>
      </c>
      <c r="AS12" s="166" t="s">
        <v>2408</v>
      </c>
      <c r="AT12" s="166" t="s">
        <v>2409</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525</v>
      </c>
    </row>
    <row r="13" spans="1:70" s="146" customFormat="1" ht="147.6" customHeight="1" x14ac:dyDescent="0.3">
      <c r="A13" s="162"/>
      <c r="B13" s="395"/>
      <c r="C13" s="365"/>
      <c r="D13" s="376"/>
      <c r="E13" s="365"/>
      <c r="F13" s="365"/>
      <c r="G13" s="365"/>
      <c r="H13" s="365"/>
      <c r="I13" s="373"/>
      <c r="J13" s="168">
        <v>2</v>
      </c>
      <c r="K13" s="169" t="s">
        <v>2412</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2410</v>
      </c>
      <c r="AO13" s="171" t="s">
        <v>2411</v>
      </c>
      <c r="AP13" s="171" t="s">
        <v>77</v>
      </c>
      <c r="AQ13" s="171" t="s">
        <v>2412</v>
      </c>
      <c r="AR13" s="171" t="s">
        <v>2413</v>
      </c>
      <c r="AS13" s="171" t="s">
        <v>2414</v>
      </c>
      <c r="AT13" s="171" t="s">
        <v>2415</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W5w8ODxnVq/ecyhtwPWGT94YT/2tYt0UUTaKXzuOnCH9PNo/6wBDIHwcnJyeqDUrr+GCW6OkjARXpHn0xY9fGQ==" saltValue="ugjE1lhAWBUaFZrxswramA=="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1607" priority="31" operator="containsText" text="No es Riesgo de Corrupción">
      <formula>NOT(ISERROR(SEARCH("No es Riesgo de Corrupción",I12)))</formula>
    </cfRule>
    <cfRule type="containsText" dxfId="1606" priority="32" operator="containsText" text="Si es Riesgo de Corrupción">
      <formula>NOT(ISERROR(SEARCH("Si es Riesgo de Corrupción",I12)))</formula>
    </cfRule>
  </conditionalFormatting>
  <conditionalFormatting sqref="AK12:AK21">
    <cfRule type="containsText" dxfId="1605" priority="27" operator="containsText" text="Extremo">
      <formula>NOT(ISERROR(SEARCH("Extremo",AK12)))</formula>
    </cfRule>
    <cfRule type="containsText" dxfId="1604" priority="28" operator="containsText" text="Alto">
      <formula>NOT(ISERROR(SEARCH("Alto",AK12)))</formula>
    </cfRule>
    <cfRule type="containsText" dxfId="1603" priority="29" operator="containsText" text="Moderado">
      <formula>NOT(ISERROR(SEARCH("Moderado",AK12)))</formula>
    </cfRule>
    <cfRule type="containsText" dxfId="1602" priority="30" operator="containsText" text="Bajo">
      <formula>NOT(ISERROR(SEARCH("Bajo",AK12)))</formula>
    </cfRule>
  </conditionalFormatting>
  <conditionalFormatting sqref="BI12:BI21">
    <cfRule type="containsText" dxfId="1601" priority="24" operator="containsText" text="FUERTE">
      <formula>NOT(ISERROR(SEARCH("FUERTE",BI12)))</formula>
    </cfRule>
    <cfRule type="containsText" dxfId="1600" priority="25" operator="containsText" text="MODERADO">
      <formula>NOT(ISERROR(SEARCH("MODERADO",BI12)))</formula>
    </cfRule>
    <cfRule type="containsText" dxfId="1599" priority="26" operator="containsText" text="DÉBIL">
      <formula>NOT(ISERROR(SEARCH("DÉBIL",BI12)))</formula>
    </cfRule>
  </conditionalFormatting>
  <conditionalFormatting sqref="AL12">
    <cfRule type="containsText" dxfId="1598" priority="20" operator="containsText" text="Extremo">
      <formula>NOT(ISERROR(SEARCH("Extremo",AL12)))</formula>
    </cfRule>
    <cfRule type="containsText" dxfId="1597" priority="21" operator="containsText" text="Alto">
      <formula>NOT(ISERROR(SEARCH("Alto",AL12)))</formula>
    </cfRule>
    <cfRule type="containsText" dxfId="1596" priority="22" operator="containsText" text="Moderado">
      <formula>NOT(ISERROR(SEARCH("Moderado",AL12)))</formula>
    </cfRule>
    <cfRule type="containsText" dxfId="1595" priority="23" operator="containsText" text="Bajo">
      <formula>NOT(ISERROR(SEARCH("Bajo",AL12)))</formula>
    </cfRule>
  </conditionalFormatting>
  <conditionalFormatting sqref="BQ12:BQ21">
    <cfRule type="containsText" dxfId="1594" priority="16" operator="containsText" text="Extremo">
      <formula>NOT(ISERROR(SEARCH("Extremo",BQ12)))</formula>
    </cfRule>
    <cfRule type="containsText" dxfId="1593" priority="17" operator="containsText" text="Alto">
      <formula>NOT(ISERROR(SEARCH("Alto",BQ12)))</formula>
    </cfRule>
    <cfRule type="containsText" dxfId="1592" priority="18" operator="containsText" text="Moderado">
      <formula>NOT(ISERROR(SEARCH("Moderado",BQ12)))</formula>
    </cfRule>
    <cfRule type="containsText" dxfId="1591" priority="19" operator="containsText" text="Bajo">
      <formula>NOT(ISERROR(SEARCH("Bajo",BQ12)))</formula>
    </cfRule>
  </conditionalFormatting>
  <conditionalFormatting sqref="A1:XFD3 A5:XFD11 A4:AT4 BS4:XFD4 BH12:XFD12 A22:XFD1048576 A12:D21 I13:XFD21 I12:BF12">
    <cfRule type="containsText" dxfId="1590" priority="11" operator="containsText" text="REDACTAR CONTROL">
      <formula>NOT(ISERROR(SEARCH("REDACTAR CONTROL",A1)))</formula>
    </cfRule>
    <cfRule type="containsText" dxfId="1589" priority="12" operator="containsText" text="Espacio para">
      <formula>NOT(ISERROR(SEARCH("Espacio para",A1)))</formula>
    </cfRule>
    <cfRule type="containsText" dxfId="1588" priority="13" operator="containsText" text="Definir el">
      <formula>NOT(ISERROR(SEARCH("Definir el",A1)))</formula>
    </cfRule>
    <cfRule type="containsText" dxfId="1587" priority="14" operator="containsText" text="lista desplegable">
      <formula>NOT(ISERROR(SEARCH("lista desplegable",A1)))</formula>
    </cfRule>
    <cfRule type="containsText" dxfId="1586" priority="15" operator="containsText" text="Casilla formulada">
      <formula>NOT(ISERROR(SEARCH("Casilla formulada",A1)))</formula>
    </cfRule>
  </conditionalFormatting>
  <conditionalFormatting sqref="BG12">
    <cfRule type="containsText" dxfId="1585" priority="6" operator="containsText" text="REDACTAR CONTROL">
      <formula>NOT(ISERROR(SEARCH("REDACTAR CONTROL",BG12)))</formula>
    </cfRule>
    <cfRule type="containsText" dxfId="1584" priority="7" operator="containsText" text="Espacio para">
      <formula>NOT(ISERROR(SEARCH("Espacio para",BG12)))</formula>
    </cfRule>
    <cfRule type="containsText" dxfId="1583" priority="8" operator="containsText" text="Definir el">
      <formula>NOT(ISERROR(SEARCH("Definir el",BG12)))</formula>
    </cfRule>
    <cfRule type="containsText" dxfId="1582" priority="9" operator="containsText" text="lista desplegable">
      <formula>NOT(ISERROR(SEARCH("lista desplegable",BG12)))</formula>
    </cfRule>
    <cfRule type="containsText" dxfId="1581" priority="10" operator="containsText" text="Casilla formulada">
      <formula>NOT(ISERROR(SEARCH("Casilla formulada",BG12)))</formula>
    </cfRule>
  </conditionalFormatting>
  <conditionalFormatting sqref="E12:H21">
    <cfRule type="containsText" dxfId="1580" priority="1" operator="containsText" text="REDACTAR CONTROL">
      <formula>NOT(ISERROR(SEARCH("REDACTAR CONTROL",E12)))</formula>
    </cfRule>
    <cfRule type="containsText" dxfId="1579" priority="2" operator="containsText" text="Espacio para">
      <formula>NOT(ISERROR(SEARCH("Espacio para",E12)))</formula>
    </cfRule>
    <cfRule type="containsText" dxfId="1578" priority="3" operator="containsText" text="Definir el">
      <formula>NOT(ISERROR(SEARCH("Definir el",E12)))</formula>
    </cfRule>
    <cfRule type="containsText" dxfId="1577" priority="4" operator="containsText" text="lista desplegable">
      <formula>NOT(ISERROR(SEARCH("lista desplegable",E12)))</formula>
    </cfRule>
    <cfRule type="containsText" dxfId="1576" priority="5" operator="containsText" text="Casilla formulada">
      <formula>NOT(ISERROR(SEARCH("Casilla formulada",E12)))</formula>
    </cfRule>
  </conditionalFormatting>
  <dataValidations count="13">
    <dataValidation type="list" allowBlank="1" showInputMessage="1" showErrorMessage="1" sqref="BF12:BF21" xr:uid="{6ADC182D-06DF-43F7-BBB2-BF5E38A6510F}">
      <formula1>"Escoger un dato de la lista desplegable,Fuerte,Moderado,Débil"</formula1>
    </dataValidation>
    <dataValidation type="list" allowBlank="1" showInputMessage="1" showErrorMessage="1" sqref="M12:M21" xr:uid="{AAD9647C-90D6-433A-BA6E-EECAF7492DCC}">
      <formula1>"Escoger un dato de la lista desplegable,5,4,3,2,1"</formula1>
    </dataValidation>
    <dataValidation type="list" allowBlank="1" showInputMessage="1" showErrorMessage="1" sqref="E12:H21" xr:uid="{77060C7B-BDA9-48BC-80EF-B8D04E5DA339}">
      <formula1>"SI,NO,Escoger un dato de la lista desplegable"</formula1>
    </dataValidation>
    <dataValidation type="list" allowBlank="1" showInputMessage="1" showErrorMessage="1" sqref="P12:AH21" xr:uid="{0D62E865-C974-414A-848A-45390B8A14BE}">
      <formula1>"SI,NO,Selecciona una respuesta en la lista desplegable"</formula1>
    </dataValidation>
    <dataValidation type="list" allowBlank="1" showInputMessage="1" showErrorMessage="1" sqref="AP12:AP21" xr:uid="{41079995-4F35-4BE6-9BD9-3E6BC00DBCAA}">
      <formula1>"Escoger un dato de la lista desplegable,Por Tramite, Diario, Semanal, Quincenal, Mensual, Bimestral, Trimestral, Semestral,Anual"</formula1>
    </dataValidation>
    <dataValidation type="list" allowBlank="1" showInputMessage="1" showErrorMessage="1" sqref="AU12:AU21" xr:uid="{C2B32F12-2A8C-46A7-82B1-8D5A066D7BFD}">
      <formula1>"Escoger un dato de la lista desplegable,Preventivo,Detectivo"</formula1>
    </dataValidation>
    <dataValidation type="list" allowBlank="1" showInputMessage="1" showErrorMessage="1" sqref="AV12:AV21" xr:uid="{C5D6ADA1-7C2F-4822-B120-303B036AE9F8}">
      <formula1>"Asignado,No Asignado,Escoger un dato de la lista desplegable"</formula1>
    </dataValidation>
    <dataValidation type="list" allowBlank="1" showInputMessage="1" showErrorMessage="1" sqref="AW12:AW21" xr:uid="{5FCEBFC4-53E7-4532-9B45-E89E5498E4B5}">
      <formula1>"Adecuado,Inadecuado,Escoger un dato de la lista desplegable"</formula1>
    </dataValidation>
    <dataValidation type="list" allowBlank="1" showInputMessage="1" showErrorMessage="1" sqref="AX12:AX21" xr:uid="{A29645CF-1304-42D9-8540-7F42A7C9D2B9}">
      <formula1>"Oportuna,Inoportuna,Escoger un dato de la lista desplegable"</formula1>
    </dataValidation>
    <dataValidation type="list" allowBlank="1" showInputMessage="1" showErrorMessage="1" sqref="AY12:AY21" xr:uid="{2EFCDF48-E5FF-46A1-9C91-DE434F43E607}">
      <formula1>"Prevenir,Detectar,No es un control,Escoger un dato de la lista desplegable"</formula1>
    </dataValidation>
    <dataValidation type="list" allowBlank="1" showInputMessage="1" showErrorMessage="1" sqref="AZ12:AZ21" xr:uid="{5F388C56-471C-4DFB-B713-839BCAF448AA}">
      <formula1>"Confiable,No confiable,Escoger un dato de la lista desplegable"</formula1>
    </dataValidation>
    <dataValidation type="list" allowBlank="1" showInputMessage="1" showErrorMessage="1" sqref="BA12:BA21" xr:uid="{F3DEF401-9DFA-426D-B1D9-1399C8C87534}">
      <formula1>"Escoger un dato de la lista desplegable,Se investigan y resuelven oportunamente,No se investigan y resuelven oportunamente."</formula1>
    </dataValidation>
    <dataValidation type="list" allowBlank="1" showInputMessage="1" showErrorMessage="1" sqref="BB12:BB21" xr:uid="{8B61BEDF-AA4A-47A0-936A-49E28483FAFF}">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F2D5865C-0702-43A1-BBF5-3AF2C74D1FA6}">
          <x14:formula1>
            <xm:f>'HOJA DE DATOS'!$I$60:$I$64</xm:f>
          </x14:formula1>
          <xm:sqref>AL12:AL21</xm:sqref>
        </x14:dataValidation>
        <x14:dataValidation type="list" allowBlank="1" showInputMessage="1" showErrorMessage="1" xr:uid="{4D2A73ED-9ECF-477D-8689-304FA1DC1E8C}">
          <x14:formula1>
            <xm:f>'HOJA DE DATOS'!$I$13:$I$46</xm:f>
          </x14:formula1>
          <xm:sqref>B12:B21</xm:sqref>
        </x14:dataValidation>
      </x14:dataValidations>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7">
    <tabColor rgb="FFB1B1B1"/>
  </sheetPr>
  <dimension ref="B1:AX31"/>
  <sheetViews>
    <sheetView zoomScale="60" zoomScaleNormal="60" workbookViewId="0">
      <selection activeCell="B5" sqref="B5"/>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2027</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GCON-1.0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50" customHeight="1" x14ac:dyDescent="0.25">
      <c r="B12" s="296" t="s">
        <v>538</v>
      </c>
      <c r="C12" s="299" t="str">
        <f>VLOOKUP(B12,'HOJA DE DATOS'!$I$13:$J$46,2,FALSE)</f>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
      <c r="D12" s="302" t="s">
        <v>407</v>
      </c>
      <c r="E12" s="304" t="s">
        <v>374</v>
      </c>
      <c r="F12" s="306" t="str">
        <f>IFERROR(VLOOKUP(E12,'HOJA DE DATOS'!$I$50:$J$57,2,0),"Casilla formulada")</f>
        <v>Posibilidad de ocurrencia de eventos que afecten los objetivos estratégicos de la organización pública y por tanto impactan toda la Entidad</v>
      </c>
      <c r="G12" s="101">
        <v>1</v>
      </c>
      <c r="H12" s="102" t="s">
        <v>409</v>
      </c>
      <c r="I12" s="308" t="s">
        <v>828</v>
      </c>
      <c r="J12" s="310">
        <v>4</v>
      </c>
      <c r="K12" s="340" t="str">
        <f>IF(J12="Escoger un dato de la lista desplegable","← 
Definir el nivel de probabilidad",VLOOKUP(J12,'HOJA DE DATOS'!$B$4:$E$8,2,0))</f>
        <v>Probable</v>
      </c>
      <c r="L12" s="304" t="str">
        <f>IF(J12="Escoger un dato de la lista desplegable","← ← 
Definir el nivel de probabilidad",VLOOKUP('GCON-1.0 (G-V3)'!J12:J21,'HOJA DE DATOS'!$B$4:$E$8,4,0))</f>
        <v>Al menos 1 vez en el último año.</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829</v>
      </c>
      <c r="S12" s="75" t="s">
        <v>411</v>
      </c>
      <c r="T12" s="75" t="s">
        <v>365</v>
      </c>
      <c r="U12" s="75" t="s">
        <v>830</v>
      </c>
      <c r="V12" s="75" t="s">
        <v>831</v>
      </c>
      <c r="W12" s="75" t="s">
        <v>412</v>
      </c>
      <c r="X12" s="75" t="s">
        <v>832</v>
      </c>
      <c r="Y12" s="102" t="s">
        <v>95</v>
      </c>
      <c r="Z12" s="102" t="s">
        <v>79</v>
      </c>
      <c r="AA12" s="102" t="s">
        <v>80</v>
      </c>
      <c r="AB12" s="102" t="s">
        <v>81</v>
      </c>
      <c r="AC12" s="102" t="s">
        <v>82</v>
      </c>
      <c r="AD12" s="102" t="s">
        <v>83</v>
      </c>
      <c r="AE12" s="102" t="s">
        <v>84</v>
      </c>
      <c r="AF12" s="102" t="s">
        <v>96</v>
      </c>
      <c r="AG12" s="102">
        <f t="shared" ref="AG12:AG30" si="0">IF(Z12="Asignado",15,0)+IF(AA12="Adecuado",15,0)+IF(AB12="Oportuna",15,0)+IF(AC12="Prevenir",15,IF(AC12="Detectar",10,0))+IF(AD12="Confiable",15,0)+IF(AE12="Se investigan y resuelven oportunamente",15,0)+IF(AF12="Completa",10,IF(AF12="Incompleta",5,0))</f>
        <v>100</v>
      </c>
      <c r="AH12" s="102" t="str">
        <f t="shared" ref="AH12:AH21" si="1">IF(AG12&lt;=85,"Débil",IF(AND(AG12&gt;=86,AG12&lt;=94),"Moderado","Fuerte"))</f>
        <v>Fuerte</v>
      </c>
      <c r="AI12" s="102"/>
      <c r="AJ12" s="102" t="s">
        <v>89</v>
      </c>
      <c r="AK12" s="102" t="str">
        <f t="shared" ref="AK12:AK21" si="2">IF(AJ12="Débil","No se ejecuta",IF(AJ12="Moderado","Algunas veces se ejecuta",IF(AJ12="FUERTE","Siempre se ejecuta","Casilla formulada")))</f>
        <v>Siempre se ejecuta</v>
      </c>
      <c r="AL12" s="102"/>
      <c r="AM12" s="102"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21" si="4">IF(AM12="DÉBIL",0,IF(AM12="MODERADO",50,IF(AM12="FUERTE",100,"Casilla formulada")))</f>
        <v>100</v>
      </c>
      <c r="AO12" s="102" t="str">
        <f t="shared" ref="AO12:AO21" si="5">IF(OR(AH12="",AJ12=""),"",IF(AND(AJ12="Fuerte",AH12="Fuerte"),"NO","SI"))</f>
        <v>NO</v>
      </c>
      <c r="AP12" s="330" t="str">
        <f>IFERROR(IF(AVERAGE(AN12:AN21)=100,"FUERTE",IF(AND(AVERAGE(AN12:AN21)&lt;=99,AVERAGE(AN12:AN21)&gt;=50),"MODERADA",IF(AVERAGE(AN12:AN21)&lt;50,"DÉBIL",0))),"Casilla formulada")</f>
        <v>FUERTE</v>
      </c>
      <c r="AQ12" s="330" t="str">
        <f t="shared" ref="AQ12" si="6">IFERROR(IF(AVERAGEIF(Y12:Y21,"Preventivo",AN12:AN21)&gt;=50,"DIRECTAMENTE","NO DISMINUYE"),"NO DISMINUYE")</f>
        <v>DIRECTAMENTE</v>
      </c>
      <c r="AR12" s="332" t="str">
        <f t="shared" ref="AR12" si="7">IFERROR(IF(AVERAGEIF(Y12:Y21,"Detectivo",AN12:AN21)=100,"DIRECTAMENTE",IF(AND(AVERAGEIF(Y12:Y21,"Detectivo",AN12:AN21)&lt;99,(AVERAGEIF(Y12:Y21,"Detectivo",AN12:AN21)&gt;=50)),"INDIRECTAMENTE","NO DISMINUYE")),"NO DISMINUYE")</f>
        <v>DIRECTAMENTE</v>
      </c>
      <c r="AS12" s="334">
        <f t="shared" ref="AS12" si="8">IF(J12=1,1,IF(AND(J12=2,AP12="FUERTE",AQ12="DIRECTAMENTE"),J12-1,IF(AND(J12&gt;2,AP12="FUERTE",AQ12="DIRECTAMENTE"),J12-2,IF(AND(J12&gt;=2,AP12="MODERADA",AQ12="DIRECTAMENTE"),J12-1,J12))))</f>
        <v>2</v>
      </c>
      <c r="AT12" s="335" t="str">
        <f t="shared" ref="AT12" si="9">IF(AS12=1,"Rara vez",IF(AS12=2,"Improbable",IF(AS12=3,"Posible",IF(AS12=4,"Probable",IF(AS12=5,"Casi Seguro",0)))))</f>
        <v>Improbable</v>
      </c>
      <c r="AU12" s="337">
        <f t="shared" ref="AU12" si="10">IF(M12=1,1,IF(AND(M12=2,AP12="FUERTE",OR(AR12="DIRECTAMENTE",AR12="INDIRECTAMENTE")),M12-1,IF(AND(M12&gt;2,AP12="FUERTE",AR12="DIRECTAMENTE"),M12-2,IF(AND(M12&gt;2,AP12="FUERTE",AR12="INDIRECTAMENTE"),M12-1,IF(AND(M12&gt;1,AP12="MODERADA",AR12="DIRECTAMENTE"),M12-1,M12)))))</f>
        <v>1</v>
      </c>
      <c r="AV12" s="306" t="str">
        <f t="shared" ref="AV12" si="11">IF(AU12=1,"Insignificante",IF(AU12=2,"Menor",IF(AU12=3,"Moderado",IF(AU12=4,"Mayor",IF(AU12=5,"Catastrófico","Casilla formulada")))))</f>
        <v>Insignificante</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327" t="s">
        <v>845</v>
      </c>
    </row>
    <row r="13" spans="2:50" s="104" customFormat="1" ht="150" customHeight="1" x14ac:dyDescent="0.25">
      <c r="B13" s="297"/>
      <c r="C13" s="300"/>
      <c r="D13" s="302"/>
      <c r="E13" s="304"/>
      <c r="F13" s="306"/>
      <c r="G13" s="105">
        <v>2</v>
      </c>
      <c r="H13" s="106" t="s">
        <v>409</v>
      </c>
      <c r="I13" s="308"/>
      <c r="J13" s="310"/>
      <c r="K13" s="340"/>
      <c r="L13" s="304"/>
      <c r="M13" s="338"/>
      <c r="N13" s="340"/>
      <c r="O13" s="325"/>
      <c r="P13" s="308"/>
      <c r="Q13" s="107">
        <v>2</v>
      </c>
      <c r="R13" s="76" t="s">
        <v>833</v>
      </c>
      <c r="S13" s="76" t="s">
        <v>834</v>
      </c>
      <c r="T13" s="76" t="s">
        <v>101</v>
      </c>
      <c r="U13" s="76" t="s">
        <v>835</v>
      </c>
      <c r="V13" s="76" t="s">
        <v>836</v>
      </c>
      <c r="W13" s="76" t="s">
        <v>837</v>
      </c>
      <c r="X13" s="76" t="s">
        <v>838</v>
      </c>
      <c r="Y13" s="106" t="s">
        <v>78</v>
      </c>
      <c r="Z13" s="106" t="s">
        <v>79</v>
      </c>
      <c r="AA13" s="106" t="s">
        <v>80</v>
      </c>
      <c r="AB13" s="106" t="s">
        <v>81</v>
      </c>
      <c r="AC13" s="106" t="s">
        <v>86</v>
      </c>
      <c r="AD13" s="106" t="s">
        <v>83</v>
      </c>
      <c r="AE13" s="106" t="s">
        <v>84</v>
      </c>
      <c r="AF13" s="106" t="s">
        <v>96</v>
      </c>
      <c r="AG13" s="106">
        <f t="shared" si="0"/>
        <v>95</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150" customHeight="1" x14ac:dyDescent="0.25">
      <c r="B14" s="297"/>
      <c r="C14" s="300"/>
      <c r="D14" s="302"/>
      <c r="E14" s="304"/>
      <c r="F14" s="306"/>
      <c r="G14" s="108">
        <v>3</v>
      </c>
      <c r="H14" s="109" t="s">
        <v>409</v>
      </c>
      <c r="I14" s="308"/>
      <c r="J14" s="310"/>
      <c r="K14" s="340"/>
      <c r="L14" s="304"/>
      <c r="M14" s="338"/>
      <c r="N14" s="340"/>
      <c r="O14" s="325"/>
      <c r="P14" s="308"/>
      <c r="Q14" s="110">
        <v>3</v>
      </c>
      <c r="R14" s="77" t="s">
        <v>839</v>
      </c>
      <c r="S14" s="77" t="s">
        <v>840</v>
      </c>
      <c r="T14" s="77" t="s">
        <v>77</v>
      </c>
      <c r="U14" s="77" t="s">
        <v>841</v>
      </c>
      <c r="V14" s="77" t="s">
        <v>842</v>
      </c>
      <c r="W14" s="77" t="s">
        <v>843</v>
      </c>
      <c r="X14" s="77" t="s">
        <v>844</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184.8" x14ac:dyDescent="0.25">
      <c r="B15" s="297"/>
      <c r="C15" s="300"/>
      <c r="D15" s="302"/>
      <c r="E15" s="304"/>
      <c r="F15" s="306"/>
      <c r="G15" s="105">
        <v>4</v>
      </c>
      <c r="H15" s="106" t="s">
        <v>410</v>
      </c>
      <c r="I15" s="308"/>
      <c r="J15" s="310"/>
      <c r="K15" s="340"/>
      <c r="L15" s="304"/>
      <c r="M15" s="338"/>
      <c r="N15" s="340"/>
      <c r="O15" s="325"/>
      <c r="P15" s="308"/>
      <c r="Q15" s="107">
        <v>4</v>
      </c>
      <c r="R15" s="76" t="s">
        <v>839</v>
      </c>
      <c r="S15" s="76" t="s">
        <v>840</v>
      </c>
      <c r="T15" s="76" t="s">
        <v>77</v>
      </c>
      <c r="U15" s="76" t="s">
        <v>841</v>
      </c>
      <c r="V15" s="76" t="s">
        <v>842</v>
      </c>
      <c r="W15" s="76" t="s">
        <v>843</v>
      </c>
      <c r="X15" s="76" t="s">
        <v>844</v>
      </c>
      <c r="Y15" s="106" t="s">
        <v>95</v>
      </c>
      <c r="Z15" s="106" t="s">
        <v>79</v>
      </c>
      <c r="AA15" s="106" t="s">
        <v>80</v>
      </c>
      <c r="AB15" s="106" t="s">
        <v>81</v>
      </c>
      <c r="AC15" s="106" t="s">
        <v>82</v>
      </c>
      <c r="AD15" s="106" t="s">
        <v>83</v>
      </c>
      <c r="AE15" s="106" t="s">
        <v>84</v>
      </c>
      <c r="AF15" s="106" t="s">
        <v>96</v>
      </c>
      <c r="AG15" s="106">
        <f t="shared" si="0"/>
        <v>100</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50" customHeight="1" x14ac:dyDescent="0.25">
      <c r="B22" s="296" t="s">
        <v>538</v>
      </c>
      <c r="C22" s="299" t="str">
        <f>VLOOKUP(B22,'HOJA DE DATOS'!$I$13:$J$46,2,FALSE)</f>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
      <c r="D22" s="302" t="s">
        <v>416</v>
      </c>
      <c r="E22" s="304" t="s">
        <v>376</v>
      </c>
      <c r="F22" s="306" t="str">
        <f>IFERROR(VLOOKUP(E22,'HOJA DE DATOS'!$I$50:$J$57,2,0),"Casilla formulada")</f>
        <v>Posibilidad de ocurrencia de eventos que afecten la situación jurídica o contractual de la organización debido a su incumplimiento o desacato a la normatividad legal y las obligaciones contractuales</v>
      </c>
      <c r="G22" s="101">
        <v>1</v>
      </c>
      <c r="H22" s="102" t="s">
        <v>846</v>
      </c>
      <c r="I22" s="308" t="s">
        <v>852</v>
      </c>
      <c r="J22" s="310">
        <v>2</v>
      </c>
      <c r="K22" s="340" t="str">
        <f>IF(J22="Escoger un dato de la lista desplegable","← 
Definir el nivel de probabilidad",VLOOKUP(J22,'HOJA DE DATOS'!$B$4:$E$8,2,0))</f>
        <v>Improbable</v>
      </c>
      <c r="L22" s="304" t="str">
        <f>IF(J22="Escoger un dato de la lista desplegable","← ← 
Definir el nivel de probabilidad",VLOOKUP('GCON-1.0 (G-V3)'!J22:J31,'HOJA DE DATOS'!$B$4:$E$8,4,0))</f>
        <v>Al menos 1 vez en los últimos 5 años.</v>
      </c>
      <c r="M22" s="338">
        <v>4</v>
      </c>
      <c r="N22" s="340" t="str">
        <f>IF(M22="Escoger un dato de la lista desplegable","← 
Definir el nivel de impacto",VLOOKUP(M22,'HOJA DE DATOS'!$G$4:$H$8,2,0))</f>
        <v>Mayor</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Alto</v>
      </c>
      <c r="P22" s="342" t="s">
        <v>70</v>
      </c>
      <c r="Q22" s="103">
        <v>1</v>
      </c>
      <c r="R22" s="75" t="s">
        <v>839</v>
      </c>
      <c r="S22" s="75" t="s">
        <v>840</v>
      </c>
      <c r="T22" s="75" t="s">
        <v>77</v>
      </c>
      <c r="U22" s="75" t="s">
        <v>841</v>
      </c>
      <c r="V22" s="75" t="s">
        <v>842</v>
      </c>
      <c r="W22" s="75" t="s">
        <v>843</v>
      </c>
      <c r="X22" s="75" t="s">
        <v>844</v>
      </c>
      <c r="Y22" s="102" t="s">
        <v>95</v>
      </c>
      <c r="Z22" s="102" t="s">
        <v>79</v>
      </c>
      <c r="AA22" s="102" t="s">
        <v>80</v>
      </c>
      <c r="AB22" s="102" t="s">
        <v>81</v>
      </c>
      <c r="AC22" s="102" t="s">
        <v>82</v>
      </c>
      <c r="AD22" s="102" t="s">
        <v>83</v>
      </c>
      <c r="AE22" s="102" t="s">
        <v>84</v>
      </c>
      <c r="AF22" s="102" t="s">
        <v>96</v>
      </c>
      <c r="AG22" s="102">
        <f t="shared" si="0"/>
        <v>100</v>
      </c>
      <c r="AH22" s="102" t="str">
        <f t="shared" ref="AH22:AH31" si="12">IF(AG22&lt;=85,"Débil",IF(AND(AG22&gt;=86,AG22&lt;=94),"Moderado","Fuerte"))</f>
        <v>Fuerte</v>
      </c>
      <c r="AI22" s="102"/>
      <c r="AJ22" s="102" t="s">
        <v>89</v>
      </c>
      <c r="AK22" s="102" t="str">
        <f t="shared" ref="AK22:AK31" si="13">IF(AJ22="Débil","No se ejecuta",IF(AJ22="Moderado","Algunas veces se ejecuta",IF(AJ22="FUERTE","Siempre se ejecuta","Casilla formulada")))</f>
        <v>Siempre se ejecuta</v>
      </c>
      <c r="AL22" s="102"/>
      <c r="AM22" s="102" t="str">
        <f t="shared" ref="AM22:AM31" si="14">IF(AND(AJ22="Fuerte",AH22="Fuerte"),"FUERTE",IF(AND(AJ22="Fuerte",AH22="Moderado"),"MODERADO",IF(AND(AJ22="Fuerte",AH22="Débil"),"DÉBIL",IF(AND(AJ22="Moderado",AH22="Fuerte"),"MODERADO",IF(AND(AJ22="Moderado",AH22="Moderado"),"MODERADO",IF(AND(AJ22="Moderado",AH22="Débil"),"DÉBIL",IF(AND(AJ22="Débil",AH22="Fuerte"),"DÉBIL",IF(AND(AJ22="Débil",AH22="Moderado"),"DÉBIL",IF(AND(AJ22="Débil",AH22="Débil"),"DÉBIL","Casilla formulada")))))))))</f>
        <v>FUERTE</v>
      </c>
      <c r="AN22" s="102">
        <f t="shared" ref="AN22:AN31" si="15">IF(AM22="DÉBIL",0,IF(AM22="MODERADO",50,IF(AM22="FUERTE",100,"Casilla formulada")))</f>
        <v>100</v>
      </c>
      <c r="AO22" s="102" t="str">
        <f t="shared" ref="AO22:AO31" si="16">IF(OR(AH22="",AJ22=""),"",IF(AND(AJ22="Fuerte",AH22="Fuerte"),"NO","SI"))</f>
        <v>NO</v>
      </c>
      <c r="AP22" s="330" t="str">
        <f>IFERROR(IF(AVERAGE(AN22:AN31)=100,"FUERTE",IF(AND(AVERAGE(AN22:AN31)&lt;=99,AVERAGE(AN22:AN31)&gt;=50),"MODERADA",IF(AVERAGE(AN22:AN31)&lt;50,"DÉBIL",0))),"Casilla formulada")</f>
        <v>FUERTE</v>
      </c>
      <c r="AQ22" s="330" t="str">
        <f t="shared" ref="AQ22" si="17">IFERROR(IF(AVERAGEIF(Y22:Y31,"Preventivo",AN22:AN31)&gt;=50,"DIRECTAMENTE","NO DISMINUYE"),"NO DISMINUYE")</f>
        <v>DIRECTAMENTE</v>
      </c>
      <c r="AR22" s="332" t="str">
        <f t="shared" ref="AR22" si="18">IFERROR(IF(AVERAGEIF(Y22:Y31,"Detectivo",AN22:AN31)=100,"DIRECTAMENTE",IF(AND(AVERAGEIF(Y22:Y31,"Detectivo",AN22:AN31)&lt;99,(AVERAGEIF(Y22:Y31,"Detectivo",AN22:AN31)&gt;=50)),"INDIRECTAMENTE","NO DISMINUYE")),"NO DISMINUYE")</f>
        <v>DIRECTAMENTE</v>
      </c>
      <c r="AS22" s="334">
        <f t="shared" ref="AS22" si="19">IF(J22=1,1,IF(AND(J22=2,AP22="FUERTE",AQ22="DIRECTAMENTE"),J22-1,IF(AND(J22&gt;2,AP22="FUERTE",AQ22="DIRECTAMENTE"),J22-2,IF(AND(J22&gt;=2,AP22="MODERADA",AQ22="DIRECTAMENTE"),J22-1,J22))))</f>
        <v>1</v>
      </c>
      <c r="AT22" s="335" t="str">
        <f t="shared" ref="AT22" si="20">IF(AS22=1,"Rara vez",IF(AS22=2,"Improbable",IF(AS22=3,"Posible",IF(AS22=4,"Probable",IF(AS22=5,"Casi Seguro",0)))))</f>
        <v>Rara vez</v>
      </c>
      <c r="AU22" s="337">
        <f t="shared" ref="AU22" si="21">IF(M22=1,1,IF(AND(M22=2,AP22="FUERTE",OR(AR22="DIRECTAMENTE",AR22="INDIRECTAMENTE")),M22-1,IF(AND(M22&gt;2,AP22="FUERTE",AR22="DIRECTAMENTE"),M22-2,IF(AND(M22&gt;2,AP22="FUERTE",AR22="INDIRECTAMENTE"),M22-1,IF(AND(M22&gt;1,AP22="MODERADA",AR22="DIRECTAMENTE"),M22-1,M22)))))</f>
        <v>2</v>
      </c>
      <c r="AV22" s="306" t="str">
        <f t="shared" ref="AV22" si="22">IF(AU22=1,"Insignificante",IF(AU22=2,"Menor",IF(AU22=3,"Moderado",IF(AU22=4,"Mayor",IF(AU22=5,"Catastrófico","Casilla formulada")))))</f>
        <v>Menor</v>
      </c>
      <c r="AW22" s="324"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Bajo</v>
      </c>
      <c r="AX22" s="327" t="s">
        <v>845</v>
      </c>
    </row>
    <row r="23" spans="2:50" s="104" customFormat="1" ht="150" customHeight="1" x14ac:dyDescent="0.25">
      <c r="B23" s="297"/>
      <c r="C23" s="300"/>
      <c r="D23" s="302"/>
      <c r="E23" s="304"/>
      <c r="F23" s="306"/>
      <c r="G23" s="105">
        <v>2</v>
      </c>
      <c r="H23" s="106" t="s">
        <v>847</v>
      </c>
      <c r="I23" s="308"/>
      <c r="J23" s="310"/>
      <c r="K23" s="340"/>
      <c r="L23" s="304"/>
      <c r="M23" s="338"/>
      <c r="N23" s="340"/>
      <c r="O23" s="325"/>
      <c r="P23" s="308"/>
      <c r="Q23" s="107">
        <v>2</v>
      </c>
      <c r="R23" s="76" t="s">
        <v>853</v>
      </c>
      <c r="S23" s="76" t="s">
        <v>854</v>
      </c>
      <c r="T23" s="76" t="s">
        <v>77</v>
      </c>
      <c r="U23" s="76" t="s">
        <v>855</v>
      </c>
      <c r="V23" s="76" t="s">
        <v>856</v>
      </c>
      <c r="W23" s="76" t="s">
        <v>857</v>
      </c>
      <c r="X23" s="76" t="s">
        <v>858</v>
      </c>
      <c r="Y23" s="106" t="s">
        <v>95</v>
      </c>
      <c r="Z23" s="106" t="s">
        <v>79</v>
      </c>
      <c r="AA23" s="106" t="s">
        <v>80</v>
      </c>
      <c r="AB23" s="106" t="s">
        <v>81</v>
      </c>
      <c r="AC23" s="106" t="s">
        <v>82</v>
      </c>
      <c r="AD23" s="106" t="s">
        <v>83</v>
      </c>
      <c r="AE23" s="106" t="s">
        <v>84</v>
      </c>
      <c r="AF23" s="106" t="s">
        <v>96</v>
      </c>
      <c r="AG23" s="106">
        <f t="shared" si="0"/>
        <v>100</v>
      </c>
      <c r="AH23" s="106" t="str">
        <f t="shared" si="12"/>
        <v>Fuerte</v>
      </c>
      <c r="AI23" s="106"/>
      <c r="AJ23" s="106" t="s">
        <v>89</v>
      </c>
      <c r="AK23" s="106" t="str">
        <f t="shared" si="13"/>
        <v>Siempre se ejecuta</v>
      </c>
      <c r="AL23" s="106"/>
      <c r="AM23" s="106" t="str">
        <f t="shared" si="14"/>
        <v>FUERTE</v>
      </c>
      <c r="AN23" s="106">
        <f t="shared" si="15"/>
        <v>100</v>
      </c>
      <c r="AO23" s="106" t="str">
        <f t="shared" si="16"/>
        <v>NO</v>
      </c>
      <c r="AP23" s="330"/>
      <c r="AQ23" s="330"/>
      <c r="AR23" s="332"/>
      <c r="AS23" s="310"/>
      <c r="AT23" s="335"/>
      <c r="AU23" s="338"/>
      <c r="AV23" s="306"/>
      <c r="AW23" s="325"/>
      <c r="AX23" s="328"/>
    </row>
    <row r="24" spans="2:50" s="104" customFormat="1" ht="150" customHeight="1" x14ac:dyDescent="0.25">
      <c r="B24" s="297"/>
      <c r="C24" s="300"/>
      <c r="D24" s="302"/>
      <c r="E24" s="304"/>
      <c r="F24" s="306"/>
      <c r="G24" s="108">
        <v>3</v>
      </c>
      <c r="H24" s="109" t="s">
        <v>848</v>
      </c>
      <c r="I24" s="308"/>
      <c r="J24" s="310"/>
      <c r="K24" s="340"/>
      <c r="L24" s="304"/>
      <c r="M24" s="338"/>
      <c r="N24" s="340"/>
      <c r="O24" s="325"/>
      <c r="P24" s="308"/>
      <c r="Q24" s="110">
        <v>3</v>
      </c>
      <c r="R24" s="77" t="s">
        <v>859</v>
      </c>
      <c r="S24" s="77" t="s">
        <v>860</v>
      </c>
      <c r="T24" s="77" t="s">
        <v>77</v>
      </c>
      <c r="U24" s="77" t="s">
        <v>861</v>
      </c>
      <c r="V24" s="77" t="s">
        <v>862</v>
      </c>
      <c r="W24" s="77" t="s">
        <v>863</v>
      </c>
      <c r="X24" s="77" t="s">
        <v>864</v>
      </c>
      <c r="Y24" s="109" t="s">
        <v>95</v>
      </c>
      <c r="Z24" s="109" t="s">
        <v>79</v>
      </c>
      <c r="AA24" s="109" t="s">
        <v>80</v>
      </c>
      <c r="AB24" s="109" t="s">
        <v>81</v>
      </c>
      <c r="AC24" s="109" t="s">
        <v>82</v>
      </c>
      <c r="AD24" s="109" t="s">
        <v>83</v>
      </c>
      <c r="AE24" s="109" t="s">
        <v>84</v>
      </c>
      <c r="AF24" s="109" t="s">
        <v>96</v>
      </c>
      <c r="AG24" s="109">
        <f t="shared" si="0"/>
        <v>100</v>
      </c>
      <c r="AH24" s="109" t="str">
        <f t="shared" si="12"/>
        <v>Fuerte</v>
      </c>
      <c r="AI24" s="109"/>
      <c r="AJ24" s="109" t="s">
        <v>89</v>
      </c>
      <c r="AK24" s="109" t="str">
        <f t="shared" si="13"/>
        <v>Siempre se ejecuta</v>
      </c>
      <c r="AL24" s="109"/>
      <c r="AM24" s="109" t="str">
        <f t="shared" si="14"/>
        <v>FUERTE</v>
      </c>
      <c r="AN24" s="109">
        <f t="shared" si="15"/>
        <v>100</v>
      </c>
      <c r="AO24" s="109" t="str">
        <f t="shared" si="16"/>
        <v>NO</v>
      </c>
      <c r="AP24" s="330"/>
      <c r="AQ24" s="330"/>
      <c r="AR24" s="332"/>
      <c r="AS24" s="310"/>
      <c r="AT24" s="335"/>
      <c r="AU24" s="338"/>
      <c r="AV24" s="306"/>
      <c r="AW24" s="325"/>
      <c r="AX24" s="328"/>
    </row>
    <row r="25" spans="2:50" s="104" customFormat="1" ht="158.4" x14ac:dyDescent="0.25">
      <c r="B25" s="297"/>
      <c r="C25" s="300"/>
      <c r="D25" s="302"/>
      <c r="E25" s="304"/>
      <c r="F25" s="306"/>
      <c r="G25" s="105">
        <v>4</v>
      </c>
      <c r="H25" s="106" t="s">
        <v>849</v>
      </c>
      <c r="I25" s="308"/>
      <c r="J25" s="310"/>
      <c r="K25" s="340"/>
      <c r="L25" s="304"/>
      <c r="M25" s="338"/>
      <c r="N25" s="340"/>
      <c r="O25" s="325"/>
      <c r="P25" s="308"/>
      <c r="Q25" s="107">
        <v>4</v>
      </c>
      <c r="R25" s="76" t="s">
        <v>865</v>
      </c>
      <c r="S25" s="76" t="s">
        <v>413</v>
      </c>
      <c r="T25" s="76" t="s">
        <v>113</v>
      </c>
      <c r="U25" s="76" t="s">
        <v>866</v>
      </c>
      <c r="V25" s="76" t="s">
        <v>867</v>
      </c>
      <c r="W25" s="76" t="s">
        <v>415</v>
      </c>
      <c r="X25" s="76" t="s">
        <v>414</v>
      </c>
      <c r="Y25" s="106" t="s">
        <v>95</v>
      </c>
      <c r="Z25" s="106" t="s">
        <v>79</v>
      </c>
      <c r="AA25" s="106" t="s">
        <v>80</v>
      </c>
      <c r="AB25" s="106" t="s">
        <v>81</v>
      </c>
      <c r="AC25" s="106" t="s">
        <v>82</v>
      </c>
      <c r="AD25" s="106" t="s">
        <v>83</v>
      </c>
      <c r="AE25" s="106" t="s">
        <v>84</v>
      </c>
      <c r="AF25" s="106" t="s">
        <v>96</v>
      </c>
      <c r="AG25" s="106">
        <f t="shared" si="0"/>
        <v>100</v>
      </c>
      <c r="AH25" s="106" t="str">
        <f t="shared" si="12"/>
        <v>Fuerte</v>
      </c>
      <c r="AI25" s="106"/>
      <c r="AJ25" s="106" t="s">
        <v>89</v>
      </c>
      <c r="AK25" s="106" t="str">
        <f t="shared" si="13"/>
        <v>Siempre se ejecuta</v>
      </c>
      <c r="AL25" s="106"/>
      <c r="AM25" s="106" t="str">
        <f t="shared" si="14"/>
        <v>FUERTE</v>
      </c>
      <c r="AN25" s="106">
        <f t="shared" si="15"/>
        <v>100</v>
      </c>
      <c r="AO25" s="106" t="str">
        <f t="shared" si="16"/>
        <v>NO</v>
      </c>
      <c r="AP25" s="330"/>
      <c r="AQ25" s="330"/>
      <c r="AR25" s="332"/>
      <c r="AS25" s="310"/>
      <c r="AT25" s="335"/>
      <c r="AU25" s="338"/>
      <c r="AV25" s="306"/>
      <c r="AW25" s="325"/>
      <c r="AX25" s="328"/>
    </row>
    <row r="26" spans="2:50" s="104" customFormat="1" ht="132" x14ac:dyDescent="0.25">
      <c r="B26" s="297"/>
      <c r="C26" s="300"/>
      <c r="D26" s="302"/>
      <c r="E26" s="304"/>
      <c r="F26" s="306"/>
      <c r="G26" s="108">
        <v>5</v>
      </c>
      <c r="H26" s="109" t="s">
        <v>849</v>
      </c>
      <c r="I26" s="308"/>
      <c r="J26" s="310"/>
      <c r="K26" s="340"/>
      <c r="L26" s="304"/>
      <c r="M26" s="338"/>
      <c r="N26" s="340"/>
      <c r="O26" s="325"/>
      <c r="P26" s="308"/>
      <c r="Q26" s="110">
        <v>5</v>
      </c>
      <c r="R26" s="77" t="s">
        <v>859</v>
      </c>
      <c r="S26" s="77" t="s">
        <v>860</v>
      </c>
      <c r="T26" s="77" t="s">
        <v>77</v>
      </c>
      <c r="U26" s="77" t="s">
        <v>861</v>
      </c>
      <c r="V26" s="77" t="s">
        <v>862</v>
      </c>
      <c r="W26" s="77" t="s">
        <v>863</v>
      </c>
      <c r="X26" s="77" t="s">
        <v>864</v>
      </c>
      <c r="Y26" s="109" t="s">
        <v>95</v>
      </c>
      <c r="Z26" s="109" t="s">
        <v>79</v>
      </c>
      <c r="AA26" s="109" t="s">
        <v>80</v>
      </c>
      <c r="AB26" s="109" t="s">
        <v>81</v>
      </c>
      <c r="AC26" s="109" t="s">
        <v>82</v>
      </c>
      <c r="AD26" s="109" t="s">
        <v>83</v>
      </c>
      <c r="AE26" s="109" t="s">
        <v>84</v>
      </c>
      <c r="AF26" s="109" t="s">
        <v>96</v>
      </c>
      <c r="AG26" s="109">
        <f t="shared" si="0"/>
        <v>100</v>
      </c>
      <c r="AH26" s="109" t="str">
        <f t="shared" si="12"/>
        <v>Fuerte</v>
      </c>
      <c r="AI26" s="109"/>
      <c r="AJ26" s="109" t="s">
        <v>89</v>
      </c>
      <c r="AK26" s="109" t="str">
        <f t="shared" si="13"/>
        <v>Siempre se ejecuta</v>
      </c>
      <c r="AL26" s="109"/>
      <c r="AM26" s="109" t="str">
        <f t="shared" si="14"/>
        <v>FUERTE</v>
      </c>
      <c r="AN26" s="109">
        <f t="shared" si="15"/>
        <v>100</v>
      </c>
      <c r="AO26" s="109" t="str">
        <f t="shared" si="16"/>
        <v>NO</v>
      </c>
      <c r="AP26" s="330"/>
      <c r="AQ26" s="330"/>
      <c r="AR26" s="332"/>
      <c r="AS26" s="310"/>
      <c r="AT26" s="335"/>
      <c r="AU26" s="338"/>
      <c r="AV26" s="306"/>
      <c r="AW26" s="325"/>
      <c r="AX26" s="328"/>
    </row>
    <row r="27" spans="2:50" s="104" customFormat="1" ht="132" x14ac:dyDescent="0.25">
      <c r="B27" s="297"/>
      <c r="C27" s="300"/>
      <c r="D27" s="302"/>
      <c r="E27" s="304"/>
      <c r="F27" s="306"/>
      <c r="G27" s="105">
        <v>6</v>
      </c>
      <c r="H27" s="106" t="s">
        <v>850</v>
      </c>
      <c r="I27" s="308"/>
      <c r="J27" s="310"/>
      <c r="K27" s="340"/>
      <c r="L27" s="304"/>
      <c r="M27" s="338"/>
      <c r="N27" s="340"/>
      <c r="O27" s="325"/>
      <c r="P27" s="308"/>
      <c r="Q27" s="107">
        <v>6</v>
      </c>
      <c r="R27" s="76" t="s">
        <v>859</v>
      </c>
      <c r="S27" s="76" t="s">
        <v>860</v>
      </c>
      <c r="T27" s="76" t="s">
        <v>77</v>
      </c>
      <c r="U27" s="76" t="s">
        <v>861</v>
      </c>
      <c r="V27" s="76" t="s">
        <v>862</v>
      </c>
      <c r="W27" s="76" t="s">
        <v>863</v>
      </c>
      <c r="X27" s="76" t="s">
        <v>864</v>
      </c>
      <c r="Y27" s="106" t="s">
        <v>95</v>
      </c>
      <c r="Z27" s="106" t="s">
        <v>79</v>
      </c>
      <c r="AA27" s="106" t="s">
        <v>80</v>
      </c>
      <c r="AB27" s="106" t="s">
        <v>81</v>
      </c>
      <c r="AC27" s="106" t="s">
        <v>82</v>
      </c>
      <c r="AD27" s="106" t="s">
        <v>83</v>
      </c>
      <c r="AE27" s="106" t="s">
        <v>84</v>
      </c>
      <c r="AF27" s="106" t="s">
        <v>96</v>
      </c>
      <c r="AG27" s="106">
        <f t="shared" si="0"/>
        <v>100</v>
      </c>
      <c r="AH27" s="106" t="str">
        <f t="shared" si="12"/>
        <v>Fuerte</v>
      </c>
      <c r="AI27" s="106"/>
      <c r="AJ27" s="106" t="s">
        <v>89</v>
      </c>
      <c r="AK27" s="106" t="str">
        <f t="shared" si="13"/>
        <v>Siempre se ejecuta</v>
      </c>
      <c r="AL27" s="106"/>
      <c r="AM27" s="106" t="str">
        <f t="shared" si="14"/>
        <v>FUERTE</v>
      </c>
      <c r="AN27" s="106">
        <f t="shared" si="15"/>
        <v>100</v>
      </c>
      <c r="AO27" s="106" t="str">
        <f t="shared" si="16"/>
        <v>NO</v>
      </c>
      <c r="AP27" s="330"/>
      <c r="AQ27" s="330"/>
      <c r="AR27" s="332"/>
      <c r="AS27" s="310"/>
      <c r="AT27" s="335"/>
      <c r="AU27" s="338"/>
      <c r="AV27" s="306"/>
      <c r="AW27" s="325"/>
      <c r="AX27" s="328"/>
    </row>
    <row r="28" spans="2:50" s="104" customFormat="1" ht="158.4" x14ac:dyDescent="0.25">
      <c r="B28" s="297"/>
      <c r="C28" s="300"/>
      <c r="D28" s="302"/>
      <c r="E28" s="304"/>
      <c r="F28" s="306"/>
      <c r="G28" s="108">
        <v>7</v>
      </c>
      <c r="H28" s="109" t="s">
        <v>850</v>
      </c>
      <c r="I28" s="308"/>
      <c r="J28" s="310"/>
      <c r="K28" s="340"/>
      <c r="L28" s="304"/>
      <c r="M28" s="338"/>
      <c r="N28" s="340"/>
      <c r="O28" s="325"/>
      <c r="P28" s="308"/>
      <c r="Q28" s="110">
        <v>7</v>
      </c>
      <c r="R28" s="77" t="s">
        <v>865</v>
      </c>
      <c r="S28" s="77" t="s">
        <v>413</v>
      </c>
      <c r="T28" s="77" t="s">
        <v>113</v>
      </c>
      <c r="U28" s="77" t="s">
        <v>866</v>
      </c>
      <c r="V28" s="77" t="s">
        <v>867</v>
      </c>
      <c r="W28" s="77" t="s">
        <v>415</v>
      </c>
      <c r="X28" s="77" t="s">
        <v>414</v>
      </c>
      <c r="Y28" s="109" t="s">
        <v>95</v>
      </c>
      <c r="Z28" s="109" t="s">
        <v>79</v>
      </c>
      <c r="AA28" s="109" t="s">
        <v>80</v>
      </c>
      <c r="AB28" s="109" t="s">
        <v>81</v>
      </c>
      <c r="AC28" s="109" t="s">
        <v>82</v>
      </c>
      <c r="AD28" s="109" t="s">
        <v>83</v>
      </c>
      <c r="AE28" s="109" t="s">
        <v>84</v>
      </c>
      <c r="AF28" s="109" t="s">
        <v>96</v>
      </c>
      <c r="AG28" s="109">
        <f t="shared" si="0"/>
        <v>100</v>
      </c>
      <c r="AH28" s="109" t="str">
        <f t="shared" si="12"/>
        <v>Fuerte</v>
      </c>
      <c r="AI28" s="109"/>
      <c r="AJ28" s="109" t="s">
        <v>89</v>
      </c>
      <c r="AK28" s="109" t="str">
        <f t="shared" si="13"/>
        <v>Siempre se ejecuta</v>
      </c>
      <c r="AL28" s="109"/>
      <c r="AM28" s="109" t="str">
        <f t="shared" si="14"/>
        <v>FUERTE</v>
      </c>
      <c r="AN28" s="109">
        <f t="shared" si="15"/>
        <v>100</v>
      </c>
      <c r="AO28" s="109" t="str">
        <f t="shared" si="16"/>
        <v>NO</v>
      </c>
      <c r="AP28" s="330"/>
      <c r="AQ28" s="330"/>
      <c r="AR28" s="332"/>
      <c r="AS28" s="310"/>
      <c r="AT28" s="335"/>
      <c r="AU28" s="338"/>
      <c r="AV28" s="306"/>
      <c r="AW28" s="325"/>
      <c r="AX28" s="328"/>
    </row>
    <row r="29" spans="2:50" s="104" customFormat="1" ht="198" x14ac:dyDescent="0.25">
      <c r="B29" s="297"/>
      <c r="C29" s="300"/>
      <c r="D29" s="302"/>
      <c r="E29" s="304"/>
      <c r="F29" s="306"/>
      <c r="G29" s="105">
        <v>8</v>
      </c>
      <c r="H29" s="106" t="s">
        <v>851</v>
      </c>
      <c r="I29" s="308"/>
      <c r="J29" s="310"/>
      <c r="K29" s="340"/>
      <c r="L29" s="304"/>
      <c r="M29" s="338"/>
      <c r="N29" s="340"/>
      <c r="O29" s="325"/>
      <c r="P29" s="308"/>
      <c r="Q29" s="107">
        <v>8</v>
      </c>
      <c r="R29" s="76" t="s">
        <v>868</v>
      </c>
      <c r="S29" s="76" t="s">
        <v>869</v>
      </c>
      <c r="T29" s="76" t="s">
        <v>77</v>
      </c>
      <c r="U29" s="76" t="s">
        <v>870</v>
      </c>
      <c r="V29" s="76" t="s">
        <v>871</v>
      </c>
      <c r="W29" s="76" t="s">
        <v>872</v>
      </c>
      <c r="X29" s="76" t="s">
        <v>873</v>
      </c>
      <c r="Y29" s="106" t="s">
        <v>78</v>
      </c>
      <c r="Z29" s="106" t="s">
        <v>79</v>
      </c>
      <c r="AA29" s="106" t="s">
        <v>80</v>
      </c>
      <c r="AB29" s="106" t="s">
        <v>81</v>
      </c>
      <c r="AC29" s="106" t="s">
        <v>86</v>
      </c>
      <c r="AD29" s="106" t="s">
        <v>83</v>
      </c>
      <c r="AE29" s="106" t="s">
        <v>84</v>
      </c>
      <c r="AF29" s="106" t="s">
        <v>96</v>
      </c>
      <c r="AG29" s="106">
        <f t="shared" si="0"/>
        <v>95</v>
      </c>
      <c r="AH29" s="106" t="str">
        <f t="shared" si="12"/>
        <v>Fuerte</v>
      </c>
      <c r="AI29" s="106"/>
      <c r="AJ29" s="106" t="s">
        <v>89</v>
      </c>
      <c r="AK29" s="106" t="str">
        <f t="shared" si="13"/>
        <v>Siempre se ejecuta</v>
      </c>
      <c r="AL29" s="106"/>
      <c r="AM29" s="106" t="str">
        <f t="shared" si="14"/>
        <v>FUERTE</v>
      </c>
      <c r="AN29" s="106">
        <f t="shared" si="15"/>
        <v>100</v>
      </c>
      <c r="AO29" s="106" t="str">
        <f t="shared" si="16"/>
        <v>NO</v>
      </c>
      <c r="AP29" s="330"/>
      <c r="AQ29" s="330"/>
      <c r="AR29" s="332"/>
      <c r="AS29" s="310"/>
      <c r="AT29" s="335"/>
      <c r="AU29" s="338"/>
      <c r="AV29" s="306"/>
      <c r="AW29" s="325"/>
      <c r="AX29" s="328"/>
    </row>
    <row r="30" spans="2:50" s="104" customFormat="1" ht="2.4"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2"/>
        <v>Débil</v>
      </c>
      <c r="AI30" s="109"/>
      <c r="AJ30" s="109" t="s">
        <v>585</v>
      </c>
      <c r="AK30" s="109" t="str">
        <f t="shared" si="13"/>
        <v>Casilla formulada</v>
      </c>
      <c r="AL30" s="109"/>
      <c r="AM30" s="109" t="str">
        <f t="shared" si="14"/>
        <v>Casilla formulada</v>
      </c>
      <c r="AN30" s="109" t="str">
        <f t="shared" si="15"/>
        <v>Casilla formulada</v>
      </c>
      <c r="AO30" s="109" t="str">
        <f t="shared" si="16"/>
        <v>SI</v>
      </c>
      <c r="AP30" s="330"/>
      <c r="AQ30" s="330"/>
      <c r="AR30" s="332"/>
      <c r="AS30" s="310"/>
      <c r="AT30" s="335"/>
      <c r="AU30" s="338"/>
      <c r="AV30" s="306"/>
      <c r="AW30" s="325"/>
      <c r="AX30" s="328"/>
    </row>
    <row r="31" spans="2:50" s="104" customFormat="1" ht="2.4"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ref="AG31" si="23">IF(Z31="Asignado",15,0)+IF(AA31="Adecuado",15,0)+IF(AB31="Oportuna",15,0)+IF(AC31="Prevenir",15,IF(AC31="Detectar",10,0))+IF(AD31="Confiable",15,0)+IF(AE31="Se investigan y resuelven oportunamente",15,0)+IF(AF31="Completa",10,IF(AF31="Incompleta",5,0))</f>
        <v>0</v>
      </c>
      <c r="AH31" s="112" t="str">
        <f t="shared" si="12"/>
        <v>Débil</v>
      </c>
      <c r="AI31" s="112"/>
      <c r="AJ31" s="112" t="s">
        <v>585</v>
      </c>
      <c r="AK31" s="112" t="str">
        <f t="shared" si="13"/>
        <v>Casilla formulada</v>
      </c>
      <c r="AL31" s="112"/>
      <c r="AM31" s="112" t="str">
        <f t="shared" si="14"/>
        <v>Casilla formulada</v>
      </c>
      <c r="AN31" s="112" t="str">
        <f t="shared" si="15"/>
        <v>Casilla formulada</v>
      </c>
      <c r="AO31" s="112" t="str">
        <f t="shared" si="16"/>
        <v>SI</v>
      </c>
      <c r="AP31" s="331"/>
      <c r="AQ31" s="331"/>
      <c r="AR31" s="333"/>
      <c r="AS31" s="311"/>
      <c r="AT31" s="336"/>
      <c r="AU31" s="339"/>
      <c r="AV31" s="307"/>
      <c r="AW31" s="326"/>
      <c r="AX31" s="329"/>
    </row>
  </sheetData>
  <sheetProtection algorithmName="SHA-512" hashValue="UnC2FNUXGpbGQVmYKg+7/59vLBFZfa9sr1VpAKogmCb0KAMYgpuRKVUAym241u1yntUtxo7pIS/rNcVsCcCuLQ==" saltValue="U5DOoUzEbngV8bDrKxQgWw==" spinCount="100000" sheet="1" objects="1" scenarios="1"/>
  <mergeCells count="90">
    <mergeCell ref="B9:B11"/>
    <mergeCell ref="C9:C11"/>
    <mergeCell ref="D9:D11"/>
    <mergeCell ref="B2:C3"/>
    <mergeCell ref="D2:AX2"/>
    <mergeCell ref="D3:AX3"/>
    <mergeCell ref="B4:C4"/>
    <mergeCell ref="D4:H4"/>
    <mergeCell ref="I4:Q4"/>
    <mergeCell ref="R4:AG4"/>
    <mergeCell ref="AH4:AX4"/>
    <mergeCell ref="B6:C6"/>
    <mergeCell ref="D6:F6"/>
    <mergeCell ref="B8:I8"/>
    <mergeCell ref="J8:P8"/>
    <mergeCell ref="Q8:AR8"/>
    <mergeCell ref="E9:F11"/>
    <mergeCell ref="G9:H11"/>
    <mergeCell ref="Y9:Y11"/>
    <mergeCell ref="Z9:AF10"/>
    <mergeCell ref="AG9:AH11"/>
    <mergeCell ref="I9:I11"/>
    <mergeCell ref="J9:P9"/>
    <mergeCell ref="Q9:Q11"/>
    <mergeCell ref="R9:R11"/>
    <mergeCell ref="S9:S11"/>
    <mergeCell ref="T9:T11"/>
    <mergeCell ref="U9:U11"/>
    <mergeCell ref="V9:V11"/>
    <mergeCell ref="AX8:AX11"/>
    <mergeCell ref="AS8:AW9"/>
    <mergeCell ref="M10:N10"/>
    <mergeCell ref="O10:O11"/>
    <mergeCell ref="P10:P11"/>
    <mergeCell ref="W9:W11"/>
    <mergeCell ref="X9:X11"/>
    <mergeCell ref="AS10:AT11"/>
    <mergeCell ref="AU10:AV11"/>
    <mergeCell ref="AW10:AW11"/>
    <mergeCell ref="AQ9:AQ11"/>
    <mergeCell ref="AR9:AR11"/>
    <mergeCell ref="B12:B21"/>
    <mergeCell ref="C12:C21"/>
    <mergeCell ref="D12:D21"/>
    <mergeCell ref="E12:E21"/>
    <mergeCell ref="F12:F21"/>
    <mergeCell ref="I12:I21"/>
    <mergeCell ref="J12:J21"/>
    <mergeCell ref="AM9:AN11"/>
    <mergeCell ref="AO9:AO11"/>
    <mergeCell ref="AP9:AP11"/>
    <mergeCell ref="J10:L10"/>
    <mergeCell ref="K12:K21"/>
    <mergeCell ref="L12:L21"/>
    <mergeCell ref="M12:M21"/>
    <mergeCell ref="N12:N21"/>
    <mergeCell ref="O12:O21"/>
    <mergeCell ref="AJ9:AK11"/>
    <mergeCell ref="P22:P31"/>
    <mergeCell ref="AV12:AV21"/>
    <mergeCell ref="AW12:AW21"/>
    <mergeCell ref="AX12:AX21"/>
    <mergeCell ref="AP12:AP21"/>
    <mergeCell ref="AQ12:AQ21"/>
    <mergeCell ref="AR12:AR21"/>
    <mergeCell ref="AS12:AS21"/>
    <mergeCell ref="AT12:AT21"/>
    <mergeCell ref="AU12:AU21"/>
    <mergeCell ref="P12:P21"/>
    <mergeCell ref="I22:I31"/>
    <mergeCell ref="J22:J31"/>
    <mergeCell ref="AV22:AV31"/>
    <mergeCell ref="AW22:AW31"/>
    <mergeCell ref="AX22:AX31"/>
    <mergeCell ref="AP22:AP31"/>
    <mergeCell ref="AQ22:AQ31"/>
    <mergeCell ref="AR22:AR31"/>
    <mergeCell ref="AS22:AS31"/>
    <mergeCell ref="AT22:AT31"/>
    <mergeCell ref="AU22:AU31"/>
    <mergeCell ref="K22:K31"/>
    <mergeCell ref="L22:L31"/>
    <mergeCell ref="M22:M31"/>
    <mergeCell ref="N22:N31"/>
    <mergeCell ref="O22:O31"/>
    <mergeCell ref="B22:B31"/>
    <mergeCell ref="C22:C31"/>
    <mergeCell ref="D22:D31"/>
    <mergeCell ref="E22:E31"/>
    <mergeCell ref="F22:F31"/>
  </mergeCells>
  <conditionalFormatting sqref="O12:P12 O13:O21">
    <cfRule type="containsText" dxfId="1575" priority="229" operator="containsText" text="Extremo">
      <formula>NOT(ISERROR(SEARCH("Extremo",O12)))</formula>
    </cfRule>
    <cfRule type="containsText" dxfId="1574" priority="230" operator="containsText" text="Alto">
      <formula>NOT(ISERROR(SEARCH("Alto",O12)))</formula>
    </cfRule>
    <cfRule type="containsText" dxfId="1573" priority="231" operator="containsText" text="Moderado">
      <formula>NOT(ISERROR(SEARCH("Moderado",O12)))</formula>
    </cfRule>
    <cfRule type="containsText" dxfId="1572" priority="232" operator="containsText" text="Bajo">
      <formula>NOT(ISERROR(SEARCH("Bajo",O12)))</formula>
    </cfRule>
  </conditionalFormatting>
  <conditionalFormatting sqref="AM12:AM21">
    <cfRule type="containsText" dxfId="1571" priority="226" operator="containsText" text="FUERTE">
      <formula>NOT(ISERROR(SEARCH("FUERTE",AM12)))</formula>
    </cfRule>
    <cfRule type="containsText" dxfId="1570" priority="227" operator="containsText" text="MODERADO">
      <formula>NOT(ISERROR(SEARCH("MODERADO",AM12)))</formula>
    </cfRule>
    <cfRule type="containsText" dxfId="1569" priority="228" operator="containsText" text="DÉBIL">
      <formula>NOT(ISERROR(SEARCH("DÉBIL",AM12)))</formula>
    </cfRule>
  </conditionalFormatting>
  <conditionalFormatting sqref="AW12:AW21">
    <cfRule type="containsText" dxfId="1568" priority="222" operator="containsText" text="Extremo">
      <formula>NOT(ISERROR(SEARCH("Extremo",AW12)))</formula>
    </cfRule>
    <cfRule type="containsText" dxfId="1567" priority="223" operator="containsText" text="Alto">
      <formula>NOT(ISERROR(SEARCH("Alto",AW12)))</formula>
    </cfRule>
    <cfRule type="containsText" dxfId="1566" priority="224" operator="containsText" text="Moderado">
      <formula>NOT(ISERROR(SEARCH("Moderado",AW12)))</formula>
    </cfRule>
    <cfRule type="containsText" dxfId="1565" priority="225" operator="containsText" text="Bajo">
      <formula>NOT(ISERROR(SEARCH("Bajo",AW12)))</formula>
    </cfRule>
  </conditionalFormatting>
  <conditionalFormatting sqref="B12:B21">
    <cfRule type="containsText" dxfId="1564" priority="221" operator="containsText" text="Escoger un proceso de la lista desplegable">
      <formula>NOT(ISERROR(SEARCH("Escoger un proceso de la lista desplegable",B12)))</formula>
    </cfRule>
  </conditionalFormatting>
  <conditionalFormatting sqref="B12:E21 Y12:AX21 G12:Q21">
    <cfRule type="containsText" dxfId="1563" priority="219" operator="containsText" text="Escoger un dato de la lista desplegable">
      <formula>NOT(ISERROR(SEARCH("Escoger un dato de la lista desplegable",B12)))</formula>
    </cfRule>
    <cfRule type="containsText" dxfId="1562" priority="220" operator="containsText" text="Casilla formulada">
      <formula>NOT(ISERROR(SEARCH("Casilla formulada",B12)))</formula>
    </cfRule>
  </conditionalFormatting>
  <conditionalFormatting sqref="D12:D21">
    <cfRule type="containsText" dxfId="1561" priority="218" operator="containsText" text="Definir el riesgo">
      <formula>NOT(ISERROR(SEARCH("Definir el riesgo",D12)))</formula>
    </cfRule>
  </conditionalFormatting>
  <conditionalFormatting sqref="H12:H21">
    <cfRule type="containsText" dxfId="1560" priority="217" operator="containsText" text="Espacio para describir la o las posibles causas">
      <formula>NOT(ISERROR(SEARCH("Espacio para describir la o las posibles causas",H12)))</formula>
    </cfRule>
  </conditionalFormatting>
  <conditionalFormatting sqref="I12:I21">
    <cfRule type="containsText" dxfId="1559" priority="21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558" priority="215" operator="containsText" text="←">
      <formula>NOT(ISERROR(SEARCH("←",J12)))</formula>
    </cfRule>
  </conditionalFormatting>
  <conditionalFormatting sqref="P12:P21">
    <cfRule type="containsText" dxfId="1557" priority="214" operator="containsText" text="Seleccione Tratamiento del Riesgo">
      <formula>NOT(ISERROR(SEARCH("Seleccione Tratamiento del Riesgo",P12)))</formula>
    </cfRule>
  </conditionalFormatting>
  <conditionalFormatting sqref="R12:S21 U12:X21">
    <cfRule type="containsText" dxfId="1556" priority="212" operator="containsText" text="Escoger un dato de la lista desplegable">
      <formula>NOT(ISERROR(SEARCH("Escoger un dato de la lista desplegable",R12)))</formula>
    </cfRule>
    <cfRule type="containsText" dxfId="1555" priority="213" operator="containsText" text="Casilla formulada">
      <formula>NOT(ISERROR(SEARCH("Casilla formulada",R12)))</formula>
    </cfRule>
  </conditionalFormatting>
  <conditionalFormatting sqref="R12:S21 U12:X21">
    <cfRule type="containsText" dxfId="1554" priority="211" operator="containsText" text="CONTROL#">
      <formula>NOT(ISERROR(SEARCH("CONTROL#",R12)))</formula>
    </cfRule>
  </conditionalFormatting>
  <conditionalFormatting sqref="T12:T21">
    <cfRule type="containsText" dxfId="1553" priority="209" operator="containsText" text="Escoger un dato de la lista desplegable">
      <formula>NOT(ISERROR(SEARCH("Escoger un dato de la lista desplegable",T12)))</formula>
    </cfRule>
    <cfRule type="containsText" dxfId="1552" priority="210" operator="containsText" text="Casilla formulada">
      <formula>NOT(ISERROR(SEARCH("Casilla formulada",T12)))</formula>
    </cfRule>
  </conditionalFormatting>
  <conditionalFormatting sqref="T12:T21">
    <cfRule type="containsText" dxfId="1551" priority="208" operator="containsText" text="CONTROL#">
      <formula>NOT(ISERROR(SEARCH("CONTROL#",T12)))</formula>
    </cfRule>
  </conditionalFormatting>
  <conditionalFormatting sqref="T12">
    <cfRule type="containsText" dxfId="1550" priority="206" operator="containsText" text="Escoger un dato de la lista desplegable">
      <formula>NOT(ISERROR(SEARCH("Escoger un dato de la lista desplegable",T12)))</formula>
    </cfRule>
    <cfRule type="containsText" dxfId="1549" priority="207" operator="containsText" text="Casilla formulada">
      <formula>NOT(ISERROR(SEARCH("Casilla formulada",T12)))</formula>
    </cfRule>
  </conditionalFormatting>
  <conditionalFormatting sqref="T13:T21">
    <cfRule type="containsText" dxfId="1548" priority="204" operator="containsText" text="Escoger un dato de la lista desplegable">
      <formula>NOT(ISERROR(SEARCH("Escoger un dato de la lista desplegable",T13)))</formula>
    </cfRule>
    <cfRule type="containsText" dxfId="1547" priority="205" operator="containsText" text="Casilla formulada">
      <formula>NOT(ISERROR(SEARCH("Casilla formulada",T13)))</formula>
    </cfRule>
  </conditionalFormatting>
  <conditionalFormatting sqref="I6">
    <cfRule type="containsText" dxfId="1546" priority="203" operator="containsText" text="Casilla formulada">
      <formula>NOT(ISERROR(SEARCH("Casilla formulada",I6)))</formula>
    </cfRule>
  </conditionalFormatting>
  <conditionalFormatting sqref="F12:F21">
    <cfRule type="containsText" dxfId="1545" priority="148" operator="containsText" text="Escoger un dato de la lista desplegable">
      <formula>NOT(ISERROR(SEARCH("Escoger un dato de la lista desplegable",F12)))</formula>
    </cfRule>
    <cfRule type="containsText" dxfId="1544" priority="149" operator="containsText" text="Casilla formulada">
      <formula>NOT(ISERROR(SEARCH("Casilla formulada",F12)))</formula>
    </cfRule>
  </conditionalFormatting>
  <conditionalFormatting sqref="T23:T31">
    <cfRule type="containsText" dxfId="1543" priority="3" operator="containsText" text="Escoger un dato de la lista desplegable">
      <formula>NOT(ISERROR(SEARCH("Escoger un dato de la lista desplegable",T23)))</formula>
    </cfRule>
    <cfRule type="containsText" dxfId="1542" priority="4" operator="containsText" text="Casilla formulada">
      <formula>NOT(ISERROR(SEARCH("Casilla formulada",T23)))</formula>
    </cfRule>
  </conditionalFormatting>
  <conditionalFormatting sqref="F22:F31">
    <cfRule type="containsText" dxfId="1541" priority="1" operator="containsText" text="Escoger un dato de la lista desplegable">
      <formula>NOT(ISERROR(SEARCH("Escoger un dato de la lista desplegable",F22)))</formula>
    </cfRule>
    <cfRule type="containsText" dxfId="1540" priority="2" operator="containsText" text="Casilla formulada">
      <formula>NOT(ISERROR(SEARCH("Casilla formulada",F22)))</formula>
    </cfRule>
  </conditionalFormatting>
  <conditionalFormatting sqref="O22:P22 O23:O31">
    <cfRule type="containsText" dxfId="1539" priority="28" operator="containsText" text="Extremo">
      <formula>NOT(ISERROR(SEARCH("Extremo",O22)))</formula>
    </cfRule>
    <cfRule type="containsText" dxfId="1538" priority="29" operator="containsText" text="Alto">
      <formula>NOT(ISERROR(SEARCH("Alto",O22)))</formula>
    </cfRule>
    <cfRule type="containsText" dxfId="1537" priority="30" operator="containsText" text="Moderado">
      <formula>NOT(ISERROR(SEARCH("Moderado",O22)))</formula>
    </cfRule>
    <cfRule type="containsText" dxfId="1536" priority="31" operator="containsText" text="Bajo">
      <formula>NOT(ISERROR(SEARCH("Bajo",O22)))</formula>
    </cfRule>
  </conditionalFormatting>
  <conditionalFormatting sqref="AM22:AM31">
    <cfRule type="containsText" dxfId="1535" priority="25" operator="containsText" text="FUERTE">
      <formula>NOT(ISERROR(SEARCH("FUERTE",AM22)))</formula>
    </cfRule>
    <cfRule type="containsText" dxfId="1534" priority="26" operator="containsText" text="MODERADO">
      <formula>NOT(ISERROR(SEARCH("MODERADO",AM22)))</formula>
    </cfRule>
    <cfRule type="containsText" dxfId="1533" priority="27" operator="containsText" text="DÉBIL">
      <formula>NOT(ISERROR(SEARCH("DÉBIL",AM22)))</formula>
    </cfRule>
  </conditionalFormatting>
  <conditionalFormatting sqref="AW22:AW31">
    <cfRule type="containsText" dxfId="1532" priority="21" operator="containsText" text="Extremo">
      <formula>NOT(ISERROR(SEARCH("Extremo",AW22)))</formula>
    </cfRule>
    <cfRule type="containsText" dxfId="1531" priority="22" operator="containsText" text="Alto">
      <formula>NOT(ISERROR(SEARCH("Alto",AW22)))</formula>
    </cfRule>
    <cfRule type="containsText" dxfId="1530" priority="23" operator="containsText" text="Moderado">
      <formula>NOT(ISERROR(SEARCH("Moderado",AW22)))</formula>
    </cfRule>
    <cfRule type="containsText" dxfId="1529" priority="24" operator="containsText" text="Bajo">
      <formula>NOT(ISERROR(SEARCH("Bajo",AW22)))</formula>
    </cfRule>
  </conditionalFormatting>
  <conditionalFormatting sqref="B22:B31">
    <cfRule type="containsText" dxfId="1528" priority="20" operator="containsText" text="Escoger un proceso de la lista desplegable">
      <formula>NOT(ISERROR(SEARCH("Escoger un proceso de la lista desplegable",B22)))</formula>
    </cfRule>
  </conditionalFormatting>
  <conditionalFormatting sqref="B22:E31 Y22:AX31 G22:Q31">
    <cfRule type="containsText" dxfId="1527" priority="18" operator="containsText" text="Escoger un dato de la lista desplegable">
      <formula>NOT(ISERROR(SEARCH("Escoger un dato de la lista desplegable",B22)))</formula>
    </cfRule>
    <cfRule type="containsText" dxfId="1526" priority="19" operator="containsText" text="Casilla formulada">
      <formula>NOT(ISERROR(SEARCH("Casilla formulada",B22)))</formula>
    </cfRule>
  </conditionalFormatting>
  <conditionalFormatting sqref="D22:D31">
    <cfRule type="containsText" dxfId="1525" priority="17" operator="containsText" text="Definir el riesgo">
      <formula>NOT(ISERROR(SEARCH("Definir el riesgo",D22)))</formula>
    </cfRule>
  </conditionalFormatting>
  <conditionalFormatting sqref="H22:H31">
    <cfRule type="containsText" dxfId="1524" priority="16" operator="containsText" text="Espacio para describir la o las posibles causas">
      <formula>NOT(ISERROR(SEARCH("Espacio para describir la o las posibles causas",H22)))</formula>
    </cfRule>
  </conditionalFormatting>
  <conditionalFormatting sqref="I22:I31">
    <cfRule type="containsText" dxfId="1523" priority="15"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522" priority="14" operator="containsText" text="←">
      <formula>NOT(ISERROR(SEARCH("←",J22)))</formula>
    </cfRule>
  </conditionalFormatting>
  <conditionalFormatting sqref="P22:P31">
    <cfRule type="containsText" dxfId="1521" priority="13" operator="containsText" text="Seleccione Tratamiento del Riesgo">
      <formula>NOT(ISERROR(SEARCH("Seleccione Tratamiento del Riesgo",P22)))</formula>
    </cfRule>
  </conditionalFormatting>
  <conditionalFormatting sqref="R22:S31 U22:X31">
    <cfRule type="containsText" dxfId="1520" priority="11" operator="containsText" text="Escoger un dato de la lista desplegable">
      <formula>NOT(ISERROR(SEARCH("Escoger un dato de la lista desplegable",R22)))</formula>
    </cfRule>
    <cfRule type="containsText" dxfId="1519" priority="12" operator="containsText" text="Casilla formulada">
      <formula>NOT(ISERROR(SEARCH("Casilla formulada",R22)))</formula>
    </cfRule>
  </conditionalFormatting>
  <conditionalFormatting sqref="R22:S31 U22:X31">
    <cfRule type="containsText" dxfId="1518" priority="10" operator="containsText" text="CONTROL#">
      <formula>NOT(ISERROR(SEARCH("CONTROL#",R22)))</formula>
    </cfRule>
  </conditionalFormatting>
  <conditionalFormatting sqref="T22:T31">
    <cfRule type="containsText" dxfId="1517" priority="8" operator="containsText" text="Escoger un dato de la lista desplegable">
      <formula>NOT(ISERROR(SEARCH("Escoger un dato de la lista desplegable",T22)))</formula>
    </cfRule>
    <cfRule type="containsText" dxfId="1516" priority="9" operator="containsText" text="Casilla formulada">
      <formula>NOT(ISERROR(SEARCH("Casilla formulada",T22)))</formula>
    </cfRule>
  </conditionalFormatting>
  <conditionalFormatting sqref="T22:T31">
    <cfRule type="containsText" dxfId="1515" priority="7" operator="containsText" text="CONTROL#">
      <formula>NOT(ISERROR(SEARCH("CONTROL#",T22)))</formula>
    </cfRule>
  </conditionalFormatting>
  <conditionalFormatting sqref="T22">
    <cfRule type="containsText" dxfId="1514" priority="5" operator="containsText" text="Escoger un dato de la lista desplegable">
      <formula>NOT(ISERROR(SEARCH("Escoger un dato de la lista desplegable",T22)))</formula>
    </cfRule>
    <cfRule type="containsText" dxfId="1513" priority="6" operator="containsText" text="Casilla formulada">
      <formula>NOT(ISERROR(SEARCH("Casilla formulada",T22)))</formula>
    </cfRule>
  </conditionalFormatting>
  <dataValidations count="11">
    <dataValidation type="list" allowBlank="1" showInputMessage="1" showErrorMessage="1" sqref="T12:T31" xr:uid="{00000000-0002-0000-2900-000000000000}">
      <formula1>"Escoger un dato de la lista desplegable,Por Tramite, Diario, Semanal, Quincenal, Mensual, Bimestral, Trimestral, Semestral,Anual"</formula1>
    </dataValidation>
    <dataValidation type="list" allowBlank="1" showInputMessage="1" showErrorMessage="1" sqref="AJ12:AJ31" xr:uid="{00000000-0002-0000-2900-000001000000}">
      <formula1>"Escoger un dato de la lista desplegable,Fuerte,Moderado,Débil"</formula1>
    </dataValidation>
    <dataValidation type="list" allowBlank="1" showInputMessage="1" showErrorMessage="1" sqref="AF12:AF31" xr:uid="{00000000-0002-0000-2900-000002000000}">
      <formula1>"Escoger un dato de la lista desplegable,Completa,Incompleta,No existe"</formula1>
    </dataValidation>
    <dataValidation type="list" allowBlank="1" showInputMessage="1" showErrorMessage="1" sqref="AE12:AE31" xr:uid="{00000000-0002-0000-2900-000003000000}">
      <formula1>"Escoger un dato de la lista desplegable,Se investigan y resuelven oportunamente,No se investigan y resuelven oportunamente."</formula1>
    </dataValidation>
    <dataValidation type="list" allowBlank="1" showInputMessage="1" showErrorMessage="1" sqref="AD12:AD31" xr:uid="{00000000-0002-0000-2900-000004000000}">
      <formula1>"Escoger un dato de la lista desplegable,Confiable,No confiable"</formula1>
    </dataValidation>
    <dataValidation type="list" allowBlank="1" showInputMessage="1" showErrorMessage="1" sqref="AC12:AC31" xr:uid="{00000000-0002-0000-2900-000005000000}">
      <formula1>"Escoger un dato de la lista desplegable,Prevenir,Detectar,No es un control"</formula1>
    </dataValidation>
    <dataValidation type="list" allowBlank="1" showInputMessage="1" showErrorMessage="1" sqref="AB12:AB31" xr:uid="{00000000-0002-0000-2900-000006000000}">
      <formula1>"Escoger un dato de la lista desplegable,Oportuna,Inoportuna"</formula1>
    </dataValidation>
    <dataValidation type="list" allowBlank="1" showInputMessage="1" showErrorMessage="1" sqref="AA12:AA31" xr:uid="{00000000-0002-0000-2900-000007000000}">
      <formula1>"Escoger un dato de la lista desplegable,Adecuado,Inadecuado"</formula1>
    </dataValidation>
    <dataValidation type="list" allowBlank="1" showInputMessage="1" showErrorMessage="1" sqref="Z12:Z31" xr:uid="{00000000-0002-0000-2900-000008000000}">
      <formula1>"Escoger un dato de la lista desplegable,Asignado,No Asignado"</formula1>
    </dataValidation>
    <dataValidation type="list" allowBlank="1" showInputMessage="1" showErrorMessage="1" sqref="Y12:Y31" xr:uid="{00000000-0002-0000-2900-000009000000}">
      <formula1>"Escoger un dato de la lista desplegable,Preventivo,Detectivo"</formula1>
    </dataValidation>
    <dataValidation type="list" allowBlank="1" showInputMessage="1" showErrorMessage="1" sqref="M12:M31 J12:J31" xr:uid="{00000000-0002-0000-29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900-00000B000000}">
          <x14:formula1>
            <xm:f>'HOJA DE DATOS'!$I$13:$I$46</xm:f>
          </x14:formula1>
          <xm:sqref>B12:B31</xm:sqref>
        </x14:dataValidation>
        <x14:dataValidation type="list" allowBlank="1" showInputMessage="1" showErrorMessage="1" xr:uid="{00000000-0002-0000-2900-00000C000000}">
          <x14:formula1>
            <xm:f>'HOJA DE DATOS'!$I$50:$I$57</xm:f>
          </x14:formula1>
          <xm:sqref>E12:E31</xm:sqref>
        </x14:dataValidation>
        <x14:dataValidation type="list" allowBlank="1" showInputMessage="1" showErrorMessage="1" xr:uid="{00000000-0002-0000-2900-00000D000000}">
          <x14:formula1>
            <xm:f>'HOJA DE DATOS'!$I$60:$I$64</xm:f>
          </x14:formula1>
          <xm:sqref>P12:P31</xm:sqref>
        </x14:dataValidation>
      </x14:dataValidations>
    </ext>
  </extLs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34FAE-16E1-4592-99CF-62493910CC11}">
  <sheetPr codeName="Hoja28">
    <tabColor rgb="FFB1B1B1"/>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F12" sqref="F12:F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2019</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GCON-1.0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18" t="s">
        <v>56</v>
      </c>
      <c r="AW11" s="118" t="s">
        <v>57</v>
      </c>
      <c r="AX11" s="118">
        <v>2</v>
      </c>
      <c r="AY11" s="118">
        <v>3</v>
      </c>
      <c r="AZ11" s="118">
        <v>4</v>
      </c>
      <c r="BA11" s="118">
        <v>5</v>
      </c>
      <c r="BB11" s="118">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32" x14ac:dyDescent="0.3">
      <c r="A12" s="162"/>
      <c r="B12" s="394" t="s">
        <v>538</v>
      </c>
      <c r="C12" s="364" t="str">
        <f>VLOOKUP(B12,'[7]HOJA DE DATOS'!$I$13:$J$46,2,FALSE)</f>
        <v>Contratar la adquisición de bienes, servicios y obras para satisfacer las necesidades de la Aeronáutica Civil y con ello lograr el impacto económico y social de los recursos invertidos, aplicando las modalidades de selección previstas por la Ley, como también las directrices y procedimientos administrativos, mediante los cuales se debe llevar a cabo el proceso de contratación que adelante la Entidad.</v>
      </c>
      <c r="D12" s="376" t="s">
        <v>540</v>
      </c>
      <c r="E12" s="364" t="s">
        <v>75</v>
      </c>
      <c r="F12" s="364" t="s">
        <v>75</v>
      </c>
      <c r="G12" s="364" t="s">
        <v>75</v>
      </c>
      <c r="H12" s="364" t="s">
        <v>75</v>
      </c>
      <c r="I12" s="372" t="str">
        <f>IF(AND((E12="SI"),(F12="SI"),(G12="SI"),(H12="SI")),"Si es Riesgo de Corrupción","No es Riesgo de Corrupción")</f>
        <v>Si es Riesgo de Corrupción</v>
      </c>
      <c r="J12" s="163">
        <v>1</v>
      </c>
      <c r="K12" s="164" t="s">
        <v>111</v>
      </c>
      <c r="L12" s="308" t="s">
        <v>1950</v>
      </c>
      <c r="M12" s="310">
        <v>2</v>
      </c>
      <c r="N12" s="375" t="str">
        <f>IF(M12=1,"Rara vez",IF(M12=2,"Improbable",IF(M12=3,"Posible",IF(M12=4,"Probable",IF(M12=5,"Casi seguro","← 
Definir el nivel de probabilidad")))))</f>
        <v>Improbable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364" t="s">
        <v>75</v>
      </c>
      <c r="Q12" s="364" t="s">
        <v>76</v>
      </c>
      <c r="R12" s="364" t="s">
        <v>76</v>
      </c>
      <c r="S12" s="364" t="s">
        <v>76</v>
      </c>
      <c r="T12" s="364" t="s">
        <v>75</v>
      </c>
      <c r="U12" s="364" t="s">
        <v>75</v>
      </c>
      <c r="V12" s="364" t="s">
        <v>75</v>
      </c>
      <c r="W12" s="364" t="s">
        <v>75</v>
      </c>
      <c r="X12" s="364" t="s">
        <v>76</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13</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1951</v>
      </c>
      <c r="AO12" s="166" t="s">
        <v>112</v>
      </c>
      <c r="AP12" s="166" t="s">
        <v>113</v>
      </c>
      <c r="AQ12" s="166" t="s">
        <v>1952</v>
      </c>
      <c r="AR12" s="166" t="s">
        <v>1953</v>
      </c>
      <c r="AS12" s="166" t="s">
        <v>542</v>
      </c>
      <c r="AT12" s="166" t="s">
        <v>541</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1960</v>
      </c>
    </row>
    <row r="13" spans="1:70" s="146" customFormat="1" ht="132" x14ac:dyDescent="0.3">
      <c r="A13" s="162"/>
      <c r="B13" s="395"/>
      <c r="C13" s="365"/>
      <c r="D13" s="376"/>
      <c r="E13" s="365"/>
      <c r="F13" s="365"/>
      <c r="G13" s="365"/>
      <c r="H13" s="365"/>
      <c r="I13" s="373"/>
      <c r="J13" s="168">
        <v>2</v>
      </c>
      <c r="K13" s="169" t="s">
        <v>111</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543</v>
      </c>
      <c r="AO13" s="171" t="s">
        <v>114</v>
      </c>
      <c r="AP13" s="171" t="s">
        <v>77</v>
      </c>
      <c r="AQ13" s="171" t="s">
        <v>1954</v>
      </c>
      <c r="AR13" s="171" t="s">
        <v>1955</v>
      </c>
      <c r="AS13" s="171" t="s">
        <v>1956</v>
      </c>
      <c r="AT13" s="171" t="s">
        <v>544</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145.19999999999999" x14ac:dyDescent="0.3">
      <c r="A14" s="162"/>
      <c r="B14" s="395"/>
      <c r="C14" s="365"/>
      <c r="D14" s="376"/>
      <c r="E14" s="365"/>
      <c r="F14" s="365"/>
      <c r="G14" s="365"/>
      <c r="H14" s="365"/>
      <c r="I14" s="373"/>
      <c r="J14" s="173">
        <v>3</v>
      </c>
      <c r="K14" s="174" t="s">
        <v>1949</v>
      </c>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t="s">
        <v>1957</v>
      </c>
      <c r="AO14" s="176" t="s">
        <v>464</v>
      </c>
      <c r="AP14" s="176" t="s">
        <v>92</v>
      </c>
      <c r="AQ14" s="176" t="s">
        <v>1958</v>
      </c>
      <c r="AR14" s="176" t="s">
        <v>1959</v>
      </c>
      <c r="AS14" s="176" t="s">
        <v>545</v>
      </c>
      <c r="AT14" s="176" t="s">
        <v>115</v>
      </c>
      <c r="AU14" s="176" t="s">
        <v>78</v>
      </c>
      <c r="AV14" s="166" t="s">
        <v>79</v>
      </c>
      <c r="AW14" s="166" t="s">
        <v>80</v>
      </c>
      <c r="AX14" s="166" t="s">
        <v>81</v>
      </c>
      <c r="AY14" s="166" t="s">
        <v>86</v>
      </c>
      <c r="AZ14" s="166" t="s">
        <v>83</v>
      </c>
      <c r="BA14" s="166" t="s">
        <v>84</v>
      </c>
      <c r="BB14" s="166" t="s">
        <v>96</v>
      </c>
      <c r="BC14" s="176">
        <f t="shared" si="2"/>
        <v>95</v>
      </c>
      <c r="BD14" s="176" t="str">
        <f t="shared" si="3"/>
        <v>Fuerte</v>
      </c>
      <c r="BE14" s="176"/>
      <c r="BF14" s="176" t="s">
        <v>89</v>
      </c>
      <c r="BG14" s="176" t="str">
        <f t="shared" si="4"/>
        <v>Siempre se ejecuta</v>
      </c>
      <c r="BH14" s="176"/>
      <c r="BI14" s="177" t="str">
        <f t="shared" si="5"/>
        <v>FUERTE</v>
      </c>
      <c r="BJ14" s="176">
        <f t="shared" si="6"/>
        <v>100</v>
      </c>
      <c r="BK14" s="176" t="str">
        <f t="shared" si="7"/>
        <v>NO</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ezE3Z2Z+hKQhbb7rYi+JN4tmbMG0vRctDhjZax5kUGGClPMjTTWytY8yG/sRVX7nbC7OO8yXIodYLzMv2mKKw==" saltValue="wwcOwyyFRRnYUR+NRjANK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512" priority="31" operator="containsText" text="No es Riesgo de Corrupción">
      <formula>NOT(ISERROR(SEARCH("No es Riesgo de Corrupción",I12)))</formula>
    </cfRule>
    <cfRule type="containsText" dxfId="1511" priority="32" operator="containsText" text="Si es Riesgo de Corrupción">
      <formula>NOT(ISERROR(SEARCH("Si es Riesgo de Corrupción",I12)))</formula>
    </cfRule>
  </conditionalFormatting>
  <conditionalFormatting sqref="AK12:AK21">
    <cfRule type="containsText" dxfId="1510" priority="27" operator="containsText" text="Extremo">
      <formula>NOT(ISERROR(SEARCH("Extremo",AK12)))</formula>
    </cfRule>
    <cfRule type="containsText" dxfId="1509" priority="28" operator="containsText" text="Alto">
      <formula>NOT(ISERROR(SEARCH("Alto",AK12)))</formula>
    </cfRule>
    <cfRule type="containsText" dxfId="1508" priority="29" operator="containsText" text="Moderado">
      <formula>NOT(ISERROR(SEARCH("Moderado",AK12)))</formula>
    </cfRule>
    <cfRule type="containsText" dxfId="1507" priority="30" operator="containsText" text="Bajo">
      <formula>NOT(ISERROR(SEARCH("Bajo",AK12)))</formula>
    </cfRule>
  </conditionalFormatting>
  <conditionalFormatting sqref="BI12:BI21">
    <cfRule type="containsText" dxfId="1506" priority="24" operator="containsText" text="FUERTE">
      <formula>NOT(ISERROR(SEARCH("FUERTE",BI12)))</formula>
    </cfRule>
    <cfRule type="containsText" dxfId="1505" priority="25" operator="containsText" text="MODERADO">
      <formula>NOT(ISERROR(SEARCH("MODERADO",BI12)))</formula>
    </cfRule>
    <cfRule type="containsText" dxfId="1504" priority="26" operator="containsText" text="DÉBIL">
      <formula>NOT(ISERROR(SEARCH("DÉBIL",BI12)))</formula>
    </cfRule>
  </conditionalFormatting>
  <conditionalFormatting sqref="AL12">
    <cfRule type="containsText" dxfId="1503" priority="20" operator="containsText" text="Extremo">
      <formula>NOT(ISERROR(SEARCH("Extremo",AL12)))</formula>
    </cfRule>
    <cfRule type="containsText" dxfId="1502" priority="21" operator="containsText" text="Alto">
      <formula>NOT(ISERROR(SEARCH("Alto",AL12)))</formula>
    </cfRule>
    <cfRule type="containsText" dxfId="1501" priority="22" operator="containsText" text="Moderado">
      <formula>NOT(ISERROR(SEARCH("Moderado",AL12)))</formula>
    </cfRule>
    <cfRule type="containsText" dxfId="1500" priority="23" operator="containsText" text="Bajo">
      <formula>NOT(ISERROR(SEARCH("Bajo",AL12)))</formula>
    </cfRule>
  </conditionalFormatting>
  <conditionalFormatting sqref="BQ12:BQ21">
    <cfRule type="containsText" dxfId="1499" priority="16" operator="containsText" text="Extremo">
      <formula>NOT(ISERROR(SEARCH("Extremo",BQ12)))</formula>
    </cfRule>
    <cfRule type="containsText" dxfId="1498" priority="17" operator="containsText" text="Alto">
      <formula>NOT(ISERROR(SEARCH("Alto",BQ12)))</formula>
    </cfRule>
    <cfRule type="containsText" dxfId="1497" priority="18" operator="containsText" text="Moderado">
      <formula>NOT(ISERROR(SEARCH("Moderado",BQ12)))</formula>
    </cfRule>
    <cfRule type="containsText" dxfId="1496" priority="19" operator="containsText" text="Bajo">
      <formula>NOT(ISERROR(SEARCH("Bajo",BQ12)))</formula>
    </cfRule>
  </conditionalFormatting>
  <conditionalFormatting sqref="A1:XFD3 A5:XFD11 A4:AT4 BS4:XFD4 BH12:XFD12 A22:XFD1048576 A12:D21 I13:XFD21 I12:BF12">
    <cfRule type="containsText" dxfId="1495" priority="11" operator="containsText" text="REDACTAR CONTROL">
      <formula>NOT(ISERROR(SEARCH("REDACTAR CONTROL",A1)))</formula>
    </cfRule>
    <cfRule type="containsText" dxfId="1494" priority="12" operator="containsText" text="Espacio para">
      <formula>NOT(ISERROR(SEARCH("Espacio para",A1)))</formula>
    </cfRule>
    <cfRule type="containsText" dxfId="1493" priority="13" operator="containsText" text="Definir el">
      <formula>NOT(ISERROR(SEARCH("Definir el",A1)))</formula>
    </cfRule>
    <cfRule type="containsText" dxfId="1492" priority="14" operator="containsText" text="lista desplegable">
      <formula>NOT(ISERROR(SEARCH("lista desplegable",A1)))</formula>
    </cfRule>
    <cfRule type="containsText" dxfId="1491" priority="15" operator="containsText" text="Casilla formulada">
      <formula>NOT(ISERROR(SEARCH("Casilla formulada",A1)))</formula>
    </cfRule>
  </conditionalFormatting>
  <conditionalFormatting sqref="BG12">
    <cfRule type="containsText" dxfId="1490" priority="6" operator="containsText" text="REDACTAR CONTROL">
      <formula>NOT(ISERROR(SEARCH("REDACTAR CONTROL",BG12)))</formula>
    </cfRule>
    <cfRule type="containsText" dxfId="1489" priority="7" operator="containsText" text="Espacio para">
      <formula>NOT(ISERROR(SEARCH("Espacio para",BG12)))</formula>
    </cfRule>
    <cfRule type="containsText" dxfId="1488" priority="8" operator="containsText" text="Definir el">
      <formula>NOT(ISERROR(SEARCH("Definir el",BG12)))</formula>
    </cfRule>
    <cfRule type="containsText" dxfId="1487" priority="9" operator="containsText" text="lista desplegable">
      <formula>NOT(ISERROR(SEARCH("lista desplegable",BG12)))</formula>
    </cfRule>
    <cfRule type="containsText" dxfId="1486" priority="10" operator="containsText" text="Casilla formulada">
      <formula>NOT(ISERROR(SEARCH("Casilla formulada",BG12)))</formula>
    </cfRule>
  </conditionalFormatting>
  <conditionalFormatting sqref="E12:H21">
    <cfRule type="containsText" dxfId="1485" priority="1" operator="containsText" text="REDACTAR CONTROL">
      <formula>NOT(ISERROR(SEARCH("REDACTAR CONTROL",E12)))</formula>
    </cfRule>
    <cfRule type="containsText" dxfId="1484" priority="2" operator="containsText" text="Espacio para">
      <formula>NOT(ISERROR(SEARCH("Espacio para",E12)))</formula>
    </cfRule>
    <cfRule type="containsText" dxfId="1483" priority="3" operator="containsText" text="Definir el">
      <formula>NOT(ISERROR(SEARCH("Definir el",E12)))</formula>
    </cfRule>
    <cfRule type="containsText" dxfId="1482" priority="4" operator="containsText" text="lista desplegable">
      <formula>NOT(ISERROR(SEARCH("lista desplegable",E12)))</formula>
    </cfRule>
    <cfRule type="containsText" dxfId="1481" priority="5" operator="containsText" text="Casilla formulada">
      <formula>NOT(ISERROR(SEARCH("Casilla formulada",E12)))</formula>
    </cfRule>
  </conditionalFormatting>
  <dataValidations count="13">
    <dataValidation type="list" allowBlank="1" showInputMessage="1" showErrorMessage="1" sqref="BB12:BB21" xr:uid="{F10F6C9A-36F5-4962-B4DC-114518DF1056}">
      <formula1>"Escoger un dato de la lista desplegable,Completa,Incompleta,No existe"</formula1>
    </dataValidation>
    <dataValidation type="list" allowBlank="1" showInputMessage="1" showErrorMessage="1" sqref="BA12:BA21" xr:uid="{ACD03AE8-D75A-433F-98ED-44D4C4D89953}">
      <formula1>"Escoger un dato de la lista desplegable,Se investigan y resuelven oportunamente,No se investigan y resuelven oportunamente."</formula1>
    </dataValidation>
    <dataValidation type="list" allowBlank="1" showInputMessage="1" showErrorMessage="1" sqref="AZ12:AZ21" xr:uid="{54F1A425-4C51-4C00-88AA-E54E37F997C1}">
      <formula1>"Confiable,No confiable,Escoger un dato de la lista desplegable"</formula1>
    </dataValidation>
    <dataValidation type="list" allowBlank="1" showInputMessage="1" showErrorMessage="1" sqref="AY12:AY21" xr:uid="{EB3B02E5-3265-4776-9BD2-7A4EF036870F}">
      <formula1>"Prevenir,Detectar,No es un control,Escoger un dato de la lista desplegable"</formula1>
    </dataValidation>
    <dataValidation type="list" allowBlank="1" showInputMessage="1" showErrorMessage="1" sqref="AX12:AX21" xr:uid="{B3569C06-7957-4512-A7EA-244F894A0CCA}">
      <formula1>"Oportuna,Inoportuna,Escoger un dato de la lista desplegable"</formula1>
    </dataValidation>
    <dataValidation type="list" allowBlank="1" showInputMessage="1" showErrorMessage="1" sqref="AW12:AW21" xr:uid="{8719768D-009A-4F87-B68A-2CC8382FEDCB}">
      <formula1>"Adecuado,Inadecuado,Escoger un dato de la lista desplegable"</formula1>
    </dataValidation>
    <dataValidation type="list" allowBlank="1" showInputMessage="1" showErrorMessage="1" sqref="AV12:AV21" xr:uid="{35E81A77-DC7A-4DBA-8B7B-C148A9260388}">
      <formula1>"Asignado,No Asignado,Escoger un dato de la lista desplegable"</formula1>
    </dataValidation>
    <dataValidation type="list" allowBlank="1" showInputMessage="1" showErrorMessage="1" sqref="AU12:AU21" xr:uid="{219CA7C7-4293-4EE8-8BD7-676E0B055CB4}">
      <formula1>"Escoger un dato de la lista desplegable,Preventivo,Detectivo"</formula1>
    </dataValidation>
    <dataValidation type="list" allowBlank="1" showInputMessage="1" showErrorMessage="1" sqref="AP12:AP21" xr:uid="{A44AC458-31DC-4DF6-9DEC-85E8B30572F0}">
      <formula1>"Escoger un dato de la lista desplegable,Por Tramite, Diario, Semanal, Quincenal, Mensual, Bimestral, Trimestral, Semestral,Anual"</formula1>
    </dataValidation>
    <dataValidation type="list" allowBlank="1" showInputMessage="1" showErrorMessage="1" sqref="P12:AH21" xr:uid="{EE656A86-2D6E-4697-9A95-91EBD6DDC71A}">
      <formula1>"SI,NO,Selecciona una respuesta en la lista desplegable"</formula1>
    </dataValidation>
    <dataValidation type="list" allowBlank="1" showInputMessage="1" showErrorMessage="1" sqref="E12:H21" xr:uid="{45A77108-DA74-44E3-AFC1-4B9071DB7B81}">
      <formula1>"SI,NO,Escoger un dato de la lista desplegable"</formula1>
    </dataValidation>
    <dataValidation type="list" allowBlank="1" showInputMessage="1" showErrorMessage="1" sqref="M12:M21" xr:uid="{9349A251-5700-46E4-9848-21A08B633985}">
      <formula1>"Escoger un dato de la lista desplegable,5,4,3,2,1"</formula1>
    </dataValidation>
    <dataValidation type="list" allowBlank="1" showInputMessage="1" showErrorMessage="1" sqref="BF12:BF21" xr:uid="{0E5F6187-7E08-4F9D-9981-C5AA173757E5}">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2633640B-7E02-4F6D-89FD-9CDB8CAAACE4}">
          <x14:formula1>
            <xm:f>'HOJA DE DATOS'!$I$13:$I$46</xm:f>
          </x14:formula1>
          <xm:sqref>B12:B21</xm:sqref>
        </x14:dataValidation>
        <x14:dataValidation type="list" allowBlank="1" showInputMessage="1" showErrorMessage="1" xr:uid="{AF9552BE-B4AF-4EB3-95BE-EBC3A0B369E0}">
          <x14:formula1>
            <xm:f>'HOJA DE DATOS'!$I$60:$I$64</xm:f>
          </x14:formula1>
          <xm:sqref>AL12:AL21</xm:sqref>
        </x14:dataValidation>
      </x14:dataValidations>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29">
    <tabColor rgb="FFB1B1B1"/>
  </sheetPr>
  <dimension ref="B1:AX21"/>
  <sheetViews>
    <sheetView zoomScale="60" zoomScaleNormal="60" workbookViewId="0">
      <selection activeCell="P12" sqref="P12:P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2256</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GDIR-2-3</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50" customHeight="1" x14ac:dyDescent="0.25">
      <c r="B12" s="296" t="s">
        <v>28</v>
      </c>
      <c r="C12" s="299" t="str">
        <f>VLOOKUP(B12,'HOJA DE DATOS'!$I$13:$J$46,2,FALSE)</f>
        <v>Planificar, implementar, mantener y mejorar un sistema de gestión de Seguridad y Salud en el trabajo integrado al sistema de gestión de la Entidad con el fin de mantener al trabajador en las mejores condiciones de seguridad y salud en el trabajo.</v>
      </c>
      <c r="D12" s="302" t="s">
        <v>417</v>
      </c>
      <c r="E12" s="304" t="s">
        <v>376</v>
      </c>
      <c r="F12" s="306"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1">
        <v>1</v>
      </c>
      <c r="H12" s="102" t="s">
        <v>465</v>
      </c>
      <c r="I12" s="308" t="s">
        <v>874</v>
      </c>
      <c r="J12" s="310">
        <v>4</v>
      </c>
      <c r="K12" s="340" t="str">
        <f>IF(J12="Escoger un dato de la lista desplegable","← 
Definir el nivel de probabilidad",VLOOKUP(J12,'HOJA DE DATOS'!$B$4:$E$8,2,0))</f>
        <v>Probable</v>
      </c>
      <c r="L12" s="304" t="str">
        <f>IF(J12="Escoger un dato de la lista desplegable","← ← 
Definir el nivel de probabilidad",VLOOKUP('GDIR-2-3 (G-V3)'!J12:J21,'HOJA DE DATOS'!$B$4:$E$8,4,0))</f>
        <v>Al menos 1 vez en el último año.</v>
      </c>
      <c r="M12" s="338">
        <v>4</v>
      </c>
      <c r="N12" s="340" t="str">
        <f>IF(M12="Escoger un dato de la lista desplegable","← 
Definir el nivel de impacto",VLOOKUP(M12,'HOJA DE DATOS'!$G$4:$H$8,2,0))</f>
        <v>Mayor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875</v>
      </c>
      <c r="S12" s="75" t="s">
        <v>418</v>
      </c>
      <c r="T12" s="75" t="s">
        <v>92</v>
      </c>
      <c r="U12" s="75" t="s">
        <v>876</v>
      </c>
      <c r="V12" s="75" t="s">
        <v>877</v>
      </c>
      <c r="W12" s="75" t="s">
        <v>466</v>
      </c>
      <c r="X12" s="75" t="s">
        <v>878</v>
      </c>
      <c r="Y12" s="102" t="s">
        <v>95</v>
      </c>
      <c r="Z12" s="102" t="s">
        <v>79</v>
      </c>
      <c r="AA12" s="102" t="s">
        <v>80</v>
      </c>
      <c r="AB12" s="102" t="s">
        <v>81</v>
      </c>
      <c r="AC12" s="102" t="s">
        <v>82</v>
      </c>
      <c r="AD12" s="102" t="s">
        <v>83</v>
      </c>
      <c r="AE12" s="102" t="s">
        <v>84</v>
      </c>
      <c r="AF12" s="102" t="s">
        <v>96</v>
      </c>
      <c r="AG12" s="102">
        <f t="shared" ref="AG12:AG15" si="0">IF(Z12="Asignado",15,0)+IF(AA12="Adecuado",15,0)+IF(AB12="Oportuna",15,0)+IF(AC12="Prevenir",15,IF(AC12="Detectar",10,0))+IF(AD12="Confiable",15,0)+IF(AE12="Se investigan y resuelven oportunamente",15,0)+IF(AF12="Completa",10,IF(AF12="Incompleta",5,0))</f>
        <v>100</v>
      </c>
      <c r="AH12" s="102" t="str">
        <f t="shared" ref="AH12:AH21" si="1">IF(AG12&lt;=85,"Débil",IF(AND(AG12&gt;=86,AG12&lt;=94),"Moderado","Fuerte"))</f>
        <v>Fuerte</v>
      </c>
      <c r="AI12" s="102"/>
      <c r="AJ12" s="102" t="s">
        <v>98</v>
      </c>
      <c r="AK12" s="102" t="str">
        <f t="shared" ref="AK12:AK21" si="2">IF(AJ12="Débil","No se ejecuta",IF(AJ12="Moderado","Algunas veces se ejecuta",IF(AJ12="FUERTE","Siempre se ejecuta","Casilla formulada")))</f>
        <v>Algunas veces se ejecuta</v>
      </c>
      <c r="AL12" s="102"/>
      <c r="AM12" s="102"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MODERADO</v>
      </c>
      <c r="AN12" s="102">
        <f t="shared" ref="AN12:AN21" si="4">IF(AM12="DÉBIL",0,IF(AM12="MODERADO",50,IF(AM12="FUERTE",100,"Casilla formulada")))</f>
        <v>50</v>
      </c>
      <c r="AO12" s="102" t="str">
        <f t="shared" ref="AO12:AO21" si="5">IF(OR(AH12="",AJ12=""),"",IF(AND(AJ12="Fuerte",AH12="Fuerte"),"NO","SI"))</f>
        <v>SI</v>
      </c>
      <c r="AP12" s="330" t="str">
        <f>IFERROR(IF(AVERAGE(AN12:AN21)=100,"FUERTE",IF(AND(AVERAGE(AN12:AN21)&lt;=99,AVERAGE(AN12:AN21)&gt;=50),"MODERADA",IF(AVERAGE(AN12:AN21)&lt;50,"DÉBIL",0))),"Casilla formulada")</f>
        <v>MODERADA</v>
      </c>
      <c r="AQ12" s="330" t="str">
        <f t="shared" ref="AQ12" si="6">IFERROR(IF(AVERAGEIF(Y12:Y21,"Preventivo",AN12:AN21)&gt;=50,"DIRECTAMENTE","NO DISMINUYE"),"NO DISMINUYE")</f>
        <v>DIRECTAMENTE</v>
      </c>
      <c r="AR12" s="332" t="str">
        <f t="shared" ref="AR12" si="7">IFERROR(IF(AVERAGEIF(Y12:Y21,"Detectivo",AN12:AN21)=100,"DIRECTAMENTE",IF(AND(AVERAGEIF(Y12:Y21,"Detectivo",AN12:AN21)&lt;99,(AVERAGEIF(Y12:Y21,"Detectivo",AN12:AN21)&gt;=50)),"INDIRECTAMENTE","NO DISMINUYE")),"NO DISMINUYE")</f>
        <v>INDIRECTAMENTE</v>
      </c>
      <c r="AS12" s="334">
        <f t="shared" ref="AS12" si="8">IF(J12=1,1,IF(AND(J12=2,AP12="FUERTE",AQ12="DIRECTAMENTE"),J12-1,IF(AND(J12&gt;2,AP12="FUERTE",AQ12="DIRECTAMENTE"),J12-2,IF(AND(J12&gt;=2,AP12="MODERADA",AQ12="DIRECTAMENTE"),J12-1,J12))))</f>
        <v>3</v>
      </c>
      <c r="AT12" s="335" t="str">
        <f t="shared" ref="AT12" si="9">IF(AS12=1,"Rara vez",IF(AS12=2,"Improbable",IF(AS12=3,"Posible",IF(AS12=4,"Probable",IF(AS12=5,"Casi Seguro",0)))))</f>
        <v>Posible</v>
      </c>
      <c r="AU12" s="337">
        <f t="shared" ref="AU12" si="10">IF(M12=1,1,IF(AND(M12=2,AP12="FUERTE",OR(AR12="DIRECTAMENTE",AR12="INDIRECTAMENTE")),M12-1,IF(AND(M12&gt;2,AP12="FUERTE",AR12="DIRECTAMENTE"),M12-2,IF(AND(M12&gt;2,AP12="FUERTE",AR12="INDIRECTAMENTE"),M12-1,IF(AND(M12&gt;1,AP12="MODERADA",AR12="DIRECTAMENTE"),M12-1,M12)))))</f>
        <v>4</v>
      </c>
      <c r="AV12" s="306" t="str">
        <f t="shared" ref="AV12" si="11">IF(AU12=1,"Insignificante",IF(AU12=2,"Menor",IF(AU12=3,"Moderado",IF(AU12=4,"Mayor",IF(AU12=5,"Catastrófico","Casilla formulada")))))</f>
        <v>Mayor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Extremo</v>
      </c>
      <c r="AX12" s="327" t="s">
        <v>890</v>
      </c>
    </row>
    <row r="13" spans="2:50" s="104" customFormat="1" ht="174" customHeight="1" x14ac:dyDescent="0.25">
      <c r="B13" s="297"/>
      <c r="C13" s="300"/>
      <c r="D13" s="302"/>
      <c r="E13" s="304"/>
      <c r="F13" s="306"/>
      <c r="G13" s="105">
        <v>2</v>
      </c>
      <c r="H13" s="106" t="s">
        <v>465</v>
      </c>
      <c r="I13" s="308"/>
      <c r="J13" s="310"/>
      <c r="K13" s="340"/>
      <c r="L13" s="304"/>
      <c r="M13" s="338"/>
      <c r="N13" s="340"/>
      <c r="O13" s="325"/>
      <c r="P13" s="308"/>
      <c r="Q13" s="107">
        <v>2</v>
      </c>
      <c r="R13" s="76" t="s">
        <v>879</v>
      </c>
      <c r="S13" s="76" t="s">
        <v>419</v>
      </c>
      <c r="T13" s="76" t="s">
        <v>365</v>
      </c>
      <c r="U13" s="76" t="s">
        <v>880</v>
      </c>
      <c r="V13" s="76" t="s">
        <v>881</v>
      </c>
      <c r="W13" s="76" t="s">
        <v>882</v>
      </c>
      <c r="X13" s="76" t="s">
        <v>420</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98</v>
      </c>
      <c r="AK13" s="106" t="str">
        <f t="shared" si="2"/>
        <v>Algunas veces se ejecuta</v>
      </c>
      <c r="AL13" s="106"/>
      <c r="AM13" s="106" t="str">
        <f t="shared" si="3"/>
        <v>MODERADO</v>
      </c>
      <c r="AN13" s="106">
        <f t="shared" si="4"/>
        <v>50</v>
      </c>
      <c r="AO13" s="106" t="str">
        <f t="shared" si="5"/>
        <v>SI</v>
      </c>
      <c r="AP13" s="330"/>
      <c r="AQ13" s="330"/>
      <c r="AR13" s="332"/>
      <c r="AS13" s="310"/>
      <c r="AT13" s="335"/>
      <c r="AU13" s="338"/>
      <c r="AV13" s="306"/>
      <c r="AW13" s="325"/>
      <c r="AX13" s="328"/>
    </row>
    <row r="14" spans="2:50" s="104" customFormat="1" ht="201" customHeight="1" x14ac:dyDescent="0.25">
      <c r="B14" s="297"/>
      <c r="C14" s="300"/>
      <c r="D14" s="302"/>
      <c r="E14" s="304"/>
      <c r="F14" s="306"/>
      <c r="G14" s="108">
        <v>3</v>
      </c>
      <c r="H14" s="109" t="s">
        <v>465</v>
      </c>
      <c r="I14" s="308"/>
      <c r="J14" s="310"/>
      <c r="K14" s="340"/>
      <c r="L14" s="304"/>
      <c r="M14" s="338"/>
      <c r="N14" s="340"/>
      <c r="O14" s="325"/>
      <c r="P14" s="308"/>
      <c r="Q14" s="110">
        <v>3</v>
      </c>
      <c r="R14" s="77" t="s">
        <v>883</v>
      </c>
      <c r="S14" s="77" t="s">
        <v>421</v>
      </c>
      <c r="T14" s="77" t="s">
        <v>365</v>
      </c>
      <c r="U14" s="77" t="s">
        <v>884</v>
      </c>
      <c r="V14" s="77" t="s">
        <v>885</v>
      </c>
      <c r="W14" s="77" t="s">
        <v>467</v>
      </c>
      <c r="X14" s="77" t="s">
        <v>422</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98</v>
      </c>
      <c r="AK14" s="109" t="str">
        <f t="shared" si="2"/>
        <v>Algunas veces se ejecuta</v>
      </c>
      <c r="AL14" s="109"/>
      <c r="AM14" s="109" t="str">
        <f t="shared" si="3"/>
        <v>MODERADO</v>
      </c>
      <c r="AN14" s="109">
        <f t="shared" si="4"/>
        <v>50</v>
      </c>
      <c r="AO14" s="109" t="str">
        <f t="shared" si="5"/>
        <v>SI</v>
      </c>
      <c r="AP14" s="330"/>
      <c r="AQ14" s="330"/>
      <c r="AR14" s="332"/>
      <c r="AS14" s="310"/>
      <c r="AT14" s="335"/>
      <c r="AU14" s="338"/>
      <c r="AV14" s="306"/>
      <c r="AW14" s="325"/>
      <c r="AX14" s="328"/>
    </row>
    <row r="15" spans="2:50" s="104" customFormat="1" ht="132.6" customHeight="1" x14ac:dyDescent="0.25">
      <c r="B15" s="297"/>
      <c r="C15" s="300"/>
      <c r="D15" s="302"/>
      <c r="E15" s="304"/>
      <c r="F15" s="306"/>
      <c r="G15" s="105">
        <v>4</v>
      </c>
      <c r="H15" s="106" t="s">
        <v>465</v>
      </c>
      <c r="I15" s="308"/>
      <c r="J15" s="310"/>
      <c r="K15" s="340"/>
      <c r="L15" s="304"/>
      <c r="M15" s="338"/>
      <c r="N15" s="340"/>
      <c r="O15" s="325"/>
      <c r="P15" s="308"/>
      <c r="Q15" s="107">
        <v>4</v>
      </c>
      <c r="R15" s="76" t="s">
        <v>886</v>
      </c>
      <c r="S15" s="76" t="s">
        <v>423</v>
      </c>
      <c r="T15" s="76" t="s">
        <v>365</v>
      </c>
      <c r="U15" s="76" t="s">
        <v>887</v>
      </c>
      <c r="V15" s="76" t="s">
        <v>888</v>
      </c>
      <c r="W15" s="76" t="s">
        <v>424</v>
      </c>
      <c r="X15" s="76" t="s">
        <v>889</v>
      </c>
      <c r="Y15" s="106" t="s">
        <v>78</v>
      </c>
      <c r="Z15" s="106" t="s">
        <v>79</v>
      </c>
      <c r="AA15" s="106" t="s">
        <v>80</v>
      </c>
      <c r="AB15" s="106" t="s">
        <v>81</v>
      </c>
      <c r="AC15" s="106" t="s">
        <v>82</v>
      </c>
      <c r="AD15" s="106" t="s">
        <v>83</v>
      </c>
      <c r="AE15" s="106" t="s">
        <v>84</v>
      </c>
      <c r="AF15" s="106" t="s">
        <v>96</v>
      </c>
      <c r="AG15" s="106">
        <f t="shared" si="0"/>
        <v>100</v>
      </c>
      <c r="AH15" s="106" t="str">
        <f t="shared" si="1"/>
        <v>Fuerte</v>
      </c>
      <c r="AI15" s="106"/>
      <c r="AJ15" s="106" t="s">
        <v>98</v>
      </c>
      <c r="AK15" s="106" t="str">
        <f t="shared" si="2"/>
        <v>Algunas veces se ejecuta</v>
      </c>
      <c r="AL15" s="106"/>
      <c r="AM15" s="106" t="str">
        <f t="shared" si="3"/>
        <v>MODERADO</v>
      </c>
      <c r="AN15" s="106">
        <f t="shared" si="4"/>
        <v>50</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ref="AG16:AG21" si="12">IF(Z16="Asignado",15,0)+IF(AA16="Adecuado",15,0)+IF(AB16="Oportuna",15,0)+IF(AC16="Prevenir",15,IF(AC16="Detectar",10,0))+IF(AD16="Confiable",15,0)+IF(AE16="Se investigan y resuelven oportunamente",15,0)+IF(AF16="Completa",10,IF(AF16="Incompleta",5,0))</f>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12"/>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12"/>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12"/>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12"/>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12"/>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sheetData>
  <sheetProtection algorithmName="SHA-512" hashValue="JjbWLewRtTJ648SHO6+Knv2xvu448BJl/WDyZvLC6Om3YubPUfq3ae0bmVJ+tCzNedkWUhMvGvlBSUxTthQ6rA==" saltValue="XDitnifEvXLhE3b2S/zKUA=="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P12 O13:O21">
    <cfRule type="containsText" dxfId="1480" priority="60" operator="containsText" text="Extremo">
      <formula>NOT(ISERROR(SEARCH("Extremo",O12)))</formula>
    </cfRule>
    <cfRule type="containsText" dxfId="1479" priority="61" operator="containsText" text="Alto">
      <formula>NOT(ISERROR(SEARCH("Alto",O12)))</formula>
    </cfRule>
    <cfRule type="containsText" dxfId="1478" priority="62" operator="containsText" text="Moderado">
      <formula>NOT(ISERROR(SEARCH("Moderado",O12)))</formula>
    </cfRule>
    <cfRule type="containsText" dxfId="1477" priority="63" operator="containsText" text="Bajo">
      <formula>NOT(ISERROR(SEARCH("Bajo",O12)))</formula>
    </cfRule>
  </conditionalFormatting>
  <conditionalFormatting sqref="AM12:AM21">
    <cfRule type="containsText" dxfId="1476" priority="57" operator="containsText" text="FUERTE">
      <formula>NOT(ISERROR(SEARCH("FUERTE",AM12)))</formula>
    </cfRule>
    <cfRule type="containsText" dxfId="1475" priority="58" operator="containsText" text="MODERADO">
      <formula>NOT(ISERROR(SEARCH("MODERADO",AM12)))</formula>
    </cfRule>
    <cfRule type="containsText" dxfId="1474" priority="59" operator="containsText" text="DÉBIL">
      <formula>NOT(ISERROR(SEARCH("DÉBIL",AM12)))</formula>
    </cfRule>
  </conditionalFormatting>
  <conditionalFormatting sqref="AW12:AW21">
    <cfRule type="containsText" dxfId="1473" priority="53" operator="containsText" text="Extremo">
      <formula>NOT(ISERROR(SEARCH("Extremo",AW12)))</formula>
    </cfRule>
    <cfRule type="containsText" dxfId="1472" priority="54" operator="containsText" text="Alto">
      <formula>NOT(ISERROR(SEARCH("Alto",AW12)))</formula>
    </cfRule>
    <cfRule type="containsText" dxfId="1471" priority="55" operator="containsText" text="Moderado">
      <formula>NOT(ISERROR(SEARCH("Moderado",AW12)))</formula>
    </cfRule>
    <cfRule type="containsText" dxfId="1470" priority="56" operator="containsText" text="Bajo">
      <formula>NOT(ISERROR(SEARCH("Bajo",AW12)))</formula>
    </cfRule>
  </conditionalFormatting>
  <conditionalFormatting sqref="B12:B21">
    <cfRule type="containsText" dxfId="1469" priority="52" operator="containsText" text="Escoger un proceso de la lista desplegable">
      <formula>NOT(ISERROR(SEARCH("Escoger un proceso de la lista desplegable",B12)))</formula>
    </cfRule>
  </conditionalFormatting>
  <conditionalFormatting sqref="B12:E21 Y12:AX21 G12:Q21">
    <cfRule type="containsText" dxfId="1468" priority="50" operator="containsText" text="Escoger un dato de la lista desplegable">
      <formula>NOT(ISERROR(SEARCH("Escoger un dato de la lista desplegable",B12)))</formula>
    </cfRule>
    <cfRule type="containsText" dxfId="1467" priority="51" operator="containsText" text="Casilla formulada">
      <formula>NOT(ISERROR(SEARCH("Casilla formulada",B12)))</formula>
    </cfRule>
  </conditionalFormatting>
  <conditionalFormatting sqref="D12:D21">
    <cfRule type="containsText" dxfId="1466" priority="49" operator="containsText" text="Definir el riesgo">
      <formula>NOT(ISERROR(SEARCH("Definir el riesgo",D12)))</formula>
    </cfRule>
  </conditionalFormatting>
  <conditionalFormatting sqref="H12:H21">
    <cfRule type="containsText" dxfId="1465" priority="48" operator="containsText" text="Espacio para describir la o las posibles causas">
      <formula>NOT(ISERROR(SEARCH("Espacio para describir la o las posibles causas",H12)))</formula>
    </cfRule>
  </conditionalFormatting>
  <conditionalFormatting sqref="I12:I21">
    <cfRule type="containsText" dxfId="1464" priority="47"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463" priority="46" operator="containsText" text="←">
      <formula>NOT(ISERROR(SEARCH("←",J12)))</formula>
    </cfRule>
  </conditionalFormatting>
  <conditionalFormatting sqref="P12:P21">
    <cfRule type="containsText" dxfId="1462" priority="45" operator="containsText" text="Seleccione Tratamiento del Riesgo">
      <formula>NOT(ISERROR(SEARCH("Seleccione Tratamiento del Riesgo",P12)))</formula>
    </cfRule>
  </conditionalFormatting>
  <conditionalFormatting sqref="R12:S21 U12:X21">
    <cfRule type="containsText" dxfId="1461" priority="43" operator="containsText" text="Escoger un dato de la lista desplegable">
      <formula>NOT(ISERROR(SEARCH("Escoger un dato de la lista desplegable",R12)))</formula>
    </cfRule>
    <cfRule type="containsText" dxfId="1460" priority="44" operator="containsText" text="Casilla formulada">
      <formula>NOT(ISERROR(SEARCH("Casilla formulada",R12)))</formula>
    </cfRule>
  </conditionalFormatting>
  <conditionalFormatting sqref="R12:S21 U12:X21">
    <cfRule type="containsText" dxfId="1459" priority="42" operator="containsText" text="CONTROL#">
      <formula>NOT(ISERROR(SEARCH("CONTROL#",R12)))</formula>
    </cfRule>
  </conditionalFormatting>
  <conditionalFormatting sqref="T12:T21">
    <cfRule type="containsText" dxfId="1458" priority="40" operator="containsText" text="Escoger un dato de la lista desplegable">
      <formula>NOT(ISERROR(SEARCH("Escoger un dato de la lista desplegable",T12)))</formula>
    </cfRule>
    <cfRule type="containsText" dxfId="1457" priority="41" operator="containsText" text="Casilla formulada">
      <formula>NOT(ISERROR(SEARCH("Casilla formulada",T12)))</formula>
    </cfRule>
  </conditionalFormatting>
  <conditionalFormatting sqref="T12:T21">
    <cfRule type="containsText" dxfId="1456" priority="39" operator="containsText" text="CONTROL#">
      <formula>NOT(ISERROR(SEARCH("CONTROL#",T12)))</formula>
    </cfRule>
  </conditionalFormatting>
  <conditionalFormatting sqref="T12">
    <cfRule type="containsText" dxfId="1455" priority="37" operator="containsText" text="Escoger un dato de la lista desplegable">
      <formula>NOT(ISERROR(SEARCH("Escoger un dato de la lista desplegable",T12)))</formula>
    </cfRule>
    <cfRule type="containsText" dxfId="1454" priority="38" operator="containsText" text="Casilla formulada">
      <formula>NOT(ISERROR(SEARCH("Casilla formulada",T12)))</formula>
    </cfRule>
  </conditionalFormatting>
  <conditionalFormatting sqref="T13:T21">
    <cfRule type="containsText" dxfId="1453" priority="35" operator="containsText" text="Escoger un dato de la lista desplegable">
      <formula>NOT(ISERROR(SEARCH("Escoger un dato de la lista desplegable",T13)))</formula>
    </cfRule>
    <cfRule type="containsText" dxfId="1452" priority="36" operator="containsText" text="Casilla formulada">
      <formula>NOT(ISERROR(SEARCH("Casilla formulada",T13)))</formula>
    </cfRule>
  </conditionalFormatting>
  <conditionalFormatting sqref="I6">
    <cfRule type="containsText" dxfId="1451" priority="34" operator="containsText" text="Casilla formulada">
      <formula>NOT(ISERROR(SEARCH("Casilla formulada",I6)))</formula>
    </cfRule>
  </conditionalFormatting>
  <conditionalFormatting sqref="F12:F21">
    <cfRule type="containsText" dxfId="1450" priority="32" operator="containsText" text="Escoger un dato de la lista desplegable">
      <formula>NOT(ISERROR(SEARCH("Escoger un dato de la lista desplegable",F12)))</formula>
    </cfRule>
    <cfRule type="containsText" dxfId="1449" priority="33" operator="containsText" text="Casilla formulada">
      <formula>NOT(ISERROR(SEARCH("Casilla formulada",F12)))</formula>
    </cfRule>
  </conditionalFormatting>
  <dataValidations count="11">
    <dataValidation type="list" allowBlank="1" showInputMessage="1" showErrorMessage="1" sqref="M12:M21 J12:J21" xr:uid="{00000000-0002-0000-2A00-000000000000}">
      <formula1>"Escoger un dato de la lista desplegable,5,4,3,2,1"</formula1>
    </dataValidation>
    <dataValidation type="list" allowBlank="1" showInputMessage="1" showErrorMessage="1" sqref="Y12:Y21" xr:uid="{00000000-0002-0000-2A00-000001000000}">
      <formula1>"Escoger un dato de la lista desplegable,Preventivo,Detectivo"</formula1>
    </dataValidation>
    <dataValidation type="list" allowBlank="1" showInputMessage="1" showErrorMessage="1" sqref="Z12:Z21" xr:uid="{00000000-0002-0000-2A00-000002000000}">
      <formula1>"Escoger un dato de la lista desplegable,Asignado,No Asignado"</formula1>
    </dataValidation>
    <dataValidation type="list" allowBlank="1" showInputMessage="1" showErrorMessage="1" sqref="AA12:AA21" xr:uid="{00000000-0002-0000-2A00-000003000000}">
      <formula1>"Escoger un dato de la lista desplegable,Adecuado,Inadecuado"</formula1>
    </dataValidation>
    <dataValidation type="list" allowBlank="1" showInputMessage="1" showErrorMessage="1" sqref="AB12:AB21" xr:uid="{00000000-0002-0000-2A00-000004000000}">
      <formula1>"Escoger un dato de la lista desplegable,Oportuna,Inoportuna"</formula1>
    </dataValidation>
    <dataValidation type="list" allowBlank="1" showInputMessage="1" showErrorMessage="1" sqref="AC12:AC21" xr:uid="{00000000-0002-0000-2A00-000005000000}">
      <formula1>"Escoger un dato de la lista desplegable,Prevenir,Detectar,No es un control"</formula1>
    </dataValidation>
    <dataValidation type="list" allowBlank="1" showInputMessage="1" showErrorMessage="1" sqref="AD12:AD21" xr:uid="{00000000-0002-0000-2A00-000006000000}">
      <formula1>"Escoger un dato de la lista desplegable,Confiable,No confiable"</formula1>
    </dataValidation>
    <dataValidation type="list" allowBlank="1" showInputMessage="1" showErrorMessage="1" sqref="AE12:AE21" xr:uid="{00000000-0002-0000-2A00-000007000000}">
      <formula1>"Escoger un dato de la lista desplegable,Se investigan y resuelven oportunamente,No se investigan y resuelven oportunamente."</formula1>
    </dataValidation>
    <dataValidation type="list" allowBlank="1" showInputMessage="1" showErrorMessage="1" sqref="AF12:AF21" xr:uid="{00000000-0002-0000-2A00-000008000000}">
      <formula1>"Escoger un dato de la lista desplegable,Completa,Incompleta,No existe"</formula1>
    </dataValidation>
    <dataValidation type="list" allowBlank="1" showInputMessage="1" showErrorMessage="1" sqref="AJ12:AJ21" xr:uid="{00000000-0002-0000-2A00-000009000000}">
      <formula1>"Escoger un dato de la lista desplegable,Fuerte,Moderado,Débil"</formula1>
    </dataValidation>
    <dataValidation type="list" allowBlank="1" showInputMessage="1" showErrorMessage="1" sqref="T12:T21" xr:uid="{00000000-0002-0000-2A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A00-00000B000000}">
          <x14:formula1>
            <xm:f>'HOJA DE DATOS'!$I$60:$I$64</xm:f>
          </x14:formula1>
          <xm:sqref>P12:P21</xm:sqref>
        </x14:dataValidation>
        <x14:dataValidation type="list" allowBlank="1" showInputMessage="1" showErrorMessage="1" xr:uid="{00000000-0002-0000-2A00-00000C000000}">
          <x14:formula1>
            <xm:f>'HOJA DE DATOS'!$I$50:$I$57</xm:f>
          </x14:formula1>
          <xm:sqref>E12:E21</xm:sqref>
        </x14:dataValidation>
        <x14:dataValidation type="list" allowBlank="1" showInputMessage="1" showErrorMessage="1" xr:uid="{00000000-0002-0000-2A00-00000D000000}">
          <x14:formula1>
            <xm:f>'HOJA DE DATOS'!$I$13:$I$46</xm:f>
          </x14:formula1>
          <xm:sqref>B12:B21</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4C547-8982-426B-9B7E-CAC43648CE64}">
  <sheetPr codeName="Hoja30">
    <tabColor rgb="FFB1B1B1"/>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2020</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GDIR-2-3</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1924</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1925</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18" t="s">
        <v>56</v>
      </c>
      <c r="AW11" s="118" t="s">
        <v>57</v>
      </c>
      <c r="AX11" s="118">
        <v>2</v>
      </c>
      <c r="AY11" s="118">
        <v>3</v>
      </c>
      <c r="AZ11" s="118">
        <v>4</v>
      </c>
      <c r="BA11" s="118">
        <v>5</v>
      </c>
      <c r="BB11" s="118">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64" x14ac:dyDescent="0.3">
      <c r="A12" s="162"/>
      <c r="B12" s="394" t="s">
        <v>28</v>
      </c>
      <c r="C12" s="364" t="str">
        <f>VLOOKUP(B12,'[7]HOJA DE DATOS'!$I$13:$J$46,2,FALSE)</f>
        <v>Planificar, implementar, mantener y mejorar un sistema de gestión de Seguridad y Salud en el trabajo integrado al sistema de gestión de la Entidad con el fin de mantener al trabajador en las mejores condiciones de seguridad y salud en el trabajo.</v>
      </c>
      <c r="D12" s="376" t="s">
        <v>546</v>
      </c>
      <c r="E12" s="364" t="s">
        <v>75</v>
      </c>
      <c r="F12" s="364" t="s">
        <v>75</v>
      </c>
      <c r="G12" s="364" t="s">
        <v>75</v>
      </c>
      <c r="H12" s="364" t="s">
        <v>75</v>
      </c>
      <c r="I12" s="372" t="str">
        <f>IF(AND((E12="SI"),(F12="SI"),(G12="SI"),(H12="SI")),"Si es Riesgo de Corrupción","No es Riesgo de Corrupción")</f>
        <v>Si es Riesgo de Corrupción</v>
      </c>
      <c r="J12" s="163">
        <v>1</v>
      </c>
      <c r="K12" s="164" t="s">
        <v>547</v>
      </c>
      <c r="L12" s="308" t="s">
        <v>468</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76</v>
      </c>
      <c r="Q12" s="364" t="s">
        <v>76</v>
      </c>
      <c r="R12" s="364" t="s">
        <v>76</v>
      </c>
      <c r="S12" s="364" t="s">
        <v>76</v>
      </c>
      <c r="T12" s="364" t="s">
        <v>76</v>
      </c>
      <c r="U12" s="364" t="s">
        <v>75</v>
      </c>
      <c r="V12" s="364" t="s">
        <v>76</v>
      </c>
      <c r="W12" s="364" t="s">
        <v>76</v>
      </c>
      <c r="X12" s="364" t="s">
        <v>76</v>
      </c>
      <c r="Y12" s="364" t="s">
        <v>75</v>
      </c>
      <c r="Z12" s="364" t="s">
        <v>75</v>
      </c>
      <c r="AA12" s="364" t="s">
        <v>75</v>
      </c>
      <c r="AB12" s="364" t="s">
        <v>76</v>
      </c>
      <c r="AC12" s="364" t="s">
        <v>76</v>
      </c>
      <c r="AD12" s="364" t="s">
        <v>76</v>
      </c>
      <c r="AE12" s="364" t="s">
        <v>76</v>
      </c>
      <c r="AF12" s="364" t="s">
        <v>76</v>
      </c>
      <c r="AG12" s="364" t="s">
        <v>76</v>
      </c>
      <c r="AH12" s="364" t="s">
        <v>76</v>
      </c>
      <c r="AI12" s="367">
        <f>IF(AE12="SI","Impacto Catastrófico por lesoines o perdida de vidas humanas",(COUNTIF(P12:AD21,"SI")+COUNTIF(AF12:AH21,"SI")))</f>
        <v>4</v>
      </c>
      <c r="AJ12" s="356" t="str">
        <f t="shared" ref="AJ12" si="1">IF(AI12=0,"",IF(AND(AI12&gt;0,AI12&lt;=5),"Moderado",IF(AND(AI12&gt;5,AI12&lt;=11),"Mayor","Catastrófico")))</f>
        <v>Moderado</v>
      </c>
      <c r="AK12" s="358" t="str">
        <f>IF(AND(N12="Rara Vez",AJ12="Moderado"),"Moderado",IF(AND(N12="Rara Vez",AJ12="Mayor"),"Alto",IF(AND(N12="Improbable",AJ12="Moderado"),"Moderado",IF(AND(N12="Improbable",AJ12="Mayor"),"Alto",IF(AND(N12="Posible",AJ12="Moderado"),"Alto",IF(AND(N12="Probable",AJ12="Moderado"),"Alto","Extremo"))))))</f>
        <v>Moderado</v>
      </c>
      <c r="AL12" s="361" t="s">
        <v>70</v>
      </c>
      <c r="AM12" s="165">
        <v>1</v>
      </c>
      <c r="AN12" s="164" t="s">
        <v>1961</v>
      </c>
      <c r="AO12" s="166" t="s">
        <v>91</v>
      </c>
      <c r="AP12" s="166" t="s">
        <v>92</v>
      </c>
      <c r="AQ12" s="166" t="s">
        <v>1962</v>
      </c>
      <c r="AR12" s="166" t="s">
        <v>1963</v>
      </c>
      <c r="AS12" s="166" t="s">
        <v>94</v>
      </c>
      <c r="AT12" s="166" t="s">
        <v>93</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Moderado</v>
      </c>
      <c r="BQ12" s="358" t="str">
        <f t="shared" ref="BQ12" si="13">IF(AND(BO12="Rara Vez",BP12="Moderado"),"Moderado",IF(AND(BO12="Rara Vez",BP12="Mayor"),"Alto",IF(AND(BO12="Improbable",BP12="Moderado"),"Moderado",IF(AND(BO12="Improbable",BP12="Mayor"),"Alto",IF(AND(BO12="Posible",BP12="Moderado"),"Alto",IF(AND(BO12="Probable",BP12="Moderado"),"Alto","Extremo"))))))</f>
        <v>Moderado</v>
      </c>
      <c r="BR12" s="348" t="s">
        <v>97</v>
      </c>
    </row>
    <row r="13" spans="1:70" s="146" customFormat="1" ht="264" x14ac:dyDescent="0.3">
      <c r="A13" s="162"/>
      <c r="B13" s="395"/>
      <c r="C13" s="365"/>
      <c r="D13" s="376"/>
      <c r="E13" s="365"/>
      <c r="F13" s="365"/>
      <c r="G13" s="365"/>
      <c r="H13" s="365"/>
      <c r="I13" s="373"/>
      <c r="J13" s="168">
        <v>2</v>
      </c>
      <c r="K13" s="169" t="s">
        <v>548</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1961</v>
      </c>
      <c r="AO13" s="171" t="s">
        <v>91</v>
      </c>
      <c r="AP13" s="171" t="s">
        <v>92</v>
      </c>
      <c r="AQ13" s="171" t="s">
        <v>1962</v>
      </c>
      <c r="AR13" s="171" t="s">
        <v>1963</v>
      </c>
      <c r="AS13" s="171" t="s">
        <v>94</v>
      </c>
      <c r="AT13" s="171" t="s">
        <v>93</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VRiZG9+P2JNpmMUnyhzBFer8Z50f8PZmvEWrPtE3yAKVxB/eYCQ+N3SEdgnYFy6qg8z+ELqs1AP14GdVsg+GLg==" saltValue="4JqcXkmF5ZQDZS0SllMfMg=="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448" priority="31" operator="containsText" text="No es Riesgo de Corrupción">
      <formula>NOT(ISERROR(SEARCH("No es Riesgo de Corrupción",I12)))</formula>
    </cfRule>
    <cfRule type="containsText" dxfId="1447" priority="32" operator="containsText" text="Si es Riesgo de Corrupción">
      <formula>NOT(ISERROR(SEARCH("Si es Riesgo de Corrupción",I12)))</formula>
    </cfRule>
  </conditionalFormatting>
  <conditionalFormatting sqref="AK12:AK21">
    <cfRule type="containsText" dxfId="1446" priority="27" operator="containsText" text="Extremo">
      <formula>NOT(ISERROR(SEARCH("Extremo",AK12)))</formula>
    </cfRule>
    <cfRule type="containsText" dxfId="1445" priority="28" operator="containsText" text="Alto">
      <formula>NOT(ISERROR(SEARCH("Alto",AK12)))</formula>
    </cfRule>
    <cfRule type="containsText" dxfId="1444" priority="29" operator="containsText" text="Moderado">
      <formula>NOT(ISERROR(SEARCH("Moderado",AK12)))</formula>
    </cfRule>
    <cfRule type="containsText" dxfId="1443" priority="30" operator="containsText" text="Bajo">
      <formula>NOT(ISERROR(SEARCH("Bajo",AK12)))</formula>
    </cfRule>
  </conditionalFormatting>
  <conditionalFormatting sqref="BI12:BI21">
    <cfRule type="containsText" dxfId="1442" priority="24" operator="containsText" text="FUERTE">
      <formula>NOT(ISERROR(SEARCH("FUERTE",BI12)))</formula>
    </cfRule>
    <cfRule type="containsText" dxfId="1441" priority="25" operator="containsText" text="MODERADO">
      <formula>NOT(ISERROR(SEARCH("MODERADO",BI12)))</formula>
    </cfRule>
    <cfRule type="containsText" dxfId="1440" priority="26" operator="containsText" text="DÉBIL">
      <formula>NOT(ISERROR(SEARCH("DÉBIL",BI12)))</formula>
    </cfRule>
  </conditionalFormatting>
  <conditionalFormatting sqref="AL12">
    <cfRule type="containsText" dxfId="1439" priority="20" operator="containsText" text="Extremo">
      <formula>NOT(ISERROR(SEARCH("Extremo",AL12)))</formula>
    </cfRule>
    <cfRule type="containsText" dxfId="1438" priority="21" operator="containsText" text="Alto">
      <formula>NOT(ISERROR(SEARCH("Alto",AL12)))</formula>
    </cfRule>
    <cfRule type="containsText" dxfId="1437" priority="22" operator="containsText" text="Moderado">
      <formula>NOT(ISERROR(SEARCH("Moderado",AL12)))</formula>
    </cfRule>
    <cfRule type="containsText" dxfId="1436" priority="23" operator="containsText" text="Bajo">
      <formula>NOT(ISERROR(SEARCH("Bajo",AL12)))</formula>
    </cfRule>
  </conditionalFormatting>
  <conditionalFormatting sqref="BQ12:BQ21">
    <cfRule type="containsText" dxfId="1435" priority="16" operator="containsText" text="Extremo">
      <formula>NOT(ISERROR(SEARCH("Extremo",BQ12)))</formula>
    </cfRule>
    <cfRule type="containsText" dxfId="1434" priority="17" operator="containsText" text="Alto">
      <formula>NOT(ISERROR(SEARCH("Alto",BQ12)))</formula>
    </cfRule>
    <cfRule type="containsText" dxfId="1433" priority="18" operator="containsText" text="Moderado">
      <formula>NOT(ISERROR(SEARCH("Moderado",BQ12)))</formula>
    </cfRule>
    <cfRule type="containsText" dxfId="1432" priority="19" operator="containsText" text="Bajo">
      <formula>NOT(ISERROR(SEARCH("Bajo",BQ12)))</formula>
    </cfRule>
  </conditionalFormatting>
  <conditionalFormatting sqref="A1:XFD3 A5:XFD11 A4:AT4 BS4:XFD4 BH12:XFD12 A22:XFD1048576 A12:D21 I13:XFD21 I12:BF12">
    <cfRule type="containsText" dxfId="1431" priority="11" operator="containsText" text="REDACTAR CONTROL">
      <formula>NOT(ISERROR(SEARCH("REDACTAR CONTROL",A1)))</formula>
    </cfRule>
    <cfRule type="containsText" dxfId="1430" priority="12" operator="containsText" text="Espacio para">
      <formula>NOT(ISERROR(SEARCH("Espacio para",A1)))</formula>
    </cfRule>
    <cfRule type="containsText" dxfId="1429" priority="13" operator="containsText" text="Definir el">
      <formula>NOT(ISERROR(SEARCH("Definir el",A1)))</formula>
    </cfRule>
    <cfRule type="containsText" dxfId="1428" priority="14" operator="containsText" text="lista desplegable">
      <formula>NOT(ISERROR(SEARCH("lista desplegable",A1)))</formula>
    </cfRule>
    <cfRule type="containsText" dxfId="1427" priority="15" operator="containsText" text="Casilla formulada">
      <formula>NOT(ISERROR(SEARCH("Casilla formulada",A1)))</formula>
    </cfRule>
  </conditionalFormatting>
  <conditionalFormatting sqref="BG12">
    <cfRule type="containsText" dxfId="1426" priority="6" operator="containsText" text="REDACTAR CONTROL">
      <formula>NOT(ISERROR(SEARCH("REDACTAR CONTROL",BG12)))</formula>
    </cfRule>
    <cfRule type="containsText" dxfId="1425" priority="7" operator="containsText" text="Espacio para">
      <formula>NOT(ISERROR(SEARCH("Espacio para",BG12)))</formula>
    </cfRule>
    <cfRule type="containsText" dxfId="1424" priority="8" operator="containsText" text="Definir el">
      <formula>NOT(ISERROR(SEARCH("Definir el",BG12)))</formula>
    </cfRule>
    <cfRule type="containsText" dxfId="1423" priority="9" operator="containsText" text="lista desplegable">
      <formula>NOT(ISERROR(SEARCH("lista desplegable",BG12)))</formula>
    </cfRule>
    <cfRule type="containsText" dxfId="1422" priority="10" operator="containsText" text="Casilla formulada">
      <formula>NOT(ISERROR(SEARCH("Casilla formulada",BG12)))</formula>
    </cfRule>
  </conditionalFormatting>
  <conditionalFormatting sqref="E12:H21">
    <cfRule type="containsText" dxfId="1421" priority="1" operator="containsText" text="REDACTAR CONTROL">
      <formula>NOT(ISERROR(SEARCH("REDACTAR CONTROL",E12)))</formula>
    </cfRule>
    <cfRule type="containsText" dxfId="1420" priority="2" operator="containsText" text="Espacio para">
      <formula>NOT(ISERROR(SEARCH("Espacio para",E12)))</formula>
    </cfRule>
    <cfRule type="containsText" dxfId="1419" priority="3" operator="containsText" text="Definir el">
      <formula>NOT(ISERROR(SEARCH("Definir el",E12)))</formula>
    </cfRule>
    <cfRule type="containsText" dxfId="1418" priority="4" operator="containsText" text="lista desplegable">
      <formula>NOT(ISERROR(SEARCH("lista desplegable",E12)))</formula>
    </cfRule>
    <cfRule type="containsText" dxfId="1417" priority="5" operator="containsText" text="Casilla formulada">
      <formula>NOT(ISERROR(SEARCH("Casilla formulada",E12)))</formula>
    </cfRule>
  </conditionalFormatting>
  <dataValidations count="13">
    <dataValidation type="list" allowBlank="1" showInputMessage="1" showErrorMessage="1" sqref="BF12:BF21" xr:uid="{DC32C2CD-1A44-42D0-8031-E304461B78B2}">
      <formula1>"Escoger un dato de la lista desplegable,Fuerte,Moderado,Débil"</formula1>
    </dataValidation>
    <dataValidation type="list" allowBlank="1" showInputMessage="1" showErrorMessage="1" sqref="M12:M21" xr:uid="{605A2488-BDCC-408D-90BE-9A14AC275485}">
      <formula1>"Escoger un dato de la lista desplegable,5,4,3,2,1"</formula1>
    </dataValidation>
    <dataValidation type="list" allowBlank="1" showInputMessage="1" showErrorMessage="1" sqref="E12:H21" xr:uid="{C5A554DE-B8DE-482C-8A89-8CAB41237813}">
      <formula1>"SI,NO,Escoger un dato de la lista desplegable"</formula1>
    </dataValidation>
    <dataValidation type="list" allowBlank="1" showInputMessage="1" showErrorMessage="1" sqref="P12:AH21" xr:uid="{1E37EFC7-83A9-43C0-97B9-1648188938CC}">
      <formula1>"SI,NO,Selecciona una respuesta en la lista desplegable"</formula1>
    </dataValidation>
    <dataValidation type="list" allowBlank="1" showInputMessage="1" showErrorMessage="1" sqref="AP12:AP21" xr:uid="{38C50079-4C2C-4ED3-921D-273F6DCE3CD6}">
      <formula1>"Escoger un dato de la lista desplegable,Por Tramite, Diario, Semanal, Quincenal, Mensual, Bimestral, Trimestral, Semestral,Anual"</formula1>
    </dataValidation>
    <dataValidation type="list" allowBlank="1" showInputMessage="1" showErrorMessage="1" sqref="AU12:AU21" xr:uid="{BFFD2D22-B431-4E3E-8CEE-D2B72E12D14F}">
      <formula1>"Escoger un dato de la lista desplegable,Preventivo,Detectivo"</formula1>
    </dataValidation>
    <dataValidation type="list" allowBlank="1" showInputMessage="1" showErrorMessage="1" sqref="AV12:AV21" xr:uid="{F78211AD-71A7-4F50-8697-947325643AD9}">
      <formula1>"Asignado,No Asignado,Escoger un dato de la lista desplegable"</formula1>
    </dataValidation>
    <dataValidation type="list" allowBlank="1" showInputMessage="1" showErrorMessage="1" sqref="AW12:AW21" xr:uid="{A79D3769-010C-435C-BCFB-6B5B630BBF2E}">
      <formula1>"Adecuado,Inadecuado,Escoger un dato de la lista desplegable"</formula1>
    </dataValidation>
    <dataValidation type="list" allowBlank="1" showInputMessage="1" showErrorMessage="1" sqref="AX12:AX21" xr:uid="{54AD8F2B-A053-43E0-8B8B-D668B5BA9D83}">
      <formula1>"Oportuna,Inoportuna,Escoger un dato de la lista desplegable"</formula1>
    </dataValidation>
    <dataValidation type="list" allowBlank="1" showInputMessage="1" showErrorMessage="1" sqref="AY12:AY21" xr:uid="{EB138B22-8BFF-4199-BB46-EB28A20339E8}">
      <formula1>"Prevenir,Detectar,No es un control,Escoger un dato de la lista desplegable"</formula1>
    </dataValidation>
    <dataValidation type="list" allowBlank="1" showInputMessage="1" showErrorMessage="1" sqref="AZ12:AZ21" xr:uid="{2BA9DBC0-DCF3-4EC3-A2D4-80DA91231F22}">
      <formula1>"Confiable,No confiable,Escoger un dato de la lista desplegable"</formula1>
    </dataValidation>
    <dataValidation type="list" allowBlank="1" showInputMessage="1" showErrorMessage="1" sqref="BA12:BA21" xr:uid="{7C453DA8-3AF9-4EF2-9E7A-E0812951C81D}">
      <formula1>"Escoger un dato de la lista desplegable,Se investigan y resuelven oportunamente,No se investigan y resuelven oportunamente."</formula1>
    </dataValidation>
    <dataValidation type="list" allowBlank="1" showInputMessage="1" showErrorMessage="1" sqref="BB12:BB21" xr:uid="{BEFD3CD5-0DD3-45F1-9013-0626BCED781B}">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B6CA6BC2-9A26-4082-8C60-986CCABDEC80}">
          <x14:formula1>
            <xm:f>'HOJA DE DATOS'!$I$60:$I$64</xm:f>
          </x14:formula1>
          <xm:sqref>AL12:AL21</xm:sqref>
        </x14:dataValidation>
        <x14:dataValidation type="list" allowBlank="1" showInputMessage="1" showErrorMessage="1" xr:uid="{A87AF6C4-0D76-4507-B418-250D7F32D620}">
          <x14:formula1>
            <xm:f>'HOJA DE DATOS'!$I$13:$I$46</xm:f>
          </x14:formula1>
          <xm:sqref>B12:B21</xm:sqref>
        </x14:dataValidation>
      </x14:dataValidations>
    </ext>
  </extLs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1">
    <tabColor rgb="FFB1B1B1"/>
  </sheetPr>
  <dimension ref="B1:AX21"/>
  <sheetViews>
    <sheetView zoomScale="60" zoomScaleNormal="60" workbookViewId="0">
      <selection activeCell="C12" sqref="C12:C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2251</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GIAT-2.0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50" customHeight="1" x14ac:dyDescent="0.25">
      <c r="B12" s="296" t="s">
        <v>37</v>
      </c>
      <c r="C12" s="299" t="str">
        <f>VLOOKUP(B12,'HOJA DE DATOS'!$I$13:$J$46,2,FALSE)</f>
        <v>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v>
      </c>
      <c r="D12" s="302" t="s">
        <v>929</v>
      </c>
      <c r="E12" s="304" t="s">
        <v>374</v>
      </c>
      <c r="F12" s="306" t="str">
        <f>IFERROR(VLOOKUP(E12,'HOJA DE DATOS'!$I$50:$J$57,2,0),"Casilla formulada")</f>
        <v>Posibilidad de ocurrencia de eventos que afecten los objetivos estratégicos de la organización pública y por tanto impactan toda la Entidad</v>
      </c>
      <c r="G12" s="101">
        <v>1</v>
      </c>
      <c r="H12" s="102" t="s">
        <v>930</v>
      </c>
      <c r="I12" s="308" t="s">
        <v>933</v>
      </c>
      <c r="J12" s="310">
        <v>4</v>
      </c>
      <c r="K12" s="340" t="str">
        <f>IF(J12="Escoger un dato de la lista desplegable","← 
Definir el nivel de probabilidad",VLOOKUP(J12,'HOJA DE DATOS'!$B$4:$E$8,2,0))</f>
        <v>Probable</v>
      </c>
      <c r="L12" s="304" t="str">
        <f>IF(J12="Escoger un dato de la lista desplegable","← ← 
Definir el nivel de probabilidad",VLOOKUP('GIAT-2-0 (G-V3)'!J12:J21,'HOJA DE DATOS'!$B$4:$E$8,4,0))</f>
        <v>Al menos 1 vez en el último año.</v>
      </c>
      <c r="M12" s="338">
        <v>2</v>
      </c>
      <c r="N12" s="340" t="str">
        <f>IF(M12="Escoger un dato de la lista desplegable","← 
Definir el nivel de impacto",VLOOKUP(M12,'HOJA DE DATOS'!$G$4:$H$8,2,0))</f>
        <v>Menor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934</v>
      </c>
      <c r="S12" s="75" t="s">
        <v>935</v>
      </c>
      <c r="T12" s="75" t="s">
        <v>101</v>
      </c>
      <c r="U12" s="75" t="s">
        <v>936</v>
      </c>
      <c r="V12" s="75" t="s">
        <v>937</v>
      </c>
      <c r="W12" s="75" t="s">
        <v>938</v>
      </c>
      <c r="X12" s="75" t="s">
        <v>939</v>
      </c>
      <c r="Y12" s="102" t="s">
        <v>95</v>
      </c>
      <c r="Z12" s="102" t="s">
        <v>79</v>
      </c>
      <c r="AA12" s="102" t="s">
        <v>80</v>
      </c>
      <c r="AB12" s="102" t="s">
        <v>81</v>
      </c>
      <c r="AC12" s="102" t="s">
        <v>82</v>
      </c>
      <c r="AD12" s="102" t="s">
        <v>83</v>
      </c>
      <c r="AE12" s="102" t="s">
        <v>84</v>
      </c>
      <c r="AF12" s="102" t="s">
        <v>96</v>
      </c>
      <c r="AG12" s="102">
        <f t="shared" ref="AG12:AG17" si="0">IF(Z12="Asignado",15,0)+IF(AA12="Adecuado",15,0)+IF(AB12="Oportuna",15,0)+IF(AC12="Prevenir",15,IF(AC12="Detectar",10,0))+IF(AD12="Confiable",15,0)+IF(AE12="Se investigan y resuelven oportunamente",15,0)+IF(AF12="Completa",10,IF(AF12="Incompleta",5,0))</f>
        <v>100</v>
      </c>
      <c r="AH12" s="102" t="str">
        <f t="shared" ref="AH12:AH21" si="1">IF(AG12&lt;=85,"Débil",IF(AND(AG12&gt;=86,AG12&lt;=94),"Moderado","Fuerte"))</f>
        <v>Fuerte</v>
      </c>
      <c r="AI12" s="102"/>
      <c r="AJ12" s="102" t="s">
        <v>89</v>
      </c>
      <c r="AK12" s="102" t="str">
        <f t="shared" ref="AK12:AK21" si="2">IF(AJ12="Débil","No se ejecuta",IF(AJ12="Moderado","Algunas veces se ejecuta",IF(AJ12="FUERTE","Siempre se ejecuta","Casilla formulada")))</f>
        <v>Siempre se ejecuta</v>
      </c>
      <c r="AL12" s="102"/>
      <c r="AM12" s="102"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21" si="4">IF(AM12="DÉBIL",0,IF(AM12="MODERADO",50,IF(AM12="FUERTE",100,"Casilla formulada")))</f>
        <v>100</v>
      </c>
      <c r="AO12" s="102" t="str">
        <f t="shared" ref="AO12:AO21" si="5">IF(OR(AH12="",AJ12=""),"",IF(AND(AJ12="Fuerte",AH12="Fuerte"),"NO","SI"))</f>
        <v>NO</v>
      </c>
      <c r="AP12" s="330" t="str">
        <f>IFERROR(IF(AVERAGE(AN12:AN21)=100,"FUERTE",IF(AND(AVERAGE(AN12:AN21)&lt;=99,AVERAGE(AN12:AN21)&gt;=50),"MODERADA",IF(AVERAGE(AN12:AN21)&lt;50,"DÉBIL",0))),"Casilla formulada")</f>
        <v>MODERADA</v>
      </c>
      <c r="AQ12" s="330" t="str">
        <f t="shared" ref="AQ12" si="6">IFERROR(IF(AVERAGEIF(Y12:Y21,"Preventivo",AN12:AN21)&gt;=50,"DIRECTAMENTE","NO DISMINUYE"),"NO DISMINUYE")</f>
        <v>DIRECTAMENTE</v>
      </c>
      <c r="AR12" s="332" t="str">
        <f t="shared" ref="AR12" si="7">IFERROR(IF(AVERAGEIF(Y12:Y21,"Detectivo",AN12:AN21)=100,"DIRECTAMENTE",IF(AND(AVERAGEIF(Y12:Y21,"Detectivo",AN12:AN21)&lt;99,(AVERAGEIF(Y12:Y21,"Detectivo",AN12:AN21)&gt;=50)),"INDIRECTAMENTE","NO DISMINUYE")),"NO DISMINUYE")</f>
        <v>NO DISMINUYE</v>
      </c>
      <c r="AS12" s="334">
        <f t="shared" ref="AS12" si="8">IF(J12=1,1,IF(AND(J12=2,AP12="FUERTE",AQ12="DIRECTAMENTE"),J12-1,IF(AND(J12&gt;2,AP12="FUERTE",AQ12="DIRECTAMENTE"),J12-2,IF(AND(J12&gt;=2,AP12="MODERADA",AQ12="DIRECTAMENTE"),J12-1,J12))))</f>
        <v>3</v>
      </c>
      <c r="AT12" s="335" t="str">
        <f t="shared" ref="AT12" si="9">IF(AS12=1,"Rara vez",IF(AS12=2,"Improbable",IF(AS12=3,"Posible",IF(AS12=4,"Probable",IF(AS12=5,"Casi Seguro",0)))))</f>
        <v>Posible</v>
      </c>
      <c r="AU12" s="337">
        <f t="shared" ref="AU12" si="10">IF(M12=1,1,IF(AND(M12=2,AP12="FUERTE",OR(AR12="DIRECTAMENTE",AR12="INDIRECTAMENTE")),M12-1,IF(AND(M12&gt;2,AP12="FUERTE",AR12="DIRECTAMENTE"),M12-2,IF(AND(M12&gt;2,AP12="FUERTE",AR12="INDIRECTAMENTE"),M12-1,IF(AND(M12&gt;1,AP12="MODERADA",AR12="DIRECTAMENTE"),M12-1,M12)))))</f>
        <v>2</v>
      </c>
      <c r="AV12" s="306" t="str">
        <f t="shared" ref="AV12" si="11">IF(AU12=1,"Insignificante",IF(AU12=2,"Menor",IF(AU12=3,"Moderado",IF(AU12=4,"Mayor",IF(AU12=5,"Catastrófico","Casilla formulada")))))</f>
        <v>Menor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327" t="s">
        <v>946</v>
      </c>
    </row>
    <row r="13" spans="2:50" s="104" customFormat="1" ht="174" customHeight="1" x14ac:dyDescent="0.25">
      <c r="B13" s="297"/>
      <c r="C13" s="300"/>
      <c r="D13" s="302"/>
      <c r="E13" s="304"/>
      <c r="F13" s="306"/>
      <c r="G13" s="105">
        <v>2</v>
      </c>
      <c r="H13" s="106" t="s">
        <v>931</v>
      </c>
      <c r="I13" s="308"/>
      <c r="J13" s="310"/>
      <c r="K13" s="340"/>
      <c r="L13" s="304"/>
      <c r="M13" s="338"/>
      <c r="N13" s="340"/>
      <c r="O13" s="325"/>
      <c r="P13" s="308"/>
      <c r="Q13" s="107">
        <v>2</v>
      </c>
      <c r="R13" s="76" t="s">
        <v>940</v>
      </c>
      <c r="S13" s="76" t="s">
        <v>941</v>
      </c>
      <c r="T13" s="76" t="s">
        <v>365</v>
      </c>
      <c r="U13" s="76" t="s">
        <v>942</v>
      </c>
      <c r="V13" s="76" t="s">
        <v>943</v>
      </c>
      <c r="W13" s="76" t="s">
        <v>944</v>
      </c>
      <c r="X13" s="76" t="s">
        <v>945</v>
      </c>
      <c r="Y13" s="106" t="s">
        <v>95</v>
      </c>
      <c r="Z13" s="106" t="s">
        <v>79</v>
      </c>
      <c r="AA13" s="106" t="s">
        <v>80</v>
      </c>
      <c r="AB13" s="106" t="s">
        <v>81</v>
      </c>
      <c r="AC13" s="106" t="s">
        <v>82</v>
      </c>
      <c r="AD13" s="106" t="s">
        <v>83</v>
      </c>
      <c r="AE13" s="106" t="s">
        <v>107</v>
      </c>
      <c r="AF13" s="106" t="s">
        <v>96</v>
      </c>
      <c r="AG13" s="106">
        <f t="shared" si="0"/>
        <v>85</v>
      </c>
      <c r="AH13" s="106" t="str">
        <f t="shared" si="1"/>
        <v>Débil</v>
      </c>
      <c r="AI13" s="106"/>
      <c r="AJ13" s="106" t="s">
        <v>98</v>
      </c>
      <c r="AK13" s="106" t="str">
        <f t="shared" si="2"/>
        <v>Algunas veces se ejecuta</v>
      </c>
      <c r="AL13" s="106"/>
      <c r="AM13" s="106" t="str">
        <f t="shared" si="3"/>
        <v>DÉBIL</v>
      </c>
      <c r="AN13" s="106">
        <f t="shared" si="4"/>
        <v>0</v>
      </c>
      <c r="AO13" s="106" t="str">
        <f t="shared" si="5"/>
        <v>SI</v>
      </c>
      <c r="AP13" s="330"/>
      <c r="AQ13" s="330"/>
      <c r="AR13" s="332"/>
      <c r="AS13" s="310"/>
      <c r="AT13" s="335"/>
      <c r="AU13" s="338"/>
      <c r="AV13" s="306"/>
      <c r="AW13" s="325"/>
      <c r="AX13" s="328"/>
    </row>
    <row r="14" spans="2:50" s="104" customFormat="1" ht="201" customHeight="1" x14ac:dyDescent="0.25">
      <c r="B14" s="297"/>
      <c r="C14" s="300"/>
      <c r="D14" s="302"/>
      <c r="E14" s="304"/>
      <c r="F14" s="306"/>
      <c r="G14" s="108">
        <v>3</v>
      </c>
      <c r="H14" s="109" t="s">
        <v>932</v>
      </c>
      <c r="I14" s="308"/>
      <c r="J14" s="310"/>
      <c r="K14" s="340"/>
      <c r="L14" s="304"/>
      <c r="M14" s="338"/>
      <c r="N14" s="340"/>
      <c r="O14" s="325"/>
      <c r="P14" s="308"/>
      <c r="Q14" s="110">
        <v>3</v>
      </c>
      <c r="R14" s="77" t="s">
        <v>934</v>
      </c>
      <c r="S14" s="77" t="s">
        <v>935</v>
      </c>
      <c r="T14" s="77" t="s">
        <v>101</v>
      </c>
      <c r="U14" s="77" t="s">
        <v>936</v>
      </c>
      <c r="V14" s="77" t="s">
        <v>937</v>
      </c>
      <c r="W14" s="77" t="s">
        <v>938</v>
      </c>
      <c r="X14" s="77" t="s">
        <v>939</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3" customHeight="1" x14ac:dyDescent="0.25">
      <c r="B15" s="297"/>
      <c r="C15" s="300"/>
      <c r="D15" s="302"/>
      <c r="E15" s="304"/>
      <c r="F15" s="306"/>
      <c r="G15" s="105">
        <v>4</v>
      </c>
      <c r="H15" s="106" t="s">
        <v>586</v>
      </c>
      <c r="I15" s="308"/>
      <c r="J15" s="310"/>
      <c r="K15" s="340"/>
      <c r="L15" s="304"/>
      <c r="M15" s="338"/>
      <c r="N15" s="340"/>
      <c r="O15" s="325"/>
      <c r="P15" s="308"/>
      <c r="Q15" s="107">
        <v>4</v>
      </c>
      <c r="R15" s="76" t="s">
        <v>591</v>
      </c>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si="0"/>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ref="AG18:AG21" si="12">IF(Z18="Asignado",15,0)+IF(AA18="Adecuado",15,0)+IF(AB18="Oportuna",15,0)+IF(AC18="Prevenir",15,IF(AC18="Detectar",10,0))+IF(AD18="Confiable",15,0)+IF(AE18="Se investigan y resuelven oportunamente",15,0)+IF(AF18="Completa",10,IF(AF18="Incompleta",5,0))</f>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12"/>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12"/>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12"/>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sheetData>
  <sheetProtection algorithmName="SHA-512" hashValue="ITb0lrvOzI+v7BIAPIwu5/LrLfiXCFUSmRAEWeqRlwMGjTqJxNigB76HWClNwpfRZ/LjuLF++FHfvFckSUl/3w==" saltValue="J+kopN/QgNax9uzQaHwXlQ=="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P12 O13:O21">
    <cfRule type="containsText" dxfId="1416" priority="29" operator="containsText" text="Extremo">
      <formula>NOT(ISERROR(SEARCH("Extremo",O12)))</formula>
    </cfRule>
    <cfRule type="containsText" dxfId="1415" priority="30" operator="containsText" text="Alto">
      <formula>NOT(ISERROR(SEARCH("Alto",O12)))</formula>
    </cfRule>
    <cfRule type="containsText" dxfId="1414" priority="31" operator="containsText" text="Moderado">
      <formula>NOT(ISERROR(SEARCH("Moderado",O12)))</formula>
    </cfRule>
    <cfRule type="containsText" dxfId="1413" priority="32" operator="containsText" text="Bajo">
      <formula>NOT(ISERROR(SEARCH("Bajo",O12)))</formula>
    </cfRule>
  </conditionalFormatting>
  <conditionalFormatting sqref="AM12:AM21">
    <cfRule type="containsText" dxfId="1412" priority="26" operator="containsText" text="FUERTE">
      <formula>NOT(ISERROR(SEARCH("FUERTE",AM12)))</formula>
    </cfRule>
    <cfRule type="containsText" dxfId="1411" priority="27" operator="containsText" text="MODERADO">
      <formula>NOT(ISERROR(SEARCH("MODERADO",AM12)))</formula>
    </cfRule>
    <cfRule type="containsText" dxfId="1410" priority="28" operator="containsText" text="DÉBIL">
      <formula>NOT(ISERROR(SEARCH("DÉBIL",AM12)))</formula>
    </cfRule>
  </conditionalFormatting>
  <conditionalFormatting sqref="AW12:AW21">
    <cfRule type="containsText" dxfId="1409" priority="22" operator="containsText" text="Extremo">
      <formula>NOT(ISERROR(SEARCH("Extremo",AW12)))</formula>
    </cfRule>
    <cfRule type="containsText" dxfId="1408" priority="23" operator="containsText" text="Alto">
      <formula>NOT(ISERROR(SEARCH("Alto",AW12)))</formula>
    </cfRule>
    <cfRule type="containsText" dxfId="1407" priority="24" operator="containsText" text="Moderado">
      <formula>NOT(ISERROR(SEARCH("Moderado",AW12)))</formula>
    </cfRule>
    <cfRule type="containsText" dxfId="1406" priority="25" operator="containsText" text="Bajo">
      <formula>NOT(ISERROR(SEARCH("Bajo",AW12)))</formula>
    </cfRule>
  </conditionalFormatting>
  <conditionalFormatting sqref="B12:B21">
    <cfRule type="containsText" dxfId="1405" priority="21" operator="containsText" text="Escoger un proceso de la lista desplegable">
      <formula>NOT(ISERROR(SEARCH("Escoger un proceso de la lista desplegable",B12)))</formula>
    </cfRule>
  </conditionalFormatting>
  <conditionalFormatting sqref="B12:E21 Y12:AX21 G12:Q21">
    <cfRule type="containsText" dxfId="1404" priority="19" operator="containsText" text="Escoger un dato de la lista desplegable">
      <formula>NOT(ISERROR(SEARCH("Escoger un dato de la lista desplegable",B12)))</formula>
    </cfRule>
    <cfRule type="containsText" dxfId="1403" priority="20" operator="containsText" text="Casilla formulada">
      <formula>NOT(ISERROR(SEARCH("Casilla formulada",B12)))</formula>
    </cfRule>
  </conditionalFormatting>
  <conditionalFormatting sqref="D12:D21">
    <cfRule type="containsText" dxfId="1402" priority="18" operator="containsText" text="Definir el riesgo">
      <formula>NOT(ISERROR(SEARCH("Definir el riesgo",D12)))</formula>
    </cfRule>
  </conditionalFormatting>
  <conditionalFormatting sqref="H12:H21">
    <cfRule type="containsText" dxfId="1401" priority="17" operator="containsText" text="Espacio para describir la o las posibles causas">
      <formula>NOT(ISERROR(SEARCH("Espacio para describir la o las posibles causas",H12)))</formula>
    </cfRule>
  </conditionalFormatting>
  <conditionalFormatting sqref="I12:I21">
    <cfRule type="containsText" dxfId="1400" priority="1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399" priority="15" operator="containsText" text="←">
      <formula>NOT(ISERROR(SEARCH("←",J12)))</formula>
    </cfRule>
  </conditionalFormatting>
  <conditionalFormatting sqref="P12:P21">
    <cfRule type="containsText" dxfId="1398" priority="14" operator="containsText" text="Seleccione Tratamiento del Riesgo">
      <formula>NOT(ISERROR(SEARCH("Seleccione Tratamiento del Riesgo",P12)))</formula>
    </cfRule>
  </conditionalFormatting>
  <conditionalFormatting sqref="R12:S21 U12:X21">
    <cfRule type="containsText" dxfId="1397" priority="12" operator="containsText" text="Escoger un dato de la lista desplegable">
      <formula>NOT(ISERROR(SEARCH("Escoger un dato de la lista desplegable",R12)))</formula>
    </cfRule>
    <cfRule type="containsText" dxfId="1396" priority="13" operator="containsText" text="Casilla formulada">
      <formula>NOT(ISERROR(SEARCH("Casilla formulada",R12)))</formula>
    </cfRule>
  </conditionalFormatting>
  <conditionalFormatting sqref="R12:S21 U12:X21">
    <cfRule type="containsText" dxfId="1395" priority="11" operator="containsText" text="CONTROL#">
      <formula>NOT(ISERROR(SEARCH("CONTROL#",R12)))</formula>
    </cfRule>
  </conditionalFormatting>
  <conditionalFormatting sqref="T12:T21">
    <cfRule type="containsText" dxfId="1394" priority="9" operator="containsText" text="Escoger un dato de la lista desplegable">
      <formula>NOT(ISERROR(SEARCH("Escoger un dato de la lista desplegable",T12)))</formula>
    </cfRule>
    <cfRule type="containsText" dxfId="1393" priority="10" operator="containsText" text="Casilla formulada">
      <formula>NOT(ISERROR(SEARCH("Casilla formulada",T12)))</formula>
    </cfRule>
  </conditionalFormatting>
  <conditionalFormatting sqref="T12:T21">
    <cfRule type="containsText" dxfId="1392" priority="8" operator="containsText" text="CONTROL#">
      <formula>NOT(ISERROR(SEARCH("CONTROL#",T12)))</formula>
    </cfRule>
  </conditionalFormatting>
  <conditionalFormatting sqref="T12">
    <cfRule type="containsText" dxfId="1391" priority="6" operator="containsText" text="Escoger un dato de la lista desplegable">
      <formula>NOT(ISERROR(SEARCH("Escoger un dato de la lista desplegable",T12)))</formula>
    </cfRule>
    <cfRule type="containsText" dxfId="1390" priority="7" operator="containsText" text="Casilla formulada">
      <formula>NOT(ISERROR(SEARCH("Casilla formulada",T12)))</formula>
    </cfRule>
  </conditionalFormatting>
  <conditionalFormatting sqref="T13:T21">
    <cfRule type="containsText" dxfId="1389" priority="4" operator="containsText" text="Escoger un dato de la lista desplegable">
      <formula>NOT(ISERROR(SEARCH("Escoger un dato de la lista desplegable",T13)))</formula>
    </cfRule>
    <cfRule type="containsText" dxfId="1388" priority="5" operator="containsText" text="Casilla formulada">
      <formula>NOT(ISERROR(SEARCH("Casilla formulada",T13)))</formula>
    </cfRule>
  </conditionalFormatting>
  <conditionalFormatting sqref="I6">
    <cfRule type="containsText" dxfId="1387" priority="3" operator="containsText" text="Casilla formulada">
      <formula>NOT(ISERROR(SEARCH("Casilla formulada",I6)))</formula>
    </cfRule>
  </conditionalFormatting>
  <conditionalFormatting sqref="F12:F21">
    <cfRule type="containsText" dxfId="1386" priority="1" operator="containsText" text="Escoger un dato de la lista desplegable">
      <formula>NOT(ISERROR(SEARCH("Escoger un dato de la lista desplegable",F12)))</formula>
    </cfRule>
    <cfRule type="containsText" dxfId="1385" priority="2" operator="containsText" text="Casilla formulada">
      <formula>NOT(ISERROR(SEARCH("Casilla formulada",F12)))</formula>
    </cfRule>
  </conditionalFormatting>
  <dataValidations count="11">
    <dataValidation type="list" allowBlank="1" showInputMessage="1" showErrorMessage="1" sqref="T12:T21" xr:uid="{00000000-0002-0000-2B00-000000000000}">
      <formula1>"Escoger un dato de la lista desplegable,Por Tramite, Diario, Semanal, Quincenal, Mensual, Bimestral, Trimestral, Semestral,Anual"</formula1>
    </dataValidation>
    <dataValidation type="list" allowBlank="1" showInputMessage="1" showErrorMessage="1" sqref="AJ12:AJ21" xr:uid="{00000000-0002-0000-2B00-000001000000}">
      <formula1>"Escoger un dato de la lista desplegable,Fuerte,Moderado,Débil"</formula1>
    </dataValidation>
    <dataValidation type="list" allowBlank="1" showInputMessage="1" showErrorMessage="1" sqref="AF12:AF21" xr:uid="{00000000-0002-0000-2B00-000002000000}">
      <formula1>"Escoger un dato de la lista desplegable,Completa,Incompleta,No existe"</formula1>
    </dataValidation>
    <dataValidation type="list" allowBlank="1" showInputMessage="1" showErrorMessage="1" sqref="AE12:AE21" xr:uid="{00000000-0002-0000-2B00-000003000000}">
      <formula1>"Escoger un dato de la lista desplegable,Se investigan y resuelven oportunamente,No se investigan y resuelven oportunamente."</formula1>
    </dataValidation>
    <dataValidation type="list" allowBlank="1" showInputMessage="1" showErrorMessage="1" sqref="AD12:AD21" xr:uid="{00000000-0002-0000-2B00-000004000000}">
      <formula1>"Escoger un dato de la lista desplegable,Confiable,No confiable"</formula1>
    </dataValidation>
    <dataValidation type="list" allowBlank="1" showInputMessage="1" showErrorMessage="1" sqref="AC12:AC21" xr:uid="{00000000-0002-0000-2B00-000005000000}">
      <formula1>"Escoger un dato de la lista desplegable,Prevenir,Detectar,No es un control"</formula1>
    </dataValidation>
    <dataValidation type="list" allowBlank="1" showInputMessage="1" showErrorMessage="1" sqref="AB12:AB21" xr:uid="{00000000-0002-0000-2B00-000006000000}">
      <formula1>"Escoger un dato de la lista desplegable,Oportuna,Inoportuna"</formula1>
    </dataValidation>
    <dataValidation type="list" allowBlank="1" showInputMessage="1" showErrorMessage="1" sqref="AA12:AA21" xr:uid="{00000000-0002-0000-2B00-000007000000}">
      <formula1>"Escoger un dato de la lista desplegable,Adecuado,Inadecuado"</formula1>
    </dataValidation>
    <dataValidation type="list" allowBlank="1" showInputMessage="1" showErrorMessage="1" sqref="Z12:Z21" xr:uid="{00000000-0002-0000-2B00-000008000000}">
      <formula1>"Escoger un dato de la lista desplegable,Asignado,No Asignado"</formula1>
    </dataValidation>
    <dataValidation type="list" allowBlank="1" showInputMessage="1" showErrorMessage="1" sqref="Y12:Y21" xr:uid="{00000000-0002-0000-2B00-000009000000}">
      <formula1>"Escoger un dato de la lista desplegable,Preventivo,Detectivo"</formula1>
    </dataValidation>
    <dataValidation type="list" allowBlank="1" showInputMessage="1" showErrorMessage="1" sqref="M12:M21 J12:J21" xr:uid="{00000000-0002-0000-2B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B00-00000B000000}">
          <x14:formula1>
            <xm:f>'HOJA DE DATOS'!$I$13:$I$46</xm:f>
          </x14:formula1>
          <xm:sqref>B12:B21</xm:sqref>
        </x14:dataValidation>
        <x14:dataValidation type="list" allowBlank="1" showInputMessage="1" showErrorMessage="1" xr:uid="{00000000-0002-0000-2B00-00000C000000}">
          <x14:formula1>
            <xm:f>'HOJA DE DATOS'!$I$50:$I$57</xm:f>
          </x14:formula1>
          <xm:sqref>E12:E21</xm:sqref>
        </x14:dataValidation>
        <x14:dataValidation type="list" allowBlank="1" showInputMessage="1" showErrorMessage="1" xr:uid="{00000000-0002-0000-2B00-00000D000000}">
          <x14:formula1>
            <xm:f>'HOJA DE DATOS'!$I$60:$I$64</xm:f>
          </x14:formula1>
          <xm:sqref>P12:P21</xm:sqref>
        </x14:dataValidation>
      </x14:dataValidations>
    </ext>
  </extLs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DB0BA-FB97-466D-B8A3-B45A0DA0F617}">
  <sheetPr>
    <tabColor rgb="FFB1B1B1"/>
    <pageSetUpPr fitToPage="1"/>
  </sheetPr>
  <dimension ref="A1:BR1048154"/>
  <sheetViews>
    <sheetView view="pageBreakPreview" zoomScale="60" zoomScaleNormal="55"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1" width="26.109375" style="183" customWidth="1"/>
    <col min="42" max="42" width="18.88671875" style="183" customWidth="1"/>
    <col min="43" max="43" width="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2250</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GIAT-2.0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1924</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1925</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86" t="s">
        <v>56</v>
      </c>
      <c r="AW11" s="186" t="s">
        <v>57</v>
      </c>
      <c r="AX11" s="186">
        <v>2</v>
      </c>
      <c r="AY11" s="186">
        <v>3</v>
      </c>
      <c r="AZ11" s="186">
        <v>4</v>
      </c>
      <c r="BA11" s="186">
        <v>5</v>
      </c>
      <c r="BB11" s="186">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30.80000000000001" customHeight="1" x14ac:dyDescent="0.3">
      <c r="A12" s="162"/>
      <c r="B12" s="394" t="s">
        <v>37</v>
      </c>
      <c r="C12" s="364" t="str">
        <f>VLOOKUP(B12,'[7]HOJA DE DATOS'!$I$13:$J$46,2,FALSE)</f>
        <v>Este proceso captura, consolida, procesa, analiza y difunde información (de operaciones y financiera) del sector aeronáutico, para suministrar estadísticas, realizar proyecciones, pronósticos y estudios socioeconómicos para la toma de decisiones, principalmente, de política de aviación civil y de inversión para el desarrollo del sector.</v>
      </c>
      <c r="D12" s="376" t="s">
        <v>2237</v>
      </c>
      <c r="E12" s="364" t="s">
        <v>75</v>
      </c>
      <c r="F12" s="364" t="s">
        <v>75</v>
      </c>
      <c r="G12" s="364" t="s">
        <v>75</v>
      </c>
      <c r="H12" s="364" t="s">
        <v>75</v>
      </c>
      <c r="I12" s="372" t="str">
        <f>IF(AND((E12="SI"),(F12="SI"),(G12="SI"),(H12="SI")),"Si es Riesgo de Corrupción","No es Riesgo de Corrupción")</f>
        <v>Si es Riesgo de Corrupción</v>
      </c>
      <c r="J12" s="163">
        <v>1</v>
      </c>
      <c r="K12" s="164" t="s">
        <v>2238</v>
      </c>
      <c r="L12" s="308" t="s">
        <v>2240</v>
      </c>
      <c r="M12" s="310">
        <v>2</v>
      </c>
      <c r="N12" s="375" t="str">
        <f>IF(M12=1,"Rara vez",IF(M12=2,"Improbable",IF(M12=3,"Posible",IF(M12=4,"Probable",IF(M12=5,"Casi seguro","← 
Definir el nivel de probabilidad")))))</f>
        <v>Improbable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364" t="s">
        <v>75</v>
      </c>
      <c r="Q12" s="364" t="s">
        <v>75</v>
      </c>
      <c r="R12" s="364" t="s">
        <v>75</v>
      </c>
      <c r="S12" s="364" t="s">
        <v>75</v>
      </c>
      <c r="T12" s="364" t="s">
        <v>75</v>
      </c>
      <c r="U12" s="364" t="s">
        <v>75</v>
      </c>
      <c r="V12" s="364" t="s">
        <v>75</v>
      </c>
      <c r="W12" s="364" t="s">
        <v>76</v>
      </c>
      <c r="X12" s="364" t="s">
        <v>75</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16</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2241</v>
      </c>
      <c r="AO12" s="166" t="s">
        <v>2242</v>
      </c>
      <c r="AP12" s="166" t="s">
        <v>92</v>
      </c>
      <c r="AQ12" s="166" t="s">
        <v>2243</v>
      </c>
      <c r="AR12" s="166" t="s">
        <v>2244</v>
      </c>
      <c r="AS12" s="166" t="s">
        <v>2245</v>
      </c>
      <c r="AT12" s="166" t="s">
        <v>2246</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2249</v>
      </c>
    </row>
    <row r="13" spans="1:70" s="146" customFormat="1" ht="130.80000000000001" customHeight="1" x14ac:dyDescent="0.3">
      <c r="A13" s="162"/>
      <c r="B13" s="395"/>
      <c r="C13" s="365"/>
      <c r="D13" s="376"/>
      <c r="E13" s="365"/>
      <c r="F13" s="365"/>
      <c r="G13" s="365"/>
      <c r="H13" s="365"/>
      <c r="I13" s="373"/>
      <c r="J13" s="168">
        <v>2</v>
      </c>
      <c r="K13" s="169" t="s">
        <v>2239</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2241</v>
      </c>
      <c r="AO13" s="171" t="s">
        <v>2242</v>
      </c>
      <c r="AP13" s="171" t="s">
        <v>92</v>
      </c>
      <c r="AQ13" s="171" t="s">
        <v>2247</v>
      </c>
      <c r="AR13" s="171" t="s">
        <v>2248</v>
      </c>
      <c r="AS13" s="171" t="s">
        <v>2245</v>
      </c>
      <c r="AT13" s="171" t="s">
        <v>2246</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n8oD02QqZ1Jv+/Ws1I1rmo5C0CaKlZH7rpA2Z/2gMPj7b2iPOmGPIG75vduRuyCxu1pXZHLTe9UrVgtS82xEDw==" saltValue="jZH9BVGls/EZSC03x792F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384" priority="31" operator="containsText" text="No es Riesgo de Corrupción">
      <formula>NOT(ISERROR(SEARCH("No es Riesgo de Corrupción",I12)))</formula>
    </cfRule>
    <cfRule type="containsText" dxfId="1383" priority="32" operator="containsText" text="Si es Riesgo de Corrupción">
      <formula>NOT(ISERROR(SEARCH("Si es Riesgo de Corrupción",I12)))</formula>
    </cfRule>
  </conditionalFormatting>
  <conditionalFormatting sqref="AK12:AK21">
    <cfRule type="containsText" dxfId="1382" priority="27" operator="containsText" text="Extremo">
      <formula>NOT(ISERROR(SEARCH("Extremo",AK12)))</formula>
    </cfRule>
    <cfRule type="containsText" dxfId="1381" priority="28" operator="containsText" text="Alto">
      <formula>NOT(ISERROR(SEARCH("Alto",AK12)))</formula>
    </cfRule>
    <cfRule type="containsText" dxfId="1380" priority="29" operator="containsText" text="Moderado">
      <formula>NOT(ISERROR(SEARCH("Moderado",AK12)))</formula>
    </cfRule>
    <cfRule type="containsText" dxfId="1379" priority="30" operator="containsText" text="Bajo">
      <formula>NOT(ISERROR(SEARCH("Bajo",AK12)))</formula>
    </cfRule>
  </conditionalFormatting>
  <conditionalFormatting sqref="BI12:BI21">
    <cfRule type="containsText" dxfId="1378" priority="24" operator="containsText" text="FUERTE">
      <formula>NOT(ISERROR(SEARCH("FUERTE",BI12)))</formula>
    </cfRule>
    <cfRule type="containsText" dxfId="1377" priority="25" operator="containsText" text="MODERADO">
      <formula>NOT(ISERROR(SEARCH("MODERADO",BI12)))</formula>
    </cfRule>
    <cfRule type="containsText" dxfId="1376" priority="26" operator="containsText" text="DÉBIL">
      <formula>NOT(ISERROR(SEARCH("DÉBIL",BI12)))</formula>
    </cfRule>
  </conditionalFormatting>
  <conditionalFormatting sqref="AL12">
    <cfRule type="containsText" dxfId="1375" priority="20" operator="containsText" text="Extremo">
      <formula>NOT(ISERROR(SEARCH("Extremo",AL12)))</formula>
    </cfRule>
    <cfRule type="containsText" dxfId="1374" priority="21" operator="containsText" text="Alto">
      <formula>NOT(ISERROR(SEARCH("Alto",AL12)))</formula>
    </cfRule>
    <cfRule type="containsText" dxfId="1373" priority="22" operator="containsText" text="Moderado">
      <formula>NOT(ISERROR(SEARCH("Moderado",AL12)))</formula>
    </cfRule>
    <cfRule type="containsText" dxfId="1372" priority="23" operator="containsText" text="Bajo">
      <formula>NOT(ISERROR(SEARCH("Bajo",AL12)))</formula>
    </cfRule>
  </conditionalFormatting>
  <conditionalFormatting sqref="BQ12:BQ21">
    <cfRule type="containsText" dxfId="1371" priority="16" operator="containsText" text="Extremo">
      <formula>NOT(ISERROR(SEARCH("Extremo",BQ12)))</formula>
    </cfRule>
    <cfRule type="containsText" dxfId="1370" priority="17" operator="containsText" text="Alto">
      <formula>NOT(ISERROR(SEARCH("Alto",BQ12)))</formula>
    </cfRule>
    <cfRule type="containsText" dxfId="1369" priority="18" operator="containsText" text="Moderado">
      <formula>NOT(ISERROR(SEARCH("Moderado",BQ12)))</formula>
    </cfRule>
    <cfRule type="containsText" dxfId="1368" priority="19" operator="containsText" text="Bajo">
      <formula>NOT(ISERROR(SEARCH("Bajo",BQ12)))</formula>
    </cfRule>
  </conditionalFormatting>
  <conditionalFormatting sqref="A1:XFD3 A5:XFD11 A4:AT4 BS4:XFD4 BH12:XFD12 A22:XFD1048576 A12:D21 I12:BF12 I13:XFD21">
    <cfRule type="containsText" dxfId="1367" priority="11" operator="containsText" text="REDACTAR CONTROL">
      <formula>NOT(ISERROR(SEARCH("REDACTAR CONTROL",A1)))</formula>
    </cfRule>
    <cfRule type="containsText" dxfId="1366" priority="12" operator="containsText" text="Espacio para">
      <formula>NOT(ISERROR(SEARCH("Espacio para",A1)))</formula>
    </cfRule>
    <cfRule type="containsText" dxfId="1365" priority="13" operator="containsText" text="Definir el">
      <formula>NOT(ISERROR(SEARCH("Definir el",A1)))</formula>
    </cfRule>
    <cfRule type="containsText" dxfId="1364" priority="14" operator="containsText" text="lista desplegable">
      <formula>NOT(ISERROR(SEARCH("lista desplegable",A1)))</formula>
    </cfRule>
    <cfRule type="containsText" dxfId="1363" priority="15" operator="containsText" text="Casilla formulada">
      <formula>NOT(ISERROR(SEARCH("Casilla formulada",A1)))</formula>
    </cfRule>
  </conditionalFormatting>
  <conditionalFormatting sqref="BG12">
    <cfRule type="containsText" dxfId="1362" priority="6" operator="containsText" text="REDACTAR CONTROL">
      <formula>NOT(ISERROR(SEARCH("REDACTAR CONTROL",BG12)))</formula>
    </cfRule>
    <cfRule type="containsText" dxfId="1361" priority="7" operator="containsText" text="Espacio para">
      <formula>NOT(ISERROR(SEARCH("Espacio para",BG12)))</formula>
    </cfRule>
    <cfRule type="containsText" dxfId="1360" priority="8" operator="containsText" text="Definir el">
      <formula>NOT(ISERROR(SEARCH("Definir el",BG12)))</formula>
    </cfRule>
    <cfRule type="containsText" dxfId="1359" priority="9" operator="containsText" text="lista desplegable">
      <formula>NOT(ISERROR(SEARCH("lista desplegable",BG12)))</formula>
    </cfRule>
    <cfRule type="containsText" dxfId="1358" priority="10" operator="containsText" text="Casilla formulada">
      <formula>NOT(ISERROR(SEARCH("Casilla formulada",BG12)))</formula>
    </cfRule>
  </conditionalFormatting>
  <conditionalFormatting sqref="E12:H21">
    <cfRule type="containsText" dxfId="1357" priority="1" operator="containsText" text="REDACTAR CONTROL">
      <formula>NOT(ISERROR(SEARCH("REDACTAR CONTROL",E12)))</formula>
    </cfRule>
    <cfRule type="containsText" dxfId="1356" priority="2" operator="containsText" text="Espacio para">
      <formula>NOT(ISERROR(SEARCH("Espacio para",E12)))</formula>
    </cfRule>
    <cfRule type="containsText" dxfId="1355" priority="3" operator="containsText" text="Definir el">
      <formula>NOT(ISERROR(SEARCH("Definir el",E12)))</formula>
    </cfRule>
    <cfRule type="containsText" dxfId="1354" priority="4" operator="containsText" text="lista desplegable">
      <formula>NOT(ISERROR(SEARCH("lista desplegable",E12)))</formula>
    </cfRule>
    <cfRule type="containsText" dxfId="1353" priority="5" operator="containsText" text="Casilla formulada">
      <formula>NOT(ISERROR(SEARCH("Casilla formulada",E12)))</formula>
    </cfRule>
  </conditionalFormatting>
  <dataValidations count="13">
    <dataValidation type="list" allowBlank="1" showInputMessage="1" showErrorMessage="1" sqref="BB12:BB21" xr:uid="{B0463AC0-7541-4468-AF2F-DE8D7CC0B2BA}">
      <formula1>"Escoger un dato de la lista desplegable,Completa,Incompleta,No existe"</formula1>
    </dataValidation>
    <dataValidation type="list" allowBlank="1" showInputMessage="1" showErrorMessage="1" sqref="BA12:BA21" xr:uid="{B0F35C6E-6369-4BB3-812A-F468B4451C94}">
      <formula1>"Escoger un dato de la lista desplegable,Se investigan y resuelven oportunamente,No se investigan y resuelven oportunamente."</formula1>
    </dataValidation>
    <dataValidation type="list" allowBlank="1" showInputMessage="1" showErrorMessage="1" sqref="AZ12:AZ21" xr:uid="{F25E6FDC-A1EA-4977-9150-C99E4911B359}">
      <formula1>"Confiable,No confiable,Escoger un dato de la lista desplegable"</formula1>
    </dataValidation>
    <dataValidation type="list" allowBlank="1" showInputMessage="1" showErrorMessage="1" sqref="AY12:AY21" xr:uid="{2FCA0FAC-2F87-41F4-BE79-2E6C8CA5C16F}">
      <formula1>"Prevenir,Detectar,No es un control,Escoger un dato de la lista desplegable"</formula1>
    </dataValidation>
    <dataValidation type="list" allowBlank="1" showInputMessage="1" showErrorMessage="1" sqref="AX12:AX21" xr:uid="{93B4FE9C-C6E9-4200-9362-3073ADE7547E}">
      <formula1>"Oportuna,Inoportuna,Escoger un dato de la lista desplegable"</formula1>
    </dataValidation>
    <dataValidation type="list" allowBlank="1" showInputMessage="1" showErrorMessage="1" sqref="AW12:AW21" xr:uid="{D1B356FA-28DE-4934-928F-D293B0E3F3E7}">
      <formula1>"Adecuado,Inadecuado,Escoger un dato de la lista desplegable"</formula1>
    </dataValidation>
    <dataValidation type="list" allowBlank="1" showInputMessage="1" showErrorMessage="1" sqref="AV12:AV21" xr:uid="{13427A98-4E5B-476F-8979-C7712C3045B0}">
      <formula1>"Asignado,No Asignado,Escoger un dato de la lista desplegable"</formula1>
    </dataValidation>
    <dataValidation type="list" allowBlank="1" showInputMessage="1" showErrorMessage="1" sqref="AU12:AU21" xr:uid="{7BFD8DA3-50F3-48AE-939C-EAC9E1D9482A}">
      <formula1>"Escoger un dato de la lista desplegable,Preventivo,Detectivo"</formula1>
    </dataValidation>
    <dataValidation type="list" allowBlank="1" showInputMessage="1" showErrorMessage="1" sqref="AP12:AP21" xr:uid="{48CFB6A7-41CD-4316-91EC-112ECA9D911A}">
      <formula1>"Escoger un dato de la lista desplegable,Por Tramite, Diario, Semanal, Quincenal, Mensual, Bimestral, Trimestral, Semestral,Anual"</formula1>
    </dataValidation>
    <dataValidation type="list" allowBlank="1" showInputMessage="1" showErrorMessage="1" sqref="P12:AH21" xr:uid="{7B156A29-666C-466A-9372-BF9D8E5C20E1}">
      <formula1>"SI,NO,Selecciona una respuesta en la lista desplegable"</formula1>
    </dataValidation>
    <dataValidation type="list" allowBlank="1" showInputMessage="1" showErrorMessage="1" sqref="E12:H21" xr:uid="{2C328AA2-2588-49DA-B283-37EF95C89F53}">
      <formula1>"SI,NO,Escoger un dato de la lista desplegable"</formula1>
    </dataValidation>
    <dataValidation type="list" allowBlank="1" showInputMessage="1" showErrorMessage="1" sqref="M12:M21" xr:uid="{106F5B30-45D9-420A-A5B3-00D2F90237B6}">
      <formula1>"Escoger un dato de la lista desplegable,5,4,3,2,1"</formula1>
    </dataValidation>
    <dataValidation type="list" allowBlank="1" showInputMessage="1" showErrorMessage="1" sqref="BF12:BF21" xr:uid="{D4C554F6-B1D0-4335-9A54-891ED4579061}">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4E4D26D-AC11-40E0-8C09-8B56B7974150}">
          <x14:formula1>
            <xm:f>'HOJA DE DATOS'!$I$13:$I$46</xm:f>
          </x14:formula1>
          <xm:sqref>B12:B21</xm:sqref>
        </x14:dataValidation>
        <x14:dataValidation type="list" allowBlank="1" showInputMessage="1" showErrorMessage="1" xr:uid="{3A099709-7F52-4F4B-956B-76716054CAA9}">
          <x14:formula1>
            <xm:f>'HOJA DE DATOS'!$I$60:$I$64</xm:f>
          </x14:formula1>
          <xm:sqref>AL12:AL21</xm:sqref>
        </x14:dataValidation>
      </x14:dataValidations>
    </ext>
  </extLs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2">
    <tabColor rgb="FFB1B1B1"/>
  </sheetPr>
  <dimension ref="B1:AX91"/>
  <sheetViews>
    <sheetView zoomScale="55" zoomScaleNormal="55" workbookViewId="0"/>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19" width="22.44140625" style="92" customWidth="1"/>
    <col min="20"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2417</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GJUR-4.0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28.4" customHeight="1" x14ac:dyDescent="0.25">
      <c r="B12" s="296" t="s">
        <v>38</v>
      </c>
      <c r="C12" s="299" t="str">
        <f>VLOOKUP(B12,'HOJA DE DATOS'!$I$13:$J$46,2,FALSE)</f>
        <v>Asesorar, ejercer la representación judicial y extrajudicial, adelantar los cobros coactivos y ejercer control de legalidad en las diferentes actuaciones de la entidad.</v>
      </c>
      <c r="D12" s="302" t="s">
        <v>1143</v>
      </c>
      <c r="E12" s="304" t="s">
        <v>376</v>
      </c>
      <c r="F12" s="306"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1">
        <v>1</v>
      </c>
      <c r="H12" s="102" t="s">
        <v>1144</v>
      </c>
      <c r="I12" s="308" t="s">
        <v>1148</v>
      </c>
      <c r="J12" s="310">
        <v>2</v>
      </c>
      <c r="K12" s="340" t="str">
        <f>IF(J12="Escoger un dato de la lista desplegable","← 
Definir el nivel de probabilidad",VLOOKUP(J12,'HOJA DE DATOS'!$B$4:$E$8,2,0))</f>
        <v>Improbable</v>
      </c>
      <c r="L12" s="304" t="str">
        <f>IF(J12="Escoger un dato de la lista desplegable","← ← 
Definir el nivel de probabilidad",VLOOKUP('GJUR-4.0 (G-V3)'!J12:J21,'HOJA DE DATOS'!$B$4:$E$8,4,0))</f>
        <v>Al menos 1 vez en los últimos 5 años.</v>
      </c>
      <c r="M12" s="338">
        <v>2</v>
      </c>
      <c r="N12" s="340" t="str">
        <f>IF(M12="Escoger un dato de la lista desplegable","← 
Definir el nivel de impacto",VLOOKUP(M12,'HOJA DE DATOS'!$G$4:$H$8,2,0))</f>
        <v>Menor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Bajo</v>
      </c>
      <c r="P12" s="342" t="s">
        <v>70</v>
      </c>
      <c r="Q12" s="103">
        <v>1</v>
      </c>
      <c r="R12" s="75" t="s">
        <v>1149</v>
      </c>
      <c r="S12" s="75" t="s">
        <v>313</v>
      </c>
      <c r="T12" s="75" t="s">
        <v>113</v>
      </c>
      <c r="U12" s="75" t="s">
        <v>1150</v>
      </c>
      <c r="V12" s="75" t="s">
        <v>1151</v>
      </c>
      <c r="W12" s="75" t="s">
        <v>1152</v>
      </c>
      <c r="X12" s="75" t="s">
        <v>1153</v>
      </c>
      <c r="Y12" s="102" t="s">
        <v>78</v>
      </c>
      <c r="Z12" s="102" t="s">
        <v>79</v>
      </c>
      <c r="AA12" s="102" t="s">
        <v>80</v>
      </c>
      <c r="AB12" s="102" t="s">
        <v>81</v>
      </c>
      <c r="AC12" s="102" t="s">
        <v>86</v>
      </c>
      <c r="AD12" s="102" t="s">
        <v>83</v>
      </c>
      <c r="AE12" s="102" t="s">
        <v>84</v>
      </c>
      <c r="AF12" s="102" t="s">
        <v>96</v>
      </c>
      <c r="AG12" s="102">
        <f t="shared" ref="AG12:AG61" si="0">IF(Z12="Asignado",15,0)+IF(AA12="Adecuado",15,0)+IF(AB12="Oportuna",15,0)+IF(AC12="Prevenir",15,IF(AC12="Detectar",10,0))+IF(AD12="Confiable",15,0)+IF(AE12="Se investigan y resuelven oportunamente",15,0)+IF(AF12="Completa",10,IF(AF12="Incompleta",5,0))</f>
        <v>95</v>
      </c>
      <c r="AH12" s="102" t="str">
        <f t="shared" ref="AH12:AH61" si="1">IF(AG12&lt;=85,"Débil",IF(AND(AG12&gt;=86,AG12&lt;=94),"Moderado","Fuerte"))</f>
        <v>Fuerte</v>
      </c>
      <c r="AI12" s="102"/>
      <c r="AJ12" s="102" t="s">
        <v>89</v>
      </c>
      <c r="AK12" s="102" t="str">
        <f t="shared" ref="AK12:AK61" si="2">IF(AJ12="Débil","No se ejecuta",IF(AJ12="Moderado","Algunas veces se ejecuta",IF(AJ12="FUERTE","Siempre se ejecuta","Casilla formulada")))</f>
        <v>Siempre se ejecuta</v>
      </c>
      <c r="AL12" s="102"/>
      <c r="AM12" s="102" t="str">
        <f t="shared" ref="AM12:AM6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61" si="4">IF(AM12="DÉBIL",0,IF(AM12="MODERADO",50,IF(AM12="FUERTE",100,"Casilla formulada")))</f>
        <v>100</v>
      </c>
      <c r="AO12" s="102" t="str">
        <f t="shared" ref="AO12:AO61" si="5">IF(OR(AH12="",AJ12=""),"",IF(AND(AJ12="Fuerte",AH12="Fuerte"),"NO","SI"))</f>
        <v>NO</v>
      </c>
      <c r="AP12" s="330" t="str">
        <f>IFERROR(IF(AVERAGE(AN12:AN21)=100,"FUERTE",IF(AND(AVERAGE(AN12:AN21)&lt;=99,AVERAGE(AN12:AN21)&gt;=50),"MODERADA",IF(AVERAGE(AN12:AN21)&lt;50,"DÉBIL",0))),"Casilla formulada")</f>
        <v>MODERADA</v>
      </c>
      <c r="AQ12" s="330" t="str">
        <f t="shared" ref="AQ12" si="6">IFERROR(IF(AVERAGEIF(Y12:Y21,"Preventivo",AN12:AN21)&gt;=50,"DIRECTAMENTE","NO DISMINUYE"),"NO DISMINUYE")</f>
        <v>DIRECTAMENTE</v>
      </c>
      <c r="AR12" s="332" t="str">
        <f t="shared" ref="AR12" si="7">IFERROR(IF(AVERAGEIF(Y12:Y21,"Detectivo",AN12:AN21)=100,"DIRECTAMENTE",IF(AND(AVERAGEIF(Y12:Y21,"Detectivo",AN12:AN21)&lt;99,(AVERAGEIF(Y12:Y21,"Detectivo",AN12:AN21)&gt;=50)),"INDIRECTAMENTE","NO DISMINUYE")),"NO DISMINUYE")</f>
        <v>DIRECTAMENTE</v>
      </c>
      <c r="AS12" s="334">
        <f t="shared" ref="AS1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 si="10">IF(M12=1,1,IF(AND(M12=2,AP12="FUERTE",OR(AR12="DIRECTAMENTE",AR12="INDIRECTAMENTE")),M12-1,IF(AND(M12&gt;2,AP12="FUERTE",AR12="DIRECTAMENTE"),M12-2,IF(AND(M12&gt;2,AP12="FUERTE",AR12="INDIRECTAMENTE"),M12-1,IF(AND(M12&gt;1,AP12="MODERADA",AR12="DIRECTAMENTE"),M12-1,M12)))))</f>
        <v>1</v>
      </c>
      <c r="AV12" s="306" t="str">
        <f t="shared" ref="AV12" si="11">IF(AU12=1,"Insignificante",IF(AU12=2,"Menor",IF(AU12=3,"Moderado",IF(AU12=4,"Mayor",IF(AU12=5,"Catastrófico","Casilla formulada")))))</f>
        <v>Insignificante</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327" t="s">
        <v>1171</v>
      </c>
    </row>
    <row r="13" spans="2:50" s="104" customFormat="1" ht="130.94999999999999" customHeight="1" x14ac:dyDescent="0.25">
      <c r="B13" s="297"/>
      <c r="C13" s="300"/>
      <c r="D13" s="302"/>
      <c r="E13" s="304"/>
      <c r="F13" s="306"/>
      <c r="G13" s="105">
        <v>2</v>
      </c>
      <c r="H13" s="106" t="s">
        <v>1145</v>
      </c>
      <c r="I13" s="308"/>
      <c r="J13" s="310"/>
      <c r="K13" s="340"/>
      <c r="L13" s="304"/>
      <c r="M13" s="338"/>
      <c r="N13" s="340"/>
      <c r="O13" s="325"/>
      <c r="P13" s="308"/>
      <c r="Q13" s="107">
        <v>2</v>
      </c>
      <c r="R13" s="76" t="s">
        <v>1154</v>
      </c>
      <c r="S13" s="76" t="s">
        <v>1155</v>
      </c>
      <c r="T13" s="76" t="s">
        <v>77</v>
      </c>
      <c r="U13" s="76" t="s">
        <v>1156</v>
      </c>
      <c r="V13" s="76" t="s">
        <v>1157</v>
      </c>
      <c r="W13" s="76" t="s">
        <v>1158</v>
      </c>
      <c r="X13" s="76" t="s">
        <v>1159</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112.2" customHeight="1" x14ac:dyDescent="0.25">
      <c r="B14" s="297"/>
      <c r="C14" s="300"/>
      <c r="D14" s="302"/>
      <c r="E14" s="304"/>
      <c r="F14" s="306"/>
      <c r="G14" s="108">
        <v>3</v>
      </c>
      <c r="H14" s="109" t="s">
        <v>1146</v>
      </c>
      <c r="I14" s="308"/>
      <c r="J14" s="310"/>
      <c r="K14" s="340"/>
      <c r="L14" s="304"/>
      <c r="M14" s="338"/>
      <c r="N14" s="340"/>
      <c r="O14" s="325"/>
      <c r="P14" s="308"/>
      <c r="Q14" s="110">
        <v>3</v>
      </c>
      <c r="R14" s="77" t="s">
        <v>1160</v>
      </c>
      <c r="S14" s="77" t="s">
        <v>1155</v>
      </c>
      <c r="T14" s="77" t="s">
        <v>77</v>
      </c>
      <c r="U14" s="77" t="s">
        <v>1161</v>
      </c>
      <c r="V14" s="77" t="s">
        <v>1162</v>
      </c>
      <c r="W14" s="77" t="s">
        <v>1163</v>
      </c>
      <c r="X14" s="77" t="s">
        <v>1164</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98</v>
      </c>
      <c r="AK14" s="109" t="str">
        <f t="shared" si="2"/>
        <v>Algunas veces se ejecuta</v>
      </c>
      <c r="AL14" s="109"/>
      <c r="AM14" s="109" t="str">
        <f t="shared" si="3"/>
        <v>MODERADO</v>
      </c>
      <c r="AN14" s="109">
        <f t="shared" si="4"/>
        <v>50</v>
      </c>
      <c r="AO14" s="109" t="str">
        <f t="shared" si="5"/>
        <v>SI</v>
      </c>
      <c r="AP14" s="330"/>
      <c r="AQ14" s="330"/>
      <c r="AR14" s="332"/>
      <c r="AS14" s="310"/>
      <c r="AT14" s="335"/>
      <c r="AU14" s="338"/>
      <c r="AV14" s="306"/>
      <c r="AW14" s="325"/>
      <c r="AX14" s="328"/>
    </row>
    <row r="15" spans="2:50" s="104" customFormat="1" ht="120" customHeight="1" x14ac:dyDescent="0.25">
      <c r="B15" s="297"/>
      <c r="C15" s="300"/>
      <c r="D15" s="302"/>
      <c r="E15" s="304"/>
      <c r="F15" s="306"/>
      <c r="G15" s="105">
        <v>4</v>
      </c>
      <c r="H15" s="106" t="s">
        <v>1147</v>
      </c>
      <c r="I15" s="308"/>
      <c r="J15" s="310"/>
      <c r="K15" s="340"/>
      <c r="L15" s="304"/>
      <c r="M15" s="338"/>
      <c r="N15" s="340"/>
      <c r="O15" s="325"/>
      <c r="P15" s="308"/>
      <c r="Q15" s="107">
        <v>4</v>
      </c>
      <c r="R15" s="76" t="s">
        <v>1165</v>
      </c>
      <c r="S15" s="76" t="s">
        <v>1166</v>
      </c>
      <c r="T15" s="76" t="s">
        <v>77</v>
      </c>
      <c r="U15" s="76" t="s">
        <v>1167</v>
      </c>
      <c r="V15" s="76" t="s">
        <v>1168</v>
      </c>
      <c r="W15" s="76" t="s">
        <v>1169</v>
      </c>
      <c r="X15" s="76" t="s">
        <v>1170</v>
      </c>
      <c r="Y15" s="106" t="s">
        <v>78</v>
      </c>
      <c r="Z15" s="106" t="s">
        <v>79</v>
      </c>
      <c r="AA15" s="106" t="s">
        <v>80</v>
      </c>
      <c r="AB15" s="106" t="s">
        <v>81</v>
      </c>
      <c r="AC15" s="106" t="s">
        <v>86</v>
      </c>
      <c r="AD15" s="106" t="s">
        <v>83</v>
      </c>
      <c r="AE15" s="106" t="s">
        <v>84</v>
      </c>
      <c r="AF15" s="106" t="s">
        <v>96</v>
      </c>
      <c r="AG15" s="106">
        <f t="shared" si="0"/>
        <v>95</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1.95"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1.95"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1.95"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1.95"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1.95"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1.95"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50" customHeight="1" x14ac:dyDescent="0.25">
      <c r="B22" s="296" t="s">
        <v>38</v>
      </c>
      <c r="C22" s="299" t="str">
        <f>VLOOKUP(B22,'HOJA DE DATOS'!$I$13:$J$46,2,FALSE)</f>
        <v>Asesorar, ejercer la representación judicial y extrajudicial, adelantar los cobros coactivos y ejercer control de legalidad en las diferentes actuaciones de la entidad.</v>
      </c>
      <c r="D22" s="302" t="s">
        <v>1172</v>
      </c>
      <c r="E22" s="304" t="s">
        <v>376</v>
      </c>
      <c r="F22" s="306" t="str">
        <f>IFERROR(VLOOKUP(E22,'HOJA DE DATOS'!$I$50:$J$57,2,0),"Casilla formulada")</f>
        <v>Posibilidad de ocurrencia de eventos que afecten la situación jurídica o contractual de la organización debido a su incumplimiento o desacato a la normatividad legal y las obligaciones contractuales</v>
      </c>
      <c r="G22" s="101">
        <v>1</v>
      </c>
      <c r="H22" s="102" t="s">
        <v>1173</v>
      </c>
      <c r="I22" s="308" t="s">
        <v>1179</v>
      </c>
      <c r="J22" s="310">
        <v>3</v>
      </c>
      <c r="K22" s="340" t="str">
        <f>IF(J22="Escoger un dato de la lista desplegable","← 
Definir el nivel de probabilidad",VLOOKUP(J22,'HOJA DE DATOS'!$B$4:$E$8,2,0))</f>
        <v>Posible</v>
      </c>
      <c r="L22" s="304" t="str">
        <f>IF(J22="Escoger un dato de la lista desplegable","← ← 
Definir el nivel de probabilidad",VLOOKUP('GJUR-4.0 (G-V3)'!J22:J31,'HOJA DE DATOS'!$B$4:$E$8,4,0))</f>
        <v>Al menos 1 vez en los últimos 2 años.</v>
      </c>
      <c r="M22" s="338">
        <v>2</v>
      </c>
      <c r="N22" s="340" t="str">
        <f>IF(M22="Escoger un dato de la lista desplegable","← 
Definir el nivel de impacto",VLOOKUP(M22,'HOJA DE DATOS'!$G$4:$H$8,2,0))</f>
        <v>Menor</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Moderado</v>
      </c>
      <c r="P22" s="342" t="s">
        <v>70</v>
      </c>
      <c r="Q22" s="103">
        <v>1</v>
      </c>
      <c r="R22" s="75" t="s">
        <v>1180</v>
      </c>
      <c r="S22" s="75" t="s">
        <v>1181</v>
      </c>
      <c r="T22" s="75" t="s">
        <v>77</v>
      </c>
      <c r="U22" s="75" t="s">
        <v>1182</v>
      </c>
      <c r="V22" s="75" t="s">
        <v>1183</v>
      </c>
      <c r="W22" s="75" t="s">
        <v>1184</v>
      </c>
      <c r="X22" s="75" t="s">
        <v>1185</v>
      </c>
      <c r="Y22" s="102" t="s">
        <v>78</v>
      </c>
      <c r="Z22" s="102" t="s">
        <v>79</v>
      </c>
      <c r="AA22" s="102" t="s">
        <v>80</v>
      </c>
      <c r="AB22" s="102" t="s">
        <v>81</v>
      </c>
      <c r="AC22" s="102" t="s">
        <v>86</v>
      </c>
      <c r="AD22" s="102" t="s">
        <v>83</v>
      </c>
      <c r="AE22" s="102" t="s">
        <v>84</v>
      </c>
      <c r="AF22" s="102" t="s">
        <v>96</v>
      </c>
      <c r="AG22" s="102">
        <f t="shared" si="0"/>
        <v>95</v>
      </c>
      <c r="AH22" s="102" t="str">
        <f t="shared" si="1"/>
        <v>Fuerte</v>
      </c>
      <c r="AI22" s="102"/>
      <c r="AJ22" s="102" t="s">
        <v>98</v>
      </c>
      <c r="AK22" s="102" t="str">
        <f t="shared" si="2"/>
        <v>Algunas veces se ejecuta</v>
      </c>
      <c r="AL22" s="102"/>
      <c r="AM22" s="102" t="str">
        <f t="shared" si="3"/>
        <v>MODERADO</v>
      </c>
      <c r="AN22" s="102">
        <f t="shared" si="4"/>
        <v>50</v>
      </c>
      <c r="AO22" s="102" t="str">
        <f t="shared" si="5"/>
        <v>SI</v>
      </c>
      <c r="AP22" s="330" t="str">
        <f>IFERROR(IF(AVERAGE(AN22:AN31)=100,"FUERTE",IF(AND(AVERAGE(AN22:AN31)&lt;=99,AVERAGE(AN22:AN31)&gt;=50),"MODERADA",IF(AVERAGE(AN22:AN31)&lt;50,"DÉBIL",0))),"Casilla formulada")</f>
        <v>MODERADA</v>
      </c>
      <c r="AQ22" s="330" t="str">
        <f t="shared" ref="AQ22" si="12">IFERROR(IF(AVERAGEIF(Y22:Y31,"Preventivo",AN22:AN31)&gt;=50,"DIRECTAMENTE","NO DISMINUYE"),"NO DISMINUYE")</f>
        <v>DIRECTAMENTE</v>
      </c>
      <c r="AR22" s="332" t="str">
        <f t="shared" ref="AR22" si="13">IFERROR(IF(AVERAGEIF(Y22:Y31,"Detectivo",AN22:AN31)=100,"DIRECTAMENTE",IF(AND(AVERAGEIF(Y22:Y31,"Detectivo",AN22:AN31)&lt;99,(AVERAGEIF(Y22:Y31,"Detectivo",AN22:AN31)&gt;=50)),"INDIRECTAMENTE","NO DISMINUYE")),"NO DISMINUYE")</f>
        <v>INDIRECTAMENTE</v>
      </c>
      <c r="AS22" s="334">
        <f t="shared" ref="AS22" si="14">IF(J22=1,1,IF(AND(J22=2,AP22="FUERTE",AQ22="DIRECTAMENTE"),J22-1,IF(AND(J22&gt;2,AP22="FUERTE",AQ22="DIRECTAMENTE"),J22-2,IF(AND(J22&gt;=2,AP22="MODERADA",AQ22="DIRECTAMENTE"),J22-1,J22))))</f>
        <v>2</v>
      </c>
      <c r="AT22" s="335" t="str">
        <f t="shared" ref="AT22" si="15">IF(AS22=1,"Rara vez",IF(AS22=2,"Improbable",IF(AS22=3,"Posible",IF(AS22=4,"Probable",IF(AS22=5,"Casi Seguro",0)))))</f>
        <v>Improbable</v>
      </c>
      <c r="AU22" s="337">
        <f t="shared" ref="AU22" si="16">IF(M22=1,1,IF(AND(M22=2,AP22="FUERTE",OR(AR22="DIRECTAMENTE",AR22="INDIRECTAMENTE")),M22-1,IF(AND(M22&gt;2,AP22="FUERTE",AR22="DIRECTAMENTE"),M22-2,IF(AND(M22&gt;2,AP22="FUERTE",AR22="INDIRECTAMENTE"),M22-1,IF(AND(M22&gt;1,AP22="MODERADA",AR22="DIRECTAMENTE"),M22-1,M22)))))</f>
        <v>2</v>
      </c>
      <c r="AV22" s="306" t="str">
        <f t="shared" ref="AV22" si="17">IF(AU22=1,"Insignificante",IF(AU22=2,"Menor",IF(AU22=3,"Moderado",IF(AU22=4,"Mayor",IF(AU22=5,"Catastrófico","Casilla formulada")))))</f>
        <v>Menor</v>
      </c>
      <c r="AW22" s="324"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Bajo</v>
      </c>
      <c r="AX22" s="327" t="s">
        <v>1171</v>
      </c>
    </row>
    <row r="23" spans="2:50" s="104" customFormat="1" ht="174" customHeight="1" x14ac:dyDescent="0.25">
      <c r="B23" s="297"/>
      <c r="C23" s="300"/>
      <c r="D23" s="302"/>
      <c r="E23" s="304"/>
      <c r="F23" s="306"/>
      <c r="G23" s="105">
        <v>2</v>
      </c>
      <c r="H23" s="106" t="s">
        <v>1174</v>
      </c>
      <c r="I23" s="308"/>
      <c r="J23" s="310"/>
      <c r="K23" s="340"/>
      <c r="L23" s="304"/>
      <c r="M23" s="338"/>
      <c r="N23" s="340"/>
      <c r="O23" s="325"/>
      <c r="P23" s="308"/>
      <c r="Q23" s="107">
        <v>2</v>
      </c>
      <c r="R23" s="76" t="s">
        <v>1186</v>
      </c>
      <c r="S23" s="76" t="s">
        <v>1187</v>
      </c>
      <c r="T23" s="76" t="s">
        <v>113</v>
      </c>
      <c r="U23" s="76" t="s">
        <v>1188</v>
      </c>
      <c r="V23" s="76" t="s">
        <v>1189</v>
      </c>
      <c r="W23" s="76" t="s">
        <v>1190</v>
      </c>
      <c r="X23" s="76" t="s">
        <v>1191</v>
      </c>
      <c r="Y23" s="106" t="s">
        <v>78</v>
      </c>
      <c r="Z23" s="106" t="s">
        <v>79</v>
      </c>
      <c r="AA23" s="106" t="s">
        <v>80</v>
      </c>
      <c r="AB23" s="106" t="s">
        <v>81</v>
      </c>
      <c r="AC23" s="106" t="s">
        <v>86</v>
      </c>
      <c r="AD23" s="106" t="s">
        <v>83</v>
      </c>
      <c r="AE23" s="106" t="s">
        <v>84</v>
      </c>
      <c r="AF23" s="106" t="s">
        <v>96</v>
      </c>
      <c r="AG23" s="106">
        <f t="shared" si="0"/>
        <v>95</v>
      </c>
      <c r="AH23" s="106" t="str">
        <f t="shared" si="1"/>
        <v>Fuerte</v>
      </c>
      <c r="AI23" s="106"/>
      <c r="AJ23" s="106" t="s">
        <v>89</v>
      </c>
      <c r="AK23" s="106" t="str">
        <f t="shared" si="2"/>
        <v>Siempre se ejecuta</v>
      </c>
      <c r="AL23" s="106"/>
      <c r="AM23" s="106" t="str">
        <f t="shared" si="3"/>
        <v>FUERTE</v>
      </c>
      <c r="AN23" s="106">
        <f t="shared" si="4"/>
        <v>100</v>
      </c>
      <c r="AO23" s="106" t="str">
        <f t="shared" si="5"/>
        <v>NO</v>
      </c>
      <c r="AP23" s="330"/>
      <c r="AQ23" s="330"/>
      <c r="AR23" s="332"/>
      <c r="AS23" s="310"/>
      <c r="AT23" s="335"/>
      <c r="AU23" s="338"/>
      <c r="AV23" s="306"/>
      <c r="AW23" s="325"/>
      <c r="AX23" s="328"/>
    </row>
    <row r="24" spans="2:50" s="104" customFormat="1" ht="126" customHeight="1" x14ac:dyDescent="0.25">
      <c r="B24" s="297"/>
      <c r="C24" s="300"/>
      <c r="D24" s="302"/>
      <c r="E24" s="304"/>
      <c r="F24" s="306"/>
      <c r="G24" s="108">
        <v>3</v>
      </c>
      <c r="H24" s="109" t="s">
        <v>1175</v>
      </c>
      <c r="I24" s="308"/>
      <c r="J24" s="310"/>
      <c r="K24" s="340"/>
      <c r="L24" s="304"/>
      <c r="M24" s="338"/>
      <c r="N24" s="340"/>
      <c r="O24" s="325"/>
      <c r="P24" s="308"/>
      <c r="Q24" s="110">
        <v>3</v>
      </c>
      <c r="R24" s="77" t="s">
        <v>1192</v>
      </c>
      <c r="S24" s="77" t="s">
        <v>1187</v>
      </c>
      <c r="T24" s="77" t="s">
        <v>101</v>
      </c>
      <c r="U24" s="77" t="s">
        <v>1193</v>
      </c>
      <c r="V24" s="77" t="s">
        <v>1194</v>
      </c>
      <c r="W24" s="77" t="s">
        <v>1195</v>
      </c>
      <c r="X24" s="77" t="s">
        <v>1196</v>
      </c>
      <c r="Y24" s="109" t="s">
        <v>78</v>
      </c>
      <c r="Z24" s="109" t="s">
        <v>79</v>
      </c>
      <c r="AA24" s="109" t="s">
        <v>80</v>
      </c>
      <c r="AB24" s="109" t="s">
        <v>81</v>
      </c>
      <c r="AC24" s="109" t="s">
        <v>86</v>
      </c>
      <c r="AD24" s="109" t="s">
        <v>83</v>
      </c>
      <c r="AE24" s="109" t="s">
        <v>84</v>
      </c>
      <c r="AF24" s="109" t="s">
        <v>96</v>
      </c>
      <c r="AG24" s="109">
        <f t="shared" si="0"/>
        <v>95</v>
      </c>
      <c r="AH24" s="109" t="str">
        <f t="shared" si="1"/>
        <v>Fuerte</v>
      </c>
      <c r="AI24" s="109"/>
      <c r="AJ24" s="109" t="s">
        <v>89</v>
      </c>
      <c r="AK24" s="109" t="str">
        <f t="shared" si="2"/>
        <v>Siempre se ejecuta</v>
      </c>
      <c r="AL24" s="109"/>
      <c r="AM24" s="109" t="str">
        <f t="shared" si="3"/>
        <v>FUERTE</v>
      </c>
      <c r="AN24" s="109">
        <f t="shared" si="4"/>
        <v>100</v>
      </c>
      <c r="AO24" s="109" t="str">
        <f t="shared" si="5"/>
        <v>NO</v>
      </c>
      <c r="AP24" s="330"/>
      <c r="AQ24" s="330"/>
      <c r="AR24" s="332"/>
      <c r="AS24" s="310"/>
      <c r="AT24" s="335"/>
      <c r="AU24" s="338"/>
      <c r="AV24" s="306"/>
      <c r="AW24" s="325"/>
      <c r="AX24" s="328"/>
    </row>
    <row r="25" spans="2:50" s="104" customFormat="1" ht="114" customHeight="1" x14ac:dyDescent="0.25">
      <c r="B25" s="297"/>
      <c r="C25" s="300"/>
      <c r="D25" s="302"/>
      <c r="E25" s="304"/>
      <c r="F25" s="306"/>
      <c r="G25" s="105">
        <v>4</v>
      </c>
      <c r="H25" s="106" t="s">
        <v>1176</v>
      </c>
      <c r="I25" s="308"/>
      <c r="J25" s="310"/>
      <c r="K25" s="340"/>
      <c r="L25" s="304"/>
      <c r="M25" s="338"/>
      <c r="N25" s="340"/>
      <c r="O25" s="325"/>
      <c r="P25" s="308"/>
      <c r="Q25" s="107">
        <v>4</v>
      </c>
      <c r="R25" s="76" t="s">
        <v>1197</v>
      </c>
      <c r="S25" s="76" t="s">
        <v>1198</v>
      </c>
      <c r="T25" s="76" t="s">
        <v>113</v>
      </c>
      <c r="U25" s="76" t="s">
        <v>1199</v>
      </c>
      <c r="V25" s="76" t="s">
        <v>1200</v>
      </c>
      <c r="W25" s="76" t="s">
        <v>1201</v>
      </c>
      <c r="X25" s="76" t="s">
        <v>1202</v>
      </c>
      <c r="Y25" s="106" t="s">
        <v>95</v>
      </c>
      <c r="Z25" s="106" t="s">
        <v>79</v>
      </c>
      <c r="AA25" s="106" t="s">
        <v>80</v>
      </c>
      <c r="AB25" s="106" t="s">
        <v>81</v>
      </c>
      <c r="AC25" s="106" t="s">
        <v>82</v>
      </c>
      <c r="AD25" s="106" t="s">
        <v>83</v>
      </c>
      <c r="AE25" s="106" t="s">
        <v>84</v>
      </c>
      <c r="AF25" s="106" t="s">
        <v>96</v>
      </c>
      <c r="AG25" s="106">
        <f t="shared" si="0"/>
        <v>100</v>
      </c>
      <c r="AH25" s="106" t="str">
        <f t="shared" si="1"/>
        <v>Fuerte</v>
      </c>
      <c r="AI25" s="106"/>
      <c r="AJ25" s="106" t="s">
        <v>89</v>
      </c>
      <c r="AK25" s="106" t="str">
        <f t="shared" si="2"/>
        <v>Siempre se ejecuta</v>
      </c>
      <c r="AL25" s="106"/>
      <c r="AM25" s="106" t="str">
        <f t="shared" si="3"/>
        <v>FUERTE</v>
      </c>
      <c r="AN25" s="106">
        <f t="shared" si="4"/>
        <v>100</v>
      </c>
      <c r="AO25" s="106" t="str">
        <f t="shared" si="5"/>
        <v>NO</v>
      </c>
      <c r="AP25" s="330"/>
      <c r="AQ25" s="330"/>
      <c r="AR25" s="332"/>
      <c r="AS25" s="310"/>
      <c r="AT25" s="335"/>
      <c r="AU25" s="338"/>
      <c r="AV25" s="306"/>
      <c r="AW25" s="325"/>
      <c r="AX25" s="328"/>
    </row>
    <row r="26" spans="2:50" s="104" customFormat="1" ht="118.95" customHeight="1" x14ac:dyDescent="0.25">
      <c r="B26" s="297"/>
      <c r="C26" s="300"/>
      <c r="D26" s="302"/>
      <c r="E26" s="304"/>
      <c r="F26" s="306"/>
      <c r="G26" s="108">
        <v>5</v>
      </c>
      <c r="H26" s="109" t="s">
        <v>1177</v>
      </c>
      <c r="I26" s="308"/>
      <c r="J26" s="310"/>
      <c r="K26" s="340"/>
      <c r="L26" s="304"/>
      <c r="M26" s="338"/>
      <c r="N26" s="340"/>
      <c r="O26" s="325"/>
      <c r="P26" s="308"/>
      <c r="Q26" s="110">
        <v>5</v>
      </c>
      <c r="R26" s="77" t="s">
        <v>1203</v>
      </c>
      <c r="S26" s="77" t="s">
        <v>1204</v>
      </c>
      <c r="T26" s="77" t="s">
        <v>113</v>
      </c>
      <c r="U26" s="77" t="s">
        <v>1205</v>
      </c>
      <c r="V26" s="77" t="s">
        <v>1248</v>
      </c>
      <c r="W26" s="77" t="s">
        <v>1206</v>
      </c>
      <c r="X26" s="77" t="s">
        <v>1207</v>
      </c>
      <c r="Y26" s="109" t="s">
        <v>78</v>
      </c>
      <c r="Z26" s="109" t="s">
        <v>79</v>
      </c>
      <c r="AA26" s="109" t="s">
        <v>80</v>
      </c>
      <c r="AB26" s="109" t="s">
        <v>81</v>
      </c>
      <c r="AC26" s="109" t="s">
        <v>86</v>
      </c>
      <c r="AD26" s="109" t="s">
        <v>83</v>
      </c>
      <c r="AE26" s="109" t="s">
        <v>84</v>
      </c>
      <c r="AF26" s="109" t="s">
        <v>96</v>
      </c>
      <c r="AG26" s="109">
        <f t="shared" si="0"/>
        <v>95</v>
      </c>
      <c r="AH26" s="109" t="str">
        <f t="shared" si="1"/>
        <v>Fuerte</v>
      </c>
      <c r="AI26" s="109"/>
      <c r="AJ26" s="109" t="s">
        <v>98</v>
      </c>
      <c r="AK26" s="109" t="str">
        <f t="shared" si="2"/>
        <v>Algunas veces se ejecuta</v>
      </c>
      <c r="AL26" s="109"/>
      <c r="AM26" s="109" t="str">
        <f t="shared" si="3"/>
        <v>MODERADO</v>
      </c>
      <c r="AN26" s="109">
        <f t="shared" si="4"/>
        <v>50</v>
      </c>
      <c r="AO26" s="109" t="str">
        <f t="shared" si="5"/>
        <v>SI</v>
      </c>
      <c r="AP26" s="330"/>
      <c r="AQ26" s="330"/>
      <c r="AR26" s="332"/>
      <c r="AS26" s="310"/>
      <c r="AT26" s="335"/>
      <c r="AU26" s="338"/>
      <c r="AV26" s="306"/>
      <c r="AW26" s="325"/>
      <c r="AX26" s="328"/>
    </row>
    <row r="27" spans="2:50" s="104" customFormat="1" ht="141" customHeight="1" x14ac:dyDescent="0.25">
      <c r="B27" s="297"/>
      <c r="C27" s="300"/>
      <c r="D27" s="302"/>
      <c r="E27" s="304"/>
      <c r="F27" s="306"/>
      <c r="G27" s="105">
        <v>6</v>
      </c>
      <c r="H27" s="106" t="s">
        <v>1178</v>
      </c>
      <c r="I27" s="308"/>
      <c r="J27" s="310"/>
      <c r="K27" s="340"/>
      <c r="L27" s="304"/>
      <c r="M27" s="338"/>
      <c r="N27" s="340"/>
      <c r="O27" s="325"/>
      <c r="P27" s="308"/>
      <c r="Q27" s="107">
        <v>6</v>
      </c>
      <c r="R27" s="76" t="s">
        <v>1208</v>
      </c>
      <c r="S27" s="76" t="s">
        <v>1204</v>
      </c>
      <c r="T27" s="76" t="s">
        <v>101</v>
      </c>
      <c r="U27" s="76" t="s">
        <v>1209</v>
      </c>
      <c r="V27" s="76" t="s">
        <v>1249</v>
      </c>
      <c r="W27" s="76" t="s">
        <v>1210</v>
      </c>
      <c r="X27" s="76" t="s">
        <v>1211</v>
      </c>
      <c r="Y27" s="106" t="s">
        <v>95</v>
      </c>
      <c r="Z27" s="106" t="s">
        <v>79</v>
      </c>
      <c r="AA27" s="106" t="s">
        <v>80</v>
      </c>
      <c r="AB27" s="106" t="s">
        <v>81</v>
      </c>
      <c r="AC27" s="106" t="s">
        <v>82</v>
      </c>
      <c r="AD27" s="106" t="s">
        <v>83</v>
      </c>
      <c r="AE27" s="106" t="s">
        <v>84</v>
      </c>
      <c r="AF27" s="106" t="s">
        <v>96</v>
      </c>
      <c r="AG27" s="106">
        <f t="shared" si="0"/>
        <v>100</v>
      </c>
      <c r="AH27" s="106" t="str">
        <f t="shared" si="1"/>
        <v>Fuerte</v>
      </c>
      <c r="AI27" s="106"/>
      <c r="AJ27" s="106" t="s">
        <v>89</v>
      </c>
      <c r="AK27" s="106" t="str">
        <f t="shared" si="2"/>
        <v>Siempre se ejecuta</v>
      </c>
      <c r="AL27" s="106"/>
      <c r="AM27" s="106" t="str">
        <f t="shared" si="3"/>
        <v>FUERTE</v>
      </c>
      <c r="AN27" s="106">
        <f t="shared" si="4"/>
        <v>100</v>
      </c>
      <c r="AO27" s="106" t="str">
        <f t="shared" si="5"/>
        <v>NO</v>
      </c>
      <c r="AP27" s="330"/>
      <c r="AQ27" s="330"/>
      <c r="AR27" s="332"/>
      <c r="AS27" s="310"/>
      <c r="AT27" s="335"/>
      <c r="AU27" s="338"/>
      <c r="AV27" s="306"/>
      <c r="AW27" s="325"/>
      <c r="AX27" s="328"/>
    </row>
    <row r="28" spans="2:50" s="104" customFormat="1" ht="1.2"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10"/>
      <c r="AT28" s="335"/>
      <c r="AU28" s="338"/>
      <c r="AV28" s="306"/>
      <c r="AW28" s="325"/>
      <c r="AX28" s="328"/>
    </row>
    <row r="29" spans="2:50" s="104" customFormat="1" ht="1.2"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10"/>
      <c r="AT29" s="335"/>
      <c r="AU29" s="338"/>
      <c r="AV29" s="306"/>
      <c r="AW29" s="325"/>
      <c r="AX29" s="328"/>
    </row>
    <row r="30" spans="2:50" s="104" customFormat="1" ht="1.2"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10"/>
      <c r="AT30" s="335"/>
      <c r="AU30" s="338"/>
      <c r="AV30" s="306"/>
      <c r="AW30" s="325"/>
      <c r="AX30" s="328"/>
    </row>
    <row r="31" spans="2:50" s="104" customFormat="1" ht="1.2"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11"/>
      <c r="AT31" s="336"/>
      <c r="AU31" s="339"/>
      <c r="AV31" s="307"/>
      <c r="AW31" s="326"/>
      <c r="AX31" s="329"/>
    </row>
    <row r="32" spans="2:50" s="104" customFormat="1" ht="150" customHeight="1" x14ac:dyDescent="0.25">
      <c r="B32" s="296" t="s">
        <v>38</v>
      </c>
      <c r="C32" s="299" t="str">
        <f>VLOOKUP(B32,'HOJA DE DATOS'!$I$13:$J$46,2,FALSE)</f>
        <v>Asesorar, ejercer la representación judicial y extrajudicial, adelantar los cobros coactivos y ejercer control de legalidad en las diferentes actuaciones de la entidad.</v>
      </c>
      <c r="D32" s="302" t="s">
        <v>1212</v>
      </c>
      <c r="E32" s="304" t="s">
        <v>376</v>
      </c>
      <c r="F32" s="306" t="str">
        <f>IFERROR(VLOOKUP(E32,'HOJA DE DATOS'!$I$50:$J$57,2,0),"Casilla formulada")</f>
        <v>Posibilidad de ocurrencia de eventos que afecten la situación jurídica o contractual de la organización debido a su incumplimiento o desacato a la normatividad legal y las obligaciones contractuales</v>
      </c>
      <c r="G32" s="101">
        <v>1</v>
      </c>
      <c r="H32" s="102" t="s">
        <v>1213</v>
      </c>
      <c r="I32" s="308" t="s">
        <v>1216</v>
      </c>
      <c r="J32" s="310">
        <v>3</v>
      </c>
      <c r="K32" s="340" t="str">
        <f>IF(J32="Escoger un dato de la lista desplegable","← 
Definir el nivel de probabilidad",VLOOKUP(J32,'HOJA DE DATOS'!$B$4:$E$8,2,0))</f>
        <v>Posible</v>
      </c>
      <c r="L32" s="304" t="str">
        <f>IF(J32="Escoger un dato de la lista desplegable","← ← 
Definir el nivel de probabilidad",VLOOKUP('GJUR-4.0 (G-V3)'!J32:J41,'HOJA DE DATOS'!$B$4:$E$8,4,0))</f>
        <v>Al menos 1 vez en los últimos 2 años.</v>
      </c>
      <c r="M32" s="338">
        <v>2</v>
      </c>
      <c r="N32" s="340" t="str">
        <f>IF(M32="Escoger un dato de la lista desplegable","← 
Definir el nivel de impacto",VLOOKUP(M32,'HOJA DE DATOS'!$G$4:$H$8,2,0))</f>
        <v>Menor</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Moderado</v>
      </c>
      <c r="P32" s="342" t="s">
        <v>70</v>
      </c>
      <c r="Q32" s="103">
        <v>1</v>
      </c>
      <c r="R32" s="75" t="s">
        <v>1250</v>
      </c>
      <c r="S32" s="75" t="s">
        <v>1217</v>
      </c>
      <c r="T32" s="75" t="s">
        <v>77</v>
      </c>
      <c r="U32" s="75" t="s">
        <v>1251</v>
      </c>
      <c r="V32" s="75" t="s">
        <v>1252</v>
      </c>
      <c r="W32" s="75" t="s">
        <v>1253</v>
      </c>
      <c r="X32" s="75" t="s">
        <v>1191</v>
      </c>
      <c r="Y32" s="102" t="s">
        <v>95</v>
      </c>
      <c r="Z32" s="102" t="s">
        <v>79</v>
      </c>
      <c r="AA32" s="102" t="s">
        <v>80</v>
      </c>
      <c r="AB32" s="102" t="s">
        <v>81</v>
      </c>
      <c r="AC32" s="102" t="s">
        <v>82</v>
      </c>
      <c r="AD32" s="102" t="s">
        <v>83</v>
      </c>
      <c r="AE32" s="102" t="s">
        <v>84</v>
      </c>
      <c r="AF32" s="102" t="s">
        <v>96</v>
      </c>
      <c r="AG32" s="102">
        <f t="shared" si="0"/>
        <v>100</v>
      </c>
      <c r="AH32" s="102" t="str">
        <f t="shared" si="1"/>
        <v>Fuerte</v>
      </c>
      <c r="AI32" s="102"/>
      <c r="AJ32" s="102" t="s">
        <v>89</v>
      </c>
      <c r="AK32" s="102" t="str">
        <f t="shared" si="2"/>
        <v>Siempre se ejecuta</v>
      </c>
      <c r="AL32" s="102"/>
      <c r="AM32" s="102" t="str">
        <f t="shared" si="3"/>
        <v>FUERTE</v>
      </c>
      <c r="AN32" s="102">
        <f t="shared" si="4"/>
        <v>100</v>
      </c>
      <c r="AO32" s="102" t="str">
        <f t="shared" si="5"/>
        <v>NO</v>
      </c>
      <c r="AP32" s="330" t="str">
        <f>IFERROR(IF(AVERAGE(AN32:AN41)=100,"FUERTE",IF(AND(AVERAGE(AN32:AN41)&lt;=99,AVERAGE(AN32:AN41)&gt;=50),"MODERADA",IF(AVERAGE(AN32:AN41)&lt;50,"DÉBIL",0))),"Casilla formulada")</f>
        <v>MODERADA</v>
      </c>
      <c r="AQ32" s="330" t="str">
        <f t="shared" ref="AQ32" si="18">IFERROR(IF(AVERAGEIF(Y32:Y41,"Preventivo",AN32:AN41)&gt;=50,"DIRECTAMENTE","NO DISMINUYE"),"NO DISMINUYE")</f>
        <v>DIRECTAMENTE</v>
      </c>
      <c r="AR32" s="332" t="str">
        <f t="shared" ref="AR32" si="19">IFERROR(IF(AVERAGEIF(Y32:Y41,"Detectivo",AN32:AN41)=100,"DIRECTAMENTE",IF(AND(AVERAGEIF(Y32:Y41,"Detectivo",AN32:AN41)&lt;99,(AVERAGEIF(Y32:Y41,"Detectivo",AN32:AN41)&gt;=50)),"INDIRECTAMENTE","NO DISMINUYE")),"NO DISMINUYE")</f>
        <v>NO DISMINUYE</v>
      </c>
      <c r="AS32" s="334">
        <f t="shared" ref="AS32" si="20">IF(J32=1,1,IF(AND(J32=2,AP32="FUERTE",AQ32="DIRECTAMENTE"),J32-1,IF(AND(J32&gt;2,AP32="FUERTE",AQ32="DIRECTAMENTE"),J32-2,IF(AND(J32&gt;=2,AP32="MODERADA",AQ32="DIRECTAMENTE"),J32-1,J32))))</f>
        <v>2</v>
      </c>
      <c r="AT32" s="335" t="str">
        <f t="shared" ref="AT32" si="21">IF(AS32=1,"Rara vez",IF(AS32=2,"Improbable",IF(AS32=3,"Posible",IF(AS32=4,"Probable",IF(AS32=5,"Casi Seguro",0)))))</f>
        <v>Improbable</v>
      </c>
      <c r="AU32" s="337">
        <f t="shared" ref="AU32" si="22">IF(M32=1,1,IF(AND(M32=2,AP32="FUERTE",OR(AR32="DIRECTAMENTE",AR32="INDIRECTAMENTE")),M32-1,IF(AND(M32&gt;2,AP32="FUERTE",AR32="DIRECTAMENTE"),M32-2,IF(AND(M32&gt;2,AP32="FUERTE",AR32="INDIRECTAMENTE"),M32-1,IF(AND(M32&gt;1,AP32="MODERADA",AR32="DIRECTAMENTE"),M32-1,M32)))))</f>
        <v>2</v>
      </c>
      <c r="AV32" s="306" t="str">
        <f t="shared" ref="AV32" si="23">IF(AU32=1,"Insignificante",IF(AU32=2,"Menor",IF(AU32=3,"Moderado",IF(AU32=4,"Mayor",IF(AU32=5,"Catastrófico","Casilla formulada")))))</f>
        <v>Menor</v>
      </c>
      <c r="AW32" s="324" t="str">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Bajo</v>
      </c>
      <c r="AX32" s="327" t="s">
        <v>1171</v>
      </c>
    </row>
    <row r="33" spans="2:50" s="104" customFormat="1" ht="111" customHeight="1" x14ac:dyDescent="0.25">
      <c r="B33" s="297"/>
      <c r="C33" s="300"/>
      <c r="D33" s="302"/>
      <c r="E33" s="304"/>
      <c r="F33" s="306"/>
      <c r="G33" s="105">
        <v>2</v>
      </c>
      <c r="H33" s="106" t="s">
        <v>1214</v>
      </c>
      <c r="I33" s="308"/>
      <c r="J33" s="310"/>
      <c r="K33" s="340"/>
      <c r="L33" s="304"/>
      <c r="M33" s="338"/>
      <c r="N33" s="340"/>
      <c r="O33" s="325"/>
      <c r="P33" s="308"/>
      <c r="Q33" s="107">
        <v>2</v>
      </c>
      <c r="R33" s="76" t="s">
        <v>1254</v>
      </c>
      <c r="S33" s="76" t="s">
        <v>1217</v>
      </c>
      <c r="T33" s="76" t="s">
        <v>77</v>
      </c>
      <c r="U33" s="76" t="s">
        <v>1255</v>
      </c>
      <c r="V33" s="76" t="s">
        <v>1256</v>
      </c>
      <c r="W33" s="76" t="s">
        <v>1257</v>
      </c>
      <c r="X33" s="76" t="s">
        <v>1258</v>
      </c>
      <c r="Y33" s="106" t="s">
        <v>95</v>
      </c>
      <c r="Z33" s="106" t="s">
        <v>79</v>
      </c>
      <c r="AA33" s="106" t="s">
        <v>80</v>
      </c>
      <c r="AB33" s="106" t="s">
        <v>81</v>
      </c>
      <c r="AC33" s="106" t="s">
        <v>82</v>
      </c>
      <c r="AD33" s="106" t="s">
        <v>83</v>
      </c>
      <c r="AE33" s="106" t="s">
        <v>84</v>
      </c>
      <c r="AF33" s="106" t="s">
        <v>96</v>
      </c>
      <c r="AG33" s="106">
        <f t="shared" si="0"/>
        <v>100</v>
      </c>
      <c r="AH33" s="106" t="str">
        <f t="shared" si="1"/>
        <v>Fuerte</v>
      </c>
      <c r="AI33" s="106"/>
      <c r="AJ33" s="106" t="s">
        <v>98</v>
      </c>
      <c r="AK33" s="106" t="str">
        <f t="shared" si="2"/>
        <v>Algunas veces se ejecuta</v>
      </c>
      <c r="AL33" s="106"/>
      <c r="AM33" s="106" t="str">
        <f t="shared" si="3"/>
        <v>MODERADO</v>
      </c>
      <c r="AN33" s="106">
        <f t="shared" si="4"/>
        <v>50</v>
      </c>
      <c r="AO33" s="106" t="str">
        <f t="shared" si="5"/>
        <v>SI</v>
      </c>
      <c r="AP33" s="330"/>
      <c r="AQ33" s="330"/>
      <c r="AR33" s="332"/>
      <c r="AS33" s="310"/>
      <c r="AT33" s="335"/>
      <c r="AU33" s="338"/>
      <c r="AV33" s="306"/>
      <c r="AW33" s="325"/>
      <c r="AX33" s="328"/>
    </row>
    <row r="34" spans="2:50" s="104" customFormat="1" ht="79.2" customHeight="1" x14ac:dyDescent="0.25">
      <c r="B34" s="297"/>
      <c r="C34" s="300"/>
      <c r="D34" s="302"/>
      <c r="E34" s="304"/>
      <c r="F34" s="306"/>
      <c r="G34" s="108">
        <v>3</v>
      </c>
      <c r="H34" s="109" t="s">
        <v>1215</v>
      </c>
      <c r="I34" s="308"/>
      <c r="J34" s="310"/>
      <c r="K34" s="340"/>
      <c r="L34" s="304"/>
      <c r="M34" s="338"/>
      <c r="N34" s="340"/>
      <c r="O34" s="325"/>
      <c r="P34" s="308"/>
      <c r="Q34" s="110">
        <v>3</v>
      </c>
      <c r="R34" s="77" t="s">
        <v>1259</v>
      </c>
      <c r="S34" s="77" t="s">
        <v>1204</v>
      </c>
      <c r="T34" s="77" t="s">
        <v>77</v>
      </c>
      <c r="U34" s="77" t="s">
        <v>1260</v>
      </c>
      <c r="V34" s="77" t="s">
        <v>1261</v>
      </c>
      <c r="W34" s="77" t="s">
        <v>1262</v>
      </c>
      <c r="X34" s="77" t="s">
        <v>1218</v>
      </c>
      <c r="Y34" s="109" t="s">
        <v>95</v>
      </c>
      <c r="Z34" s="109" t="s">
        <v>79</v>
      </c>
      <c r="AA34" s="109" t="s">
        <v>80</v>
      </c>
      <c r="AB34" s="109" t="s">
        <v>81</v>
      </c>
      <c r="AC34" s="109" t="s">
        <v>82</v>
      </c>
      <c r="AD34" s="109" t="s">
        <v>83</v>
      </c>
      <c r="AE34" s="109" t="s">
        <v>84</v>
      </c>
      <c r="AF34" s="109" t="s">
        <v>96</v>
      </c>
      <c r="AG34" s="109">
        <f t="shared" si="0"/>
        <v>100</v>
      </c>
      <c r="AH34" s="109" t="str">
        <f t="shared" si="1"/>
        <v>Fuerte</v>
      </c>
      <c r="AI34" s="109"/>
      <c r="AJ34" s="109" t="s">
        <v>89</v>
      </c>
      <c r="AK34" s="109" t="str">
        <f t="shared" si="2"/>
        <v>Siempre se ejecuta</v>
      </c>
      <c r="AL34" s="109"/>
      <c r="AM34" s="109" t="str">
        <f t="shared" si="3"/>
        <v>FUERTE</v>
      </c>
      <c r="AN34" s="109">
        <f t="shared" si="4"/>
        <v>100</v>
      </c>
      <c r="AO34" s="109" t="str">
        <f t="shared" si="5"/>
        <v>NO</v>
      </c>
      <c r="AP34" s="330"/>
      <c r="AQ34" s="330"/>
      <c r="AR34" s="332"/>
      <c r="AS34" s="310"/>
      <c r="AT34" s="335"/>
      <c r="AU34" s="338"/>
      <c r="AV34" s="306"/>
      <c r="AW34" s="325"/>
      <c r="AX34" s="328"/>
    </row>
    <row r="35" spans="2:50" s="104" customFormat="1" ht="2.4"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10"/>
      <c r="AT35" s="335"/>
      <c r="AU35" s="338"/>
      <c r="AV35" s="306"/>
      <c r="AW35" s="325"/>
      <c r="AX35" s="328"/>
    </row>
    <row r="36" spans="2:50" s="104" customFormat="1" ht="2.4"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10"/>
      <c r="AT36" s="335"/>
      <c r="AU36" s="338"/>
      <c r="AV36" s="306"/>
      <c r="AW36" s="325"/>
      <c r="AX36" s="328"/>
    </row>
    <row r="37" spans="2:50" s="104" customFormat="1" ht="2.4"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10"/>
      <c r="AT37" s="335"/>
      <c r="AU37" s="338"/>
      <c r="AV37" s="306"/>
      <c r="AW37" s="325"/>
      <c r="AX37" s="328"/>
    </row>
    <row r="38" spans="2:50" s="104" customFormat="1" ht="2.4"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10"/>
      <c r="AT38" s="335"/>
      <c r="AU38" s="338"/>
      <c r="AV38" s="306"/>
      <c r="AW38" s="325"/>
      <c r="AX38" s="328"/>
    </row>
    <row r="39" spans="2:50" s="104" customFormat="1" ht="2.4"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10"/>
      <c r="AT39" s="335"/>
      <c r="AU39" s="338"/>
      <c r="AV39" s="306"/>
      <c r="AW39" s="325"/>
      <c r="AX39" s="328"/>
    </row>
    <row r="40" spans="2:50" s="104" customFormat="1" ht="2.4"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10"/>
      <c r="AT40" s="335"/>
      <c r="AU40" s="338"/>
      <c r="AV40" s="306"/>
      <c r="AW40" s="325"/>
      <c r="AX40" s="328"/>
    </row>
    <row r="41" spans="2:50" s="104" customFormat="1" ht="2.4"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11"/>
      <c r="AT41" s="336"/>
      <c r="AU41" s="339"/>
      <c r="AV41" s="307"/>
      <c r="AW41" s="326"/>
      <c r="AX41" s="329"/>
    </row>
    <row r="42" spans="2:50" s="104" customFormat="1" ht="186" customHeight="1" x14ac:dyDescent="0.25">
      <c r="B42" s="296" t="s">
        <v>38</v>
      </c>
      <c r="C42" s="299" t="str">
        <f>VLOOKUP(B42,'HOJA DE DATOS'!$I$13:$J$46,2,FALSE)</f>
        <v>Asesorar, ejercer la representación judicial y extrajudicial, adelantar los cobros coactivos y ejercer control de legalidad en las diferentes actuaciones de la entidad.</v>
      </c>
      <c r="D42" s="302" t="s">
        <v>1219</v>
      </c>
      <c r="E42" s="304" t="s">
        <v>376</v>
      </c>
      <c r="F42" s="306" t="str">
        <f>IFERROR(VLOOKUP(E42,'HOJA DE DATOS'!$I$50:$J$57,2,0),"Casilla formulada")</f>
        <v>Posibilidad de ocurrencia de eventos que afecten la situación jurídica o contractual de la organización debido a su incumplimiento o desacato a la normatividad legal y las obligaciones contractuales</v>
      </c>
      <c r="G42" s="101">
        <v>1</v>
      </c>
      <c r="H42" s="102" t="s">
        <v>1220</v>
      </c>
      <c r="I42" s="308" t="s">
        <v>1222</v>
      </c>
      <c r="J42" s="310">
        <v>3</v>
      </c>
      <c r="K42" s="340" t="str">
        <f>IF(J42="Escoger un dato de la lista desplegable","← 
Definir el nivel de probabilidad",VLOOKUP(J42,'HOJA DE DATOS'!$B$4:$E$8,2,0))</f>
        <v>Posible</v>
      </c>
      <c r="L42" s="304" t="str">
        <f>IF(J42="Escoger un dato de la lista desplegable","← ← 
Definir el nivel de probabilidad",VLOOKUP('GJUR-4.0 (G-V3)'!J42:J51,'HOJA DE DATOS'!$B$4:$E$8,4,0))</f>
        <v>Al menos 1 vez en los últimos 2 años.</v>
      </c>
      <c r="M42" s="338">
        <v>2</v>
      </c>
      <c r="N42" s="340" t="str">
        <f>IF(M42="Escoger un dato de la lista desplegable","← 
Definir el nivel de impacto",VLOOKUP(M42,'HOJA DE DATOS'!$G$4:$H$8,2,0))</f>
        <v>Menor</v>
      </c>
      <c r="O42" s="324"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Moderado</v>
      </c>
      <c r="P42" s="342" t="s">
        <v>70</v>
      </c>
      <c r="Q42" s="103">
        <v>1</v>
      </c>
      <c r="R42" s="75" t="s">
        <v>1263</v>
      </c>
      <c r="S42" s="75" t="s">
        <v>1217</v>
      </c>
      <c r="T42" s="75" t="s">
        <v>77</v>
      </c>
      <c r="U42" s="75" t="s">
        <v>1264</v>
      </c>
      <c r="V42" s="75" t="s">
        <v>1265</v>
      </c>
      <c r="W42" s="75" t="s">
        <v>1266</v>
      </c>
      <c r="X42" s="75" t="s">
        <v>1267</v>
      </c>
      <c r="Y42" s="102" t="s">
        <v>95</v>
      </c>
      <c r="Z42" s="102" t="s">
        <v>79</v>
      </c>
      <c r="AA42" s="102" t="s">
        <v>80</v>
      </c>
      <c r="AB42" s="102" t="s">
        <v>81</v>
      </c>
      <c r="AC42" s="102" t="s">
        <v>82</v>
      </c>
      <c r="AD42" s="102" t="s">
        <v>83</v>
      </c>
      <c r="AE42" s="102" t="s">
        <v>84</v>
      </c>
      <c r="AF42" s="102" t="s">
        <v>96</v>
      </c>
      <c r="AG42" s="102">
        <f t="shared" si="0"/>
        <v>100</v>
      </c>
      <c r="AH42" s="102" t="str">
        <f t="shared" si="1"/>
        <v>Fuerte</v>
      </c>
      <c r="AI42" s="102"/>
      <c r="AJ42" s="102" t="s">
        <v>98</v>
      </c>
      <c r="AK42" s="102" t="str">
        <f t="shared" si="2"/>
        <v>Algunas veces se ejecuta</v>
      </c>
      <c r="AL42" s="102"/>
      <c r="AM42" s="102" t="str">
        <f t="shared" si="3"/>
        <v>MODERADO</v>
      </c>
      <c r="AN42" s="102">
        <f t="shared" si="4"/>
        <v>50</v>
      </c>
      <c r="AO42" s="102" t="str">
        <f t="shared" si="5"/>
        <v>SI</v>
      </c>
      <c r="AP42" s="330" t="str">
        <f>IFERROR(IF(AVERAGE(AN42:AN51)=100,"FUERTE",IF(AND(AVERAGE(AN42:AN51)&lt;=99,AVERAGE(AN42:AN51)&gt;=50),"MODERADA",IF(AVERAGE(AN42:AN51)&lt;50,"DÉBIL",0))),"Casilla formulada")</f>
        <v>MODERADA</v>
      </c>
      <c r="AQ42" s="330" t="str">
        <f t="shared" ref="AQ42" si="24">IFERROR(IF(AVERAGEIF(Y42:Y51,"Preventivo",AN42:AN51)&gt;=50,"DIRECTAMENTE","NO DISMINUYE"),"NO DISMINUYE")</f>
        <v>DIRECTAMENTE</v>
      </c>
      <c r="AR42" s="332" t="str">
        <f t="shared" ref="AR42" si="25">IFERROR(IF(AVERAGEIF(Y42:Y51,"Detectivo",AN42:AN51)=100,"DIRECTAMENTE",IF(AND(AVERAGEIF(Y42:Y51,"Detectivo",AN42:AN51)&lt;99,(AVERAGEIF(Y42:Y51,"Detectivo",AN42:AN51)&gt;=50)),"INDIRECTAMENTE","NO DISMINUYE")),"NO DISMINUYE")</f>
        <v>DIRECTAMENTE</v>
      </c>
      <c r="AS42" s="334">
        <f t="shared" ref="AS42" si="26">IF(J42=1,1,IF(AND(J42=2,AP42="FUERTE",AQ42="DIRECTAMENTE"),J42-1,IF(AND(J42&gt;2,AP42="FUERTE",AQ42="DIRECTAMENTE"),J42-2,IF(AND(J42&gt;=2,AP42="MODERADA",AQ42="DIRECTAMENTE"),J42-1,J42))))</f>
        <v>2</v>
      </c>
      <c r="AT42" s="335" t="str">
        <f t="shared" ref="AT42" si="27">IF(AS42=1,"Rara vez",IF(AS42=2,"Improbable",IF(AS42=3,"Posible",IF(AS42=4,"Probable",IF(AS42=5,"Casi Seguro",0)))))</f>
        <v>Improbable</v>
      </c>
      <c r="AU42" s="337">
        <f t="shared" ref="AU42" si="28">IF(M42=1,1,IF(AND(M42=2,AP42="FUERTE",OR(AR42="DIRECTAMENTE",AR42="INDIRECTAMENTE")),M42-1,IF(AND(M42&gt;2,AP42="FUERTE",AR42="DIRECTAMENTE"),M42-2,IF(AND(M42&gt;2,AP42="FUERTE",AR42="INDIRECTAMENTE"),M42-1,IF(AND(M42&gt;1,AP42="MODERADA",AR42="DIRECTAMENTE"),M42-1,M42)))))</f>
        <v>1</v>
      </c>
      <c r="AV42" s="306" t="str">
        <f t="shared" ref="AV42" si="29">IF(AU42=1,"Insignificante",IF(AU42=2,"Menor",IF(AU42=3,"Moderado",IF(AU42=4,"Mayor",IF(AU42=5,"Catastrófico","Casilla formulada")))))</f>
        <v>Insignificante</v>
      </c>
      <c r="AW42" s="324"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Bajo</v>
      </c>
      <c r="AX42" s="327" t="s">
        <v>1171</v>
      </c>
    </row>
    <row r="43" spans="2:50" s="104" customFormat="1" ht="157.94999999999999" customHeight="1" x14ac:dyDescent="0.25">
      <c r="B43" s="297"/>
      <c r="C43" s="300"/>
      <c r="D43" s="302"/>
      <c r="E43" s="304"/>
      <c r="F43" s="306"/>
      <c r="G43" s="105">
        <v>2</v>
      </c>
      <c r="H43" s="106" t="s">
        <v>1221</v>
      </c>
      <c r="I43" s="308"/>
      <c r="J43" s="310"/>
      <c r="K43" s="340"/>
      <c r="L43" s="304"/>
      <c r="M43" s="338"/>
      <c r="N43" s="340"/>
      <c r="O43" s="325"/>
      <c r="P43" s="308"/>
      <c r="Q43" s="107">
        <v>2</v>
      </c>
      <c r="R43" s="76" t="s">
        <v>1268</v>
      </c>
      <c r="S43" s="76" t="s">
        <v>1217</v>
      </c>
      <c r="T43" s="76" t="s">
        <v>77</v>
      </c>
      <c r="U43" s="76" t="s">
        <v>1269</v>
      </c>
      <c r="V43" s="76" t="s">
        <v>1270</v>
      </c>
      <c r="W43" s="76" t="s">
        <v>1271</v>
      </c>
      <c r="X43" s="76" t="s">
        <v>1218</v>
      </c>
      <c r="Y43" s="106" t="s">
        <v>78</v>
      </c>
      <c r="Z43" s="106" t="s">
        <v>79</v>
      </c>
      <c r="AA43" s="106" t="s">
        <v>80</v>
      </c>
      <c r="AB43" s="106" t="s">
        <v>81</v>
      </c>
      <c r="AC43" s="106" t="s">
        <v>86</v>
      </c>
      <c r="AD43" s="106" t="s">
        <v>83</v>
      </c>
      <c r="AE43" s="106" t="s">
        <v>84</v>
      </c>
      <c r="AF43" s="106" t="s">
        <v>96</v>
      </c>
      <c r="AG43" s="106">
        <f t="shared" si="0"/>
        <v>95</v>
      </c>
      <c r="AH43" s="106" t="str">
        <f t="shared" si="1"/>
        <v>Fuerte</v>
      </c>
      <c r="AI43" s="106"/>
      <c r="AJ43" s="106" t="s">
        <v>89</v>
      </c>
      <c r="AK43" s="106" t="str">
        <f t="shared" si="2"/>
        <v>Siempre se ejecuta</v>
      </c>
      <c r="AL43" s="106"/>
      <c r="AM43" s="106" t="str">
        <f t="shared" si="3"/>
        <v>FUERTE</v>
      </c>
      <c r="AN43" s="106">
        <f t="shared" si="4"/>
        <v>100</v>
      </c>
      <c r="AO43" s="106" t="str">
        <f t="shared" si="5"/>
        <v>NO</v>
      </c>
      <c r="AP43" s="330"/>
      <c r="AQ43" s="330"/>
      <c r="AR43" s="332"/>
      <c r="AS43" s="310"/>
      <c r="AT43" s="335"/>
      <c r="AU43" s="338"/>
      <c r="AV43" s="306"/>
      <c r="AW43" s="325"/>
      <c r="AX43" s="328"/>
    </row>
    <row r="44" spans="2:50" s="104" customFormat="1" ht="3" customHeight="1" x14ac:dyDescent="0.25">
      <c r="B44" s="297"/>
      <c r="C44" s="300"/>
      <c r="D44" s="302"/>
      <c r="E44" s="304"/>
      <c r="F44" s="306"/>
      <c r="G44" s="108">
        <v>3</v>
      </c>
      <c r="H44" s="109" t="s">
        <v>586</v>
      </c>
      <c r="I44" s="308"/>
      <c r="J44" s="310"/>
      <c r="K44" s="340"/>
      <c r="L44" s="304"/>
      <c r="M44" s="338"/>
      <c r="N44" s="340"/>
      <c r="O44" s="325"/>
      <c r="P44" s="308"/>
      <c r="Q44" s="110">
        <v>3</v>
      </c>
      <c r="R44" s="77" t="s">
        <v>589</v>
      </c>
      <c r="S44" s="77"/>
      <c r="T44" s="77" t="s">
        <v>585</v>
      </c>
      <c r="U44" s="77"/>
      <c r="V44" s="77"/>
      <c r="W44" s="77"/>
      <c r="X44" s="77"/>
      <c r="Y44" s="109" t="s">
        <v>585</v>
      </c>
      <c r="Z44" s="109" t="s">
        <v>585</v>
      </c>
      <c r="AA44" s="109" t="s">
        <v>585</v>
      </c>
      <c r="AB44" s="109" t="s">
        <v>585</v>
      </c>
      <c r="AC44" s="109" t="s">
        <v>585</v>
      </c>
      <c r="AD44" s="109" t="s">
        <v>585</v>
      </c>
      <c r="AE44" s="109" t="s">
        <v>585</v>
      </c>
      <c r="AF44" s="109" t="s">
        <v>585</v>
      </c>
      <c r="AG44" s="109">
        <f t="shared" si="0"/>
        <v>0</v>
      </c>
      <c r="AH44" s="109" t="str">
        <f t="shared" si="1"/>
        <v>Débil</v>
      </c>
      <c r="AI44" s="109"/>
      <c r="AJ44" s="109" t="s">
        <v>585</v>
      </c>
      <c r="AK44" s="109" t="str">
        <f t="shared" si="2"/>
        <v>Casilla formulada</v>
      </c>
      <c r="AL44" s="109"/>
      <c r="AM44" s="109" t="str">
        <f t="shared" si="3"/>
        <v>Casilla formulada</v>
      </c>
      <c r="AN44" s="109" t="str">
        <f t="shared" si="4"/>
        <v>Casilla formulada</v>
      </c>
      <c r="AO44" s="109" t="str">
        <f t="shared" si="5"/>
        <v>SI</v>
      </c>
      <c r="AP44" s="330"/>
      <c r="AQ44" s="330"/>
      <c r="AR44" s="332"/>
      <c r="AS44" s="310"/>
      <c r="AT44" s="335"/>
      <c r="AU44" s="338"/>
      <c r="AV44" s="306"/>
      <c r="AW44" s="325"/>
      <c r="AX44" s="328"/>
    </row>
    <row r="45" spans="2:50" s="104" customFormat="1" ht="3" customHeight="1" x14ac:dyDescent="0.25">
      <c r="B45" s="297"/>
      <c r="C45" s="300"/>
      <c r="D45" s="302"/>
      <c r="E45" s="304"/>
      <c r="F45" s="306"/>
      <c r="G45" s="105">
        <v>4</v>
      </c>
      <c r="H45" s="106" t="s">
        <v>586</v>
      </c>
      <c r="I45" s="308"/>
      <c r="J45" s="310"/>
      <c r="K45" s="340"/>
      <c r="L45" s="304"/>
      <c r="M45" s="338"/>
      <c r="N45" s="340"/>
      <c r="O45" s="325"/>
      <c r="P45" s="308"/>
      <c r="Q45" s="107">
        <v>4</v>
      </c>
      <c r="R45" s="76" t="s">
        <v>590</v>
      </c>
      <c r="S45" s="76"/>
      <c r="T45" s="76" t="s">
        <v>585</v>
      </c>
      <c r="U45" s="76"/>
      <c r="V45" s="76"/>
      <c r="W45" s="76"/>
      <c r="X45" s="76"/>
      <c r="Y45" s="106" t="s">
        <v>585</v>
      </c>
      <c r="Z45" s="106" t="s">
        <v>585</v>
      </c>
      <c r="AA45" s="106" t="s">
        <v>585</v>
      </c>
      <c r="AB45" s="106" t="s">
        <v>585</v>
      </c>
      <c r="AC45" s="106" t="s">
        <v>585</v>
      </c>
      <c r="AD45" s="106" t="s">
        <v>585</v>
      </c>
      <c r="AE45" s="106" t="s">
        <v>585</v>
      </c>
      <c r="AF45" s="106" t="s">
        <v>585</v>
      </c>
      <c r="AG45" s="106">
        <f t="shared" si="0"/>
        <v>0</v>
      </c>
      <c r="AH45" s="106" t="str">
        <f t="shared" si="1"/>
        <v>Débil</v>
      </c>
      <c r="AI45" s="106"/>
      <c r="AJ45" s="106" t="s">
        <v>585</v>
      </c>
      <c r="AK45" s="106" t="str">
        <f t="shared" si="2"/>
        <v>Casilla formulada</v>
      </c>
      <c r="AL45" s="106"/>
      <c r="AM45" s="106" t="str">
        <f t="shared" si="3"/>
        <v>Casilla formulada</v>
      </c>
      <c r="AN45" s="106" t="str">
        <f t="shared" si="4"/>
        <v>Casilla formulada</v>
      </c>
      <c r="AO45" s="106" t="str">
        <f t="shared" si="5"/>
        <v>SI</v>
      </c>
      <c r="AP45" s="330"/>
      <c r="AQ45" s="330"/>
      <c r="AR45" s="332"/>
      <c r="AS45" s="310"/>
      <c r="AT45" s="335"/>
      <c r="AU45" s="338"/>
      <c r="AV45" s="306"/>
      <c r="AW45" s="325"/>
      <c r="AX45" s="328"/>
    </row>
    <row r="46" spans="2:50" s="104" customFormat="1" ht="3" customHeight="1" x14ac:dyDescent="0.25">
      <c r="B46" s="297"/>
      <c r="C46" s="300"/>
      <c r="D46" s="302"/>
      <c r="E46" s="304"/>
      <c r="F46" s="306"/>
      <c r="G46" s="108">
        <v>5</v>
      </c>
      <c r="H46" s="109" t="s">
        <v>586</v>
      </c>
      <c r="I46" s="308"/>
      <c r="J46" s="310"/>
      <c r="K46" s="340"/>
      <c r="L46" s="304"/>
      <c r="M46" s="338"/>
      <c r="N46" s="340"/>
      <c r="O46" s="325"/>
      <c r="P46" s="308"/>
      <c r="Q46" s="110">
        <v>5</v>
      </c>
      <c r="R46" s="77" t="s">
        <v>591</v>
      </c>
      <c r="S46" s="77"/>
      <c r="T46" s="77" t="s">
        <v>585</v>
      </c>
      <c r="U46" s="77"/>
      <c r="V46" s="77"/>
      <c r="W46" s="77"/>
      <c r="X46" s="77"/>
      <c r="Y46" s="109" t="s">
        <v>585</v>
      </c>
      <c r="Z46" s="109" t="s">
        <v>585</v>
      </c>
      <c r="AA46" s="109" t="s">
        <v>585</v>
      </c>
      <c r="AB46" s="109" t="s">
        <v>585</v>
      </c>
      <c r="AC46" s="109" t="s">
        <v>585</v>
      </c>
      <c r="AD46" s="109" t="s">
        <v>585</v>
      </c>
      <c r="AE46" s="109" t="s">
        <v>585</v>
      </c>
      <c r="AF46" s="109" t="s">
        <v>585</v>
      </c>
      <c r="AG46" s="109">
        <f t="shared" si="0"/>
        <v>0</v>
      </c>
      <c r="AH46" s="109" t="str">
        <f t="shared" si="1"/>
        <v>Débil</v>
      </c>
      <c r="AI46" s="109"/>
      <c r="AJ46" s="109" t="s">
        <v>585</v>
      </c>
      <c r="AK46" s="109" t="str">
        <f t="shared" si="2"/>
        <v>Casilla formulada</v>
      </c>
      <c r="AL46" s="109"/>
      <c r="AM46" s="109" t="str">
        <f t="shared" si="3"/>
        <v>Casilla formulada</v>
      </c>
      <c r="AN46" s="109" t="str">
        <f t="shared" si="4"/>
        <v>Casilla formulada</v>
      </c>
      <c r="AO46" s="109" t="str">
        <f t="shared" si="5"/>
        <v>SI</v>
      </c>
      <c r="AP46" s="330"/>
      <c r="AQ46" s="330"/>
      <c r="AR46" s="332"/>
      <c r="AS46" s="310"/>
      <c r="AT46" s="335"/>
      <c r="AU46" s="338"/>
      <c r="AV46" s="306"/>
      <c r="AW46" s="325"/>
      <c r="AX46" s="328"/>
    </row>
    <row r="47" spans="2:50" s="104" customFormat="1" ht="3" customHeight="1" x14ac:dyDescent="0.25">
      <c r="B47" s="297"/>
      <c r="C47" s="300"/>
      <c r="D47" s="302"/>
      <c r="E47" s="304"/>
      <c r="F47" s="306"/>
      <c r="G47" s="105">
        <v>6</v>
      </c>
      <c r="H47" s="106" t="s">
        <v>586</v>
      </c>
      <c r="I47" s="308"/>
      <c r="J47" s="310"/>
      <c r="K47" s="340"/>
      <c r="L47" s="304"/>
      <c r="M47" s="338"/>
      <c r="N47" s="340"/>
      <c r="O47" s="325"/>
      <c r="P47" s="308"/>
      <c r="Q47" s="107">
        <v>6</v>
      </c>
      <c r="R47" s="76" t="s">
        <v>592</v>
      </c>
      <c r="S47" s="76"/>
      <c r="T47" s="76" t="s">
        <v>585</v>
      </c>
      <c r="U47" s="76"/>
      <c r="V47" s="76"/>
      <c r="W47" s="76"/>
      <c r="X47" s="76"/>
      <c r="Y47" s="106" t="s">
        <v>585</v>
      </c>
      <c r="Z47" s="106" t="s">
        <v>585</v>
      </c>
      <c r="AA47" s="106" t="s">
        <v>585</v>
      </c>
      <c r="AB47" s="106" t="s">
        <v>585</v>
      </c>
      <c r="AC47" s="106" t="s">
        <v>585</v>
      </c>
      <c r="AD47" s="106" t="s">
        <v>585</v>
      </c>
      <c r="AE47" s="106" t="s">
        <v>585</v>
      </c>
      <c r="AF47" s="106" t="s">
        <v>585</v>
      </c>
      <c r="AG47" s="106">
        <f t="shared" si="0"/>
        <v>0</v>
      </c>
      <c r="AH47" s="106" t="str">
        <f t="shared" si="1"/>
        <v>Débil</v>
      </c>
      <c r="AI47" s="106"/>
      <c r="AJ47" s="106" t="s">
        <v>585</v>
      </c>
      <c r="AK47" s="106" t="str">
        <f t="shared" si="2"/>
        <v>Casilla formulada</v>
      </c>
      <c r="AL47" s="106"/>
      <c r="AM47" s="106" t="str">
        <f t="shared" si="3"/>
        <v>Casilla formulada</v>
      </c>
      <c r="AN47" s="106" t="str">
        <f t="shared" si="4"/>
        <v>Casilla formulada</v>
      </c>
      <c r="AO47" s="106" t="str">
        <f t="shared" si="5"/>
        <v>SI</v>
      </c>
      <c r="AP47" s="330"/>
      <c r="AQ47" s="330"/>
      <c r="AR47" s="332"/>
      <c r="AS47" s="310"/>
      <c r="AT47" s="335"/>
      <c r="AU47" s="338"/>
      <c r="AV47" s="306"/>
      <c r="AW47" s="325"/>
      <c r="AX47" s="328"/>
    </row>
    <row r="48" spans="2:50" s="104" customFormat="1" ht="3" customHeight="1" x14ac:dyDescent="0.25">
      <c r="B48" s="297"/>
      <c r="C48" s="300"/>
      <c r="D48" s="302"/>
      <c r="E48" s="304"/>
      <c r="F48" s="306"/>
      <c r="G48" s="108">
        <v>7</v>
      </c>
      <c r="H48" s="109" t="s">
        <v>586</v>
      </c>
      <c r="I48" s="308"/>
      <c r="J48" s="310"/>
      <c r="K48" s="340"/>
      <c r="L48" s="304"/>
      <c r="M48" s="338"/>
      <c r="N48" s="340"/>
      <c r="O48" s="325"/>
      <c r="P48" s="308"/>
      <c r="Q48" s="110">
        <v>7</v>
      </c>
      <c r="R48" s="77" t="s">
        <v>593</v>
      </c>
      <c r="S48" s="77"/>
      <c r="T48" s="77" t="s">
        <v>585</v>
      </c>
      <c r="U48" s="77"/>
      <c r="V48" s="77"/>
      <c r="W48" s="77"/>
      <c r="X48" s="77"/>
      <c r="Y48" s="109" t="s">
        <v>585</v>
      </c>
      <c r="Z48" s="109" t="s">
        <v>585</v>
      </c>
      <c r="AA48" s="109" t="s">
        <v>585</v>
      </c>
      <c r="AB48" s="109" t="s">
        <v>585</v>
      </c>
      <c r="AC48" s="109" t="s">
        <v>585</v>
      </c>
      <c r="AD48" s="109" t="s">
        <v>585</v>
      </c>
      <c r="AE48" s="109" t="s">
        <v>585</v>
      </c>
      <c r="AF48" s="109" t="s">
        <v>585</v>
      </c>
      <c r="AG48" s="109">
        <f t="shared" si="0"/>
        <v>0</v>
      </c>
      <c r="AH48" s="109" t="str">
        <f t="shared" si="1"/>
        <v>Débil</v>
      </c>
      <c r="AI48" s="109"/>
      <c r="AJ48" s="109" t="s">
        <v>585</v>
      </c>
      <c r="AK48" s="109" t="str">
        <f t="shared" si="2"/>
        <v>Casilla formulada</v>
      </c>
      <c r="AL48" s="109"/>
      <c r="AM48" s="109" t="str">
        <f t="shared" si="3"/>
        <v>Casilla formulada</v>
      </c>
      <c r="AN48" s="109" t="str">
        <f t="shared" si="4"/>
        <v>Casilla formulada</v>
      </c>
      <c r="AO48" s="109" t="str">
        <f t="shared" si="5"/>
        <v>SI</v>
      </c>
      <c r="AP48" s="330"/>
      <c r="AQ48" s="330"/>
      <c r="AR48" s="332"/>
      <c r="AS48" s="310"/>
      <c r="AT48" s="335"/>
      <c r="AU48" s="338"/>
      <c r="AV48" s="306"/>
      <c r="AW48" s="325"/>
      <c r="AX48" s="328"/>
    </row>
    <row r="49" spans="2:50" s="104" customFormat="1" ht="3" customHeight="1" x14ac:dyDescent="0.25">
      <c r="B49" s="297"/>
      <c r="C49" s="300"/>
      <c r="D49" s="302"/>
      <c r="E49" s="304"/>
      <c r="F49" s="306"/>
      <c r="G49" s="105">
        <v>8</v>
      </c>
      <c r="H49" s="106" t="s">
        <v>586</v>
      </c>
      <c r="I49" s="308"/>
      <c r="J49" s="310"/>
      <c r="K49" s="340"/>
      <c r="L49" s="304"/>
      <c r="M49" s="338"/>
      <c r="N49" s="340"/>
      <c r="O49" s="325"/>
      <c r="P49" s="308"/>
      <c r="Q49" s="107">
        <v>8</v>
      </c>
      <c r="R49" s="76" t="s">
        <v>594</v>
      </c>
      <c r="S49" s="76"/>
      <c r="T49" s="76" t="s">
        <v>585</v>
      </c>
      <c r="U49" s="76"/>
      <c r="V49" s="76"/>
      <c r="W49" s="76"/>
      <c r="X49" s="76"/>
      <c r="Y49" s="106" t="s">
        <v>585</v>
      </c>
      <c r="Z49" s="106" t="s">
        <v>585</v>
      </c>
      <c r="AA49" s="106" t="s">
        <v>585</v>
      </c>
      <c r="AB49" s="106" t="s">
        <v>585</v>
      </c>
      <c r="AC49" s="106" t="s">
        <v>585</v>
      </c>
      <c r="AD49" s="106" t="s">
        <v>585</v>
      </c>
      <c r="AE49" s="106" t="s">
        <v>585</v>
      </c>
      <c r="AF49" s="106" t="s">
        <v>585</v>
      </c>
      <c r="AG49" s="106">
        <f t="shared" si="0"/>
        <v>0</v>
      </c>
      <c r="AH49" s="106" t="str">
        <f t="shared" si="1"/>
        <v>Débil</v>
      </c>
      <c r="AI49" s="106"/>
      <c r="AJ49" s="106" t="s">
        <v>585</v>
      </c>
      <c r="AK49" s="106" t="str">
        <f t="shared" si="2"/>
        <v>Casilla formulada</v>
      </c>
      <c r="AL49" s="106"/>
      <c r="AM49" s="106" t="str">
        <f t="shared" si="3"/>
        <v>Casilla formulada</v>
      </c>
      <c r="AN49" s="106" t="str">
        <f t="shared" si="4"/>
        <v>Casilla formulada</v>
      </c>
      <c r="AO49" s="106" t="str">
        <f t="shared" si="5"/>
        <v>SI</v>
      </c>
      <c r="AP49" s="330"/>
      <c r="AQ49" s="330"/>
      <c r="AR49" s="332"/>
      <c r="AS49" s="310"/>
      <c r="AT49" s="335"/>
      <c r="AU49" s="338"/>
      <c r="AV49" s="306"/>
      <c r="AW49" s="325"/>
      <c r="AX49" s="328"/>
    </row>
    <row r="50" spans="2:50" s="104" customFormat="1" ht="3" customHeight="1" x14ac:dyDescent="0.25">
      <c r="B50" s="297"/>
      <c r="C50" s="300"/>
      <c r="D50" s="302"/>
      <c r="E50" s="304"/>
      <c r="F50" s="306"/>
      <c r="G50" s="108">
        <v>9</v>
      </c>
      <c r="H50" s="109" t="s">
        <v>586</v>
      </c>
      <c r="I50" s="308"/>
      <c r="J50" s="310"/>
      <c r="K50" s="340"/>
      <c r="L50" s="304"/>
      <c r="M50" s="338"/>
      <c r="N50" s="340"/>
      <c r="O50" s="325"/>
      <c r="P50" s="308"/>
      <c r="Q50" s="110">
        <v>9</v>
      </c>
      <c r="R50" s="77" t="s">
        <v>595</v>
      </c>
      <c r="S50" s="77"/>
      <c r="T50" s="77" t="s">
        <v>585</v>
      </c>
      <c r="U50" s="77"/>
      <c r="V50" s="77"/>
      <c r="W50" s="77"/>
      <c r="X50" s="77"/>
      <c r="Y50" s="109" t="s">
        <v>585</v>
      </c>
      <c r="Z50" s="109" t="s">
        <v>585</v>
      </c>
      <c r="AA50" s="109" t="s">
        <v>585</v>
      </c>
      <c r="AB50" s="109" t="s">
        <v>585</v>
      </c>
      <c r="AC50" s="109" t="s">
        <v>585</v>
      </c>
      <c r="AD50" s="109" t="s">
        <v>585</v>
      </c>
      <c r="AE50" s="109" t="s">
        <v>585</v>
      </c>
      <c r="AF50" s="109" t="s">
        <v>585</v>
      </c>
      <c r="AG50" s="109">
        <f t="shared" si="0"/>
        <v>0</v>
      </c>
      <c r="AH50" s="109" t="str">
        <f t="shared" si="1"/>
        <v>Débil</v>
      </c>
      <c r="AI50" s="109"/>
      <c r="AJ50" s="109" t="s">
        <v>585</v>
      </c>
      <c r="AK50" s="109" t="str">
        <f t="shared" si="2"/>
        <v>Casilla formulada</v>
      </c>
      <c r="AL50" s="109"/>
      <c r="AM50" s="109" t="str">
        <f t="shared" si="3"/>
        <v>Casilla formulada</v>
      </c>
      <c r="AN50" s="109" t="str">
        <f t="shared" si="4"/>
        <v>Casilla formulada</v>
      </c>
      <c r="AO50" s="109" t="str">
        <f t="shared" si="5"/>
        <v>SI</v>
      </c>
      <c r="AP50" s="330"/>
      <c r="AQ50" s="330"/>
      <c r="AR50" s="332"/>
      <c r="AS50" s="310"/>
      <c r="AT50" s="335"/>
      <c r="AU50" s="338"/>
      <c r="AV50" s="306"/>
      <c r="AW50" s="325"/>
      <c r="AX50" s="328"/>
    </row>
    <row r="51" spans="2:50" s="104" customFormat="1" ht="3" customHeight="1" thickBot="1" x14ac:dyDescent="0.3">
      <c r="B51" s="298"/>
      <c r="C51" s="301"/>
      <c r="D51" s="303"/>
      <c r="E51" s="305"/>
      <c r="F51" s="307"/>
      <c r="G51" s="111">
        <v>10</v>
      </c>
      <c r="H51" s="112" t="s">
        <v>586</v>
      </c>
      <c r="I51" s="309"/>
      <c r="J51" s="311"/>
      <c r="K51" s="341"/>
      <c r="L51" s="305"/>
      <c r="M51" s="339"/>
      <c r="N51" s="341"/>
      <c r="O51" s="326"/>
      <c r="P51" s="309"/>
      <c r="Q51" s="113">
        <v>10</v>
      </c>
      <c r="R51" s="114" t="s">
        <v>596</v>
      </c>
      <c r="S51" s="114"/>
      <c r="T51" s="114" t="s">
        <v>585</v>
      </c>
      <c r="U51" s="114"/>
      <c r="V51" s="114"/>
      <c r="W51" s="114"/>
      <c r="X51" s="114"/>
      <c r="Y51" s="112" t="s">
        <v>585</v>
      </c>
      <c r="Z51" s="112" t="s">
        <v>585</v>
      </c>
      <c r="AA51" s="112" t="s">
        <v>585</v>
      </c>
      <c r="AB51" s="112" t="s">
        <v>585</v>
      </c>
      <c r="AC51" s="112" t="s">
        <v>585</v>
      </c>
      <c r="AD51" s="112" t="s">
        <v>585</v>
      </c>
      <c r="AE51" s="112" t="s">
        <v>585</v>
      </c>
      <c r="AF51" s="112" t="s">
        <v>585</v>
      </c>
      <c r="AG51" s="112">
        <f t="shared" si="0"/>
        <v>0</v>
      </c>
      <c r="AH51" s="112" t="str">
        <f t="shared" si="1"/>
        <v>Débil</v>
      </c>
      <c r="AI51" s="112"/>
      <c r="AJ51" s="112" t="s">
        <v>585</v>
      </c>
      <c r="AK51" s="112" t="str">
        <f t="shared" si="2"/>
        <v>Casilla formulada</v>
      </c>
      <c r="AL51" s="112"/>
      <c r="AM51" s="112" t="str">
        <f t="shared" si="3"/>
        <v>Casilla formulada</v>
      </c>
      <c r="AN51" s="112" t="str">
        <f t="shared" si="4"/>
        <v>Casilla formulada</v>
      </c>
      <c r="AO51" s="112" t="str">
        <f t="shared" si="5"/>
        <v>SI</v>
      </c>
      <c r="AP51" s="331"/>
      <c r="AQ51" s="331"/>
      <c r="AR51" s="333"/>
      <c r="AS51" s="311"/>
      <c r="AT51" s="336"/>
      <c r="AU51" s="339"/>
      <c r="AV51" s="307"/>
      <c r="AW51" s="326"/>
      <c r="AX51" s="329"/>
    </row>
    <row r="52" spans="2:50" s="104" customFormat="1" ht="118.2" customHeight="1" x14ac:dyDescent="0.25">
      <c r="B52" s="296" t="s">
        <v>38</v>
      </c>
      <c r="C52" s="299" t="str">
        <f>VLOOKUP(B52,'HOJA DE DATOS'!$I$13:$J$46,2,FALSE)</f>
        <v>Asesorar, ejercer la representación judicial y extrajudicial, adelantar los cobros coactivos y ejercer control de legalidad en las diferentes actuaciones de la entidad.</v>
      </c>
      <c r="D52" s="302" t="s">
        <v>1223</v>
      </c>
      <c r="E52" s="304" t="s">
        <v>376</v>
      </c>
      <c r="F52" s="306" t="str">
        <f>IFERROR(VLOOKUP(E52,'HOJA DE DATOS'!$I$50:$J$57,2,0),"Casilla formulada")</f>
        <v>Posibilidad de ocurrencia de eventos que afecten la situación jurídica o contractual de la organización debido a su incumplimiento o desacato a la normatividad legal y las obligaciones contractuales</v>
      </c>
      <c r="G52" s="101">
        <v>1</v>
      </c>
      <c r="H52" s="102" t="s">
        <v>1224</v>
      </c>
      <c r="I52" s="308" t="s">
        <v>1228</v>
      </c>
      <c r="J52" s="310">
        <v>3</v>
      </c>
      <c r="K52" s="340" t="str">
        <f>IF(J52="Escoger un dato de la lista desplegable","← 
Definir el nivel de probabilidad",VLOOKUP(J52,'HOJA DE DATOS'!$B$4:$E$8,2,0))</f>
        <v>Posible</v>
      </c>
      <c r="L52" s="304" t="str">
        <f>IF(J52="Escoger un dato de la lista desplegable","← ← 
Definir el nivel de probabilidad",VLOOKUP('GJUR-4.0 (G-V3)'!J52:J61,'HOJA DE DATOS'!$B$4:$E$8,4,0))</f>
        <v>Al menos 1 vez en los últimos 2 años.</v>
      </c>
      <c r="M52" s="338">
        <v>2</v>
      </c>
      <c r="N52" s="340" t="str">
        <f>IF(M52="Escoger un dato de la lista desplegable","← 
Definir el nivel de impacto",VLOOKUP(M52,'HOJA DE DATOS'!$G$4:$H$8,2,0))</f>
        <v>Menor</v>
      </c>
      <c r="O52" s="324"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Moderado</v>
      </c>
      <c r="P52" s="342" t="s">
        <v>70</v>
      </c>
      <c r="Q52" s="103">
        <v>1</v>
      </c>
      <c r="R52" s="75" t="s">
        <v>1272</v>
      </c>
      <c r="S52" s="75" t="s">
        <v>1273</v>
      </c>
      <c r="T52" s="75" t="s">
        <v>77</v>
      </c>
      <c r="U52" s="75" t="s">
        <v>1274</v>
      </c>
      <c r="V52" s="75" t="s">
        <v>1275</v>
      </c>
      <c r="W52" s="75" t="s">
        <v>1276</v>
      </c>
      <c r="X52" s="75" t="s">
        <v>1277</v>
      </c>
      <c r="Y52" s="102" t="s">
        <v>78</v>
      </c>
      <c r="Z52" s="102" t="s">
        <v>79</v>
      </c>
      <c r="AA52" s="102" t="s">
        <v>80</v>
      </c>
      <c r="AB52" s="102" t="s">
        <v>81</v>
      </c>
      <c r="AC52" s="102" t="s">
        <v>86</v>
      </c>
      <c r="AD52" s="102" t="s">
        <v>83</v>
      </c>
      <c r="AE52" s="102" t="s">
        <v>84</v>
      </c>
      <c r="AF52" s="102" t="s">
        <v>96</v>
      </c>
      <c r="AG52" s="102">
        <f t="shared" si="0"/>
        <v>95</v>
      </c>
      <c r="AH52" s="102" t="str">
        <f t="shared" si="1"/>
        <v>Fuerte</v>
      </c>
      <c r="AI52" s="102"/>
      <c r="AJ52" s="102" t="s">
        <v>89</v>
      </c>
      <c r="AK52" s="102" t="str">
        <f t="shared" si="2"/>
        <v>Siempre se ejecuta</v>
      </c>
      <c r="AL52" s="102"/>
      <c r="AM52" s="102" t="str">
        <f t="shared" si="3"/>
        <v>FUERTE</v>
      </c>
      <c r="AN52" s="102">
        <f t="shared" si="4"/>
        <v>100</v>
      </c>
      <c r="AO52" s="102" t="str">
        <f t="shared" si="5"/>
        <v>NO</v>
      </c>
      <c r="AP52" s="330" t="str">
        <f>IFERROR(IF(AVERAGE(AN52:AN61)=100,"FUERTE",IF(AND(AVERAGE(AN52:AN61)&lt;=99,AVERAGE(AN52:AN61)&gt;=50),"MODERADA",IF(AVERAGE(AN52:AN61)&lt;50,"DÉBIL",0))),"Casilla formulada")</f>
        <v>FUERTE</v>
      </c>
      <c r="AQ52" s="330" t="str">
        <f t="shared" ref="AQ52" si="30">IFERROR(IF(AVERAGEIF(Y52:Y61,"Preventivo",AN52:AN61)&gt;=50,"DIRECTAMENTE","NO DISMINUYE"),"NO DISMINUYE")</f>
        <v>DIRECTAMENTE</v>
      </c>
      <c r="AR52" s="332" t="str">
        <f t="shared" ref="AR52" si="31">IFERROR(IF(AVERAGEIF(Y52:Y61,"Detectivo",AN52:AN61)=100,"DIRECTAMENTE",IF(AND(AVERAGEIF(Y52:Y61,"Detectivo",AN52:AN61)&lt;99,(AVERAGEIF(Y52:Y61,"Detectivo",AN52:AN61)&gt;=50)),"INDIRECTAMENTE","NO DISMINUYE")),"NO DISMINUYE")</f>
        <v>DIRECTAMENTE</v>
      </c>
      <c r="AS52" s="334">
        <f t="shared" ref="AS52" si="32">IF(J52=1,1,IF(AND(J52=2,AP52="FUERTE",AQ52="DIRECTAMENTE"),J52-1,IF(AND(J52&gt;2,AP52="FUERTE",AQ52="DIRECTAMENTE"),J52-2,IF(AND(J52&gt;=2,AP52="MODERADA",AQ52="DIRECTAMENTE"),J52-1,J52))))</f>
        <v>1</v>
      </c>
      <c r="AT52" s="335" t="str">
        <f t="shared" ref="AT52" si="33">IF(AS52=1,"Rara vez",IF(AS52=2,"Improbable",IF(AS52=3,"Posible",IF(AS52=4,"Probable",IF(AS52=5,"Casi Seguro",0)))))</f>
        <v>Rara vez</v>
      </c>
      <c r="AU52" s="337">
        <f t="shared" ref="AU52" si="34">IF(M52=1,1,IF(AND(M52=2,AP52="FUERTE",OR(AR52="DIRECTAMENTE",AR52="INDIRECTAMENTE")),M52-1,IF(AND(M52&gt;2,AP52="FUERTE",AR52="DIRECTAMENTE"),M52-2,IF(AND(M52&gt;2,AP52="FUERTE",AR52="INDIRECTAMENTE"),M52-1,IF(AND(M52&gt;1,AP52="MODERADA",AR52="DIRECTAMENTE"),M52-1,M52)))))</f>
        <v>1</v>
      </c>
      <c r="AV52" s="306" t="str">
        <f t="shared" ref="AV52" si="35">IF(AU52=1,"Insignificante",IF(AU52=2,"Menor",IF(AU52=3,"Moderado",IF(AU52=4,"Mayor",IF(AU52=5,"Catastrófico","Casilla formulada")))))</f>
        <v>Insignificante</v>
      </c>
      <c r="AW52" s="324"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Bajo</v>
      </c>
      <c r="AX52" s="327" t="s">
        <v>1171</v>
      </c>
    </row>
    <row r="53" spans="2:50" s="104" customFormat="1" ht="114" customHeight="1" x14ac:dyDescent="0.25">
      <c r="B53" s="297"/>
      <c r="C53" s="300"/>
      <c r="D53" s="302"/>
      <c r="E53" s="304"/>
      <c r="F53" s="306"/>
      <c r="G53" s="105">
        <v>2</v>
      </c>
      <c r="H53" s="106" t="s">
        <v>1225</v>
      </c>
      <c r="I53" s="308"/>
      <c r="J53" s="310"/>
      <c r="K53" s="340"/>
      <c r="L53" s="304"/>
      <c r="M53" s="338"/>
      <c r="N53" s="340"/>
      <c r="O53" s="325"/>
      <c r="P53" s="308"/>
      <c r="Q53" s="107">
        <v>2</v>
      </c>
      <c r="R53" s="76" t="s">
        <v>1278</v>
      </c>
      <c r="S53" s="76" t="s">
        <v>1279</v>
      </c>
      <c r="T53" s="76" t="s">
        <v>77</v>
      </c>
      <c r="U53" s="76" t="s">
        <v>1280</v>
      </c>
      <c r="V53" s="76" t="s">
        <v>1281</v>
      </c>
      <c r="W53" s="76" t="s">
        <v>1282</v>
      </c>
      <c r="X53" s="76" t="s">
        <v>1283</v>
      </c>
      <c r="Y53" s="106" t="s">
        <v>95</v>
      </c>
      <c r="Z53" s="106" t="s">
        <v>79</v>
      </c>
      <c r="AA53" s="106" t="s">
        <v>80</v>
      </c>
      <c r="AB53" s="106" t="s">
        <v>81</v>
      </c>
      <c r="AC53" s="106" t="s">
        <v>82</v>
      </c>
      <c r="AD53" s="106" t="s">
        <v>83</v>
      </c>
      <c r="AE53" s="106" t="s">
        <v>84</v>
      </c>
      <c r="AF53" s="106" t="s">
        <v>96</v>
      </c>
      <c r="AG53" s="106">
        <f t="shared" si="0"/>
        <v>100</v>
      </c>
      <c r="AH53" s="106" t="str">
        <f t="shared" si="1"/>
        <v>Fuerte</v>
      </c>
      <c r="AI53" s="106"/>
      <c r="AJ53" s="106" t="s">
        <v>89</v>
      </c>
      <c r="AK53" s="106" t="str">
        <f t="shared" si="2"/>
        <v>Siempre se ejecuta</v>
      </c>
      <c r="AL53" s="106"/>
      <c r="AM53" s="106" t="str">
        <f t="shared" si="3"/>
        <v>FUERTE</v>
      </c>
      <c r="AN53" s="106">
        <f t="shared" si="4"/>
        <v>100</v>
      </c>
      <c r="AO53" s="106" t="str">
        <f t="shared" si="5"/>
        <v>NO</v>
      </c>
      <c r="AP53" s="330"/>
      <c r="AQ53" s="330"/>
      <c r="AR53" s="332"/>
      <c r="AS53" s="310"/>
      <c r="AT53" s="335"/>
      <c r="AU53" s="338"/>
      <c r="AV53" s="306"/>
      <c r="AW53" s="325"/>
      <c r="AX53" s="328"/>
    </row>
    <row r="54" spans="2:50" s="104" customFormat="1" ht="141" customHeight="1" x14ac:dyDescent="0.25">
      <c r="B54" s="297"/>
      <c r="C54" s="300"/>
      <c r="D54" s="302"/>
      <c r="E54" s="304"/>
      <c r="F54" s="306"/>
      <c r="G54" s="108">
        <v>3</v>
      </c>
      <c r="H54" s="109" t="s">
        <v>1226</v>
      </c>
      <c r="I54" s="308"/>
      <c r="J54" s="310"/>
      <c r="K54" s="340"/>
      <c r="L54" s="304"/>
      <c r="M54" s="338"/>
      <c r="N54" s="340"/>
      <c r="O54" s="325"/>
      <c r="P54" s="308"/>
      <c r="Q54" s="110">
        <v>3</v>
      </c>
      <c r="R54" s="77" t="s">
        <v>1284</v>
      </c>
      <c r="S54" s="77" t="s">
        <v>1230</v>
      </c>
      <c r="T54" s="77" t="s">
        <v>113</v>
      </c>
      <c r="U54" s="77" t="s">
        <v>1231</v>
      </c>
      <c r="V54" s="77" t="s">
        <v>1285</v>
      </c>
      <c r="W54" s="77" t="s">
        <v>1286</v>
      </c>
      <c r="X54" s="77" t="s">
        <v>1287</v>
      </c>
      <c r="Y54" s="109" t="s">
        <v>78</v>
      </c>
      <c r="Z54" s="109" t="s">
        <v>79</v>
      </c>
      <c r="AA54" s="109" t="s">
        <v>80</v>
      </c>
      <c r="AB54" s="109" t="s">
        <v>81</v>
      </c>
      <c r="AC54" s="109" t="s">
        <v>86</v>
      </c>
      <c r="AD54" s="109" t="s">
        <v>83</v>
      </c>
      <c r="AE54" s="109" t="s">
        <v>84</v>
      </c>
      <c r="AF54" s="109" t="s">
        <v>96</v>
      </c>
      <c r="AG54" s="109">
        <f t="shared" si="0"/>
        <v>95</v>
      </c>
      <c r="AH54" s="109" t="str">
        <f t="shared" si="1"/>
        <v>Fuerte</v>
      </c>
      <c r="AI54" s="109"/>
      <c r="AJ54" s="109" t="s">
        <v>89</v>
      </c>
      <c r="AK54" s="109" t="str">
        <f t="shared" si="2"/>
        <v>Siempre se ejecuta</v>
      </c>
      <c r="AL54" s="109"/>
      <c r="AM54" s="109" t="str">
        <f t="shared" si="3"/>
        <v>FUERTE</v>
      </c>
      <c r="AN54" s="109">
        <f t="shared" si="4"/>
        <v>100</v>
      </c>
      <c r="AO54" s="109" t="str">
        <f t="shared" si="5"/>
        <v>NO</v>
      </c>
      <c r="AP54" s="330"/>
      <c r="AQ54" s="330"/>
      <c r="AR54" s="332"/>
      <c r="AS54" s="310"/>
      <c r="AT54" s="335"/>
      <c r="AU54" s="338"/>
      <c r="AV54" s="306"/>
      <c r="AW54" s="325"/>
      <c r="AX54" s="328"/>
    </row>
    <row r="55" spans="2:50" s="104" customFormat="1" ht="138" customHeight="1" x14ac:dyDescent="0.25">
      <c r="B55" s="297"/>
      <c r="C55" s="300"/>
      <c r="D55" s="302"/>
      <c r="E55" s="304"/>
      <c r="F55" s="306"/>
      <c r="G55" s="105">
        <v>4</v>
      </c>
      <c r="H55" s="106" t="s">
        <v>1227</v>
      </c>
      <c r="I55" s="308"/>
      <c r="J55" s="310"/>
      <c r="K55" s="340"/>
      <c r="L55" s="304"/>
      <c r="M55" s="338"/>
      <c r="N55" s="340"/>
      <c r="O55" s="325"/>
      <c r="P55" s="308"/>
      <c r="Q55" s="107">
        <v>4</v>
      </c>
      <c r="R55" s="76" t="s">
        <v>1288</v>
      </c>
      <c r="S55" s="76" t="s">
        <v>1230</v>
      </c>
      <c r="T55" s="76" t="s">
        <v>77</v>
      </c>
      <c r="U55" s="76" t="s">
        <v>1232</v>
      </c>
      <c r="V55" s="76" t="s">
        <v>1289</v>
      </c>
      <c r="W55" s="76" t="s">
        <v>1290</v>
      </c>
      <c r="X55" s="76" t="s">
        <v>1287</v>
      </c>
      <c r="Y55" s="106" t="s">
        <v>78</v>
      </c>
      <c r="Z55" s="106" t="s">
        <v>79</v>
      </c>
      <c r="AA55" s="106" t="s">
        <v>80</v>
      </c>
      <c r="AB55" s="106" t="s">
        <v>81</v>
      </c>
      <c r="AC55" s="106" t="s">
        <v>86</v>
      </c>
      <c r="AD55" s="106" t="s">
        <v>83</v>
      </c>
      <c r="AE55" s="106" t="s">
        <v>84</v>
      </c>
      <c r="AF55" s="106" t="s">
        <v>96</v>
      </c>
      <c r="AG55" s="106">
        <f t="shared" si="0"/>
        <v>95</v>
      </c>
      <c r="AH55" s="106" t="str">
        <f t="shared" si="1"/>
        <v>Fuerte</v>
      </c>
      <c r="AI55" s="106"/>
      <c r="AJ55" s="106" t="s">
        <v>89</v>
      </c>
      <c r="AK55" s="106" t="str">
        <f t="shared" si="2"/>
        <v>Siempre se ejecuta</v>
      </c>
      <c r="AL55" s="106"/>
      <c r="AM55" s="106" t="str">
        <f t="shared" si="3"/>
        <v>FUERTE</v>
      </c>
      <c r="AN55" s="106">
        <f t="shared" si="4"/>
        <v>100</v>
      </c>
      <c r="AO55" s="106" t="str">
        <f t="shared" si="5"/>
        <v>NO</v>
      </c>
      <c r="AP55" s="330"/>
      <c r="AQ55" s="330"/>
      <c r="AR55" s="332"/>
      <c r="AS55" s="310"/>
      <c r="AT55" s="335"/>
      <c r="AU55" s="338"/>
      <c r="AV55" s="306"/>
      <c r="AW55" s="325"/>
      <c r="AX55" s="328"/>
    </row>
    <row r="56" spans="2:50" s="104" customFormat="1" ht="2.4" customHeight="1" x14ac:dyDescent="0.25">
      <c r="B56" s="297"/>
      <c r="C56" s="300"/>
      <c r="D56" s="302"/>
      <c r="E56" s="304"/>
      <c r="F56" s="306"/>
      <c r="G56" s="108">
        <v>5</v>
      </c>
      <c r="H56" s="109" t="s">
        <v>586</v>
      </c>
      <c r="I56" s="308"/>
      <c r="J56" s="310"/>
      <c r="K56" s="340"/>
      <c r="L56" s="304"/>
      <c r="M56" s="338"/>
      <c r="N56" s="340"/>
      <c r="O56" s="325"/>
      <c r="P56" s="308"/>
      <c r="Q56" s="110">
        <v>5</v>
      </c>
      <c r="R56" s="77" t="s">
        <v>591</v>
      </c>
      <c r="S56" s="77"/>
      <c r="T56" s="77" t="s">
        <v>585</v>
      </c>
      <c r="U56" s="77"/>
      <c r="V56" s="77"/>
      <c r="W56" s="77"/>
      <c r="X56" s="77"/>
      <c r="Y56" s="109" t="s">
        <v>585</v>
      </c>
      <c r="Z56" s="109" t="s">
        <v>585</v>
      </c>
      <c r="AA56" s="109" t="s">
        <v>585</v>
      </c>
      <c r="AB56" s="109" t="s">
        <v>585</v>
      </c>
      <c r="AC56" s="109" t="s">
        <v>585</v>
      </c>
      <c r="AD56" s="109" t="s">
        <v>585</v>
      </c>
      <c r="AE56" s="109" t="s">
        <v>585</v>
      </c>
      <c r="AF56" s="109" t="s">
        <v>585</v>
      </c>
      <c r="AG56" s="109">
        <f t="shared" si="0"/>
        <v>0</v>
      </c>
      <c r="AH56" s="109" t="str">
        <f t="shared" si="1"/>
        <v>Débil</v>
      </c>
      <c r="AI56" s="109"/>
      <c r="AJ56" s="109" t="s">
        <v>585</v>
      </c>
      <c r="AK56" s="109" t="str">
        <f t="shared" si="2"/>
        <v>Casilla formulada</v>
      </c>
      <c r="AL56" s="109"/>
      <c r="AM56" s="109" t="str">
        <f t="shared" si="3"/>
        <v>Casilla formulada</v>
      </c>
      <c r="AN56" s="109" t="str">
        <f t="shared" si="4"/>
        <v>Casilla formulada</v>
      </c>
      <c r="AO56" s="109" t="str">
        <f t="shared" si="5"/>
        <v>SI</v>
      </c>
      <c r="AP56" s="330"/>
      <c r="AQ56" s="330"/>
      <c r="AR56" s="332"/>
      <c r="AS56" s="310"/>
      <c r="AT56" s="335"/>
      <c r="AU56" s="338"/>
      <c r="AV56" s="306"/>
      <c r="AW56" s="325"/>
      <c r="AX56" s="328"/>
    </row>
    <row r="57" spans="2:50" s="104" customFormat="1" ht="2.4" customHeight="1" x14ac:dyDescent="0.25">
      <c r="B57" s="297"/>
      <c r="C57" s="300"/>
      <c r="D57" s="302"/>
      <c r="E57" s="304"/>
      <c r="F57" s="306"/>
      <c r="G57" s="105">
        <v>6</v>
      </c>
      <c r="H57" s="106" t="s">
        <v>586</v>
      </c>
      <c r="I57" s="308"/>
      <c r="J57" s="310"/>
      <c r="K57" s="340"/>
      <c r="L57" s="304"/>
      <c r="M57" s="338"/>
      <c r="N57" s="340"/>
      <c r="O57" s="325"/>
      <c r="P57" s="308"/>
      <c r="Q57" s="107">
        <v>6</v>
      </c>
      <c r="R57" s="76" t="s">
        <v>592</v>
      </c>
      <c r="S57" s="76"/>
      <c r="T57" s="76" t="s">
        <v>585</v>
      </c>
      <c r="U57" s="76"/>
      <c r="V57" s="76"/>
      <c r="W57" s="76"/>
      <c r="X57" s="76"/>
      <c r="Y57" s="106" t="s">
        <v>585</v>
      </c>
      <c r="Z57" s="106" t="s">
        <v>585</v>
      </c>
      <c r="AA57" s="106" t="s">
        <v>585</v>
      </c>
      <c r="AB57" s="106" t="s">
        <v>585</v>
      </c>
      <c r="AC57" s="106" t="s">
        <v>585</v>
      </c>
      <c r="AD57" s="106" t="s">
        <v>585</v>
      </c>
      <c r="AE57" s="106" t="s">
        <v>585</v>
      </c>
      <c r="AF57" s="106" t="s">
        <v>585</v>
      </c>
      <c r="AG57" s="106">
        <f t="shared" si="0"/>
        <v>0</v>
      </c>
      <c r="AH57" s="106" t="str">
        <f t="shared" si="1"/>
        <v>Débil</v>
      </c>
      <c r="AI57" s="106"/>
      <c r="AJ57" s="106" t="s">
        <v>585</v>
      </c>
      <c r="AK57" s="106" t="str">
        <f t="shared" si="2"/>
        <v>Casilla formulada</v>
      </c>
      <c r="AL57" s="106"/>
      <c r="AM57" s="106" t="str">
        <f t="shared" si="3"/>
        <v>Casilla formulada</v>
      </c>
      <c r="AN57" s="106" t="str">
        <f t="shared" si="4"/>
        <v>Casilla formulada</v>
      </c>
      <c r="AO57" s="106" t="str">
        <f t="shared" si="5"/>
        <v>SI</v>
      </c>
      <c r="AP57" s="330"/>
      <c r="AQ57" s="330"/>
      <c r="AR57" s="332"/>
      <c r="AS57" s="310"/>
      <c r="AT57" s="335"/>
      <c r="AU57" s="338"/>
      <c r="AV57" s="306"/>
      <c r="AW57" s="325"/>
      <c r="AX57" s="328"/>
    </row>
    <row r="58" spans="2:50" s="104" customFormat="1" ht="2.4" customHeight="1" x14ac:dyDescent="0.25">
      <c r="B58" s="297"/>
      <c r="C58" s="300"/>
      <c r="D58" s="302"/>
      <c r="E58" s="304"/>
      <c r="F58" s="306"/>
      <c r="G58" s="108">
        <v>7</v>
      </c>
      <c r="H58" s="109" t="s">
        <v>586</v>
      </c>
      <c r="I58" s="308"/>
      <c r="J58" s="310"/>
      <c r="K58" s="340"/>
      <c r="L58" s="304"/>
      <c r="M58" s="338"/>
      <c r="N58" s="340"/>
      <c r="O58" s="325"/>
      <c r="P58" s="308"/>
      <c r="Q58" s="110">
        <v>7</v>
      </c>
      <c r="R58" s="77" t="s">
        <v>593</v>
      </c>
      <c r="S58" s="77"/>
      <c r="T58" s="77" t="s">
        <v>585</v>
      </c>
      <c r="U58" s="77"/>
      <c r="V58" s="77"/>
      <c r="W58" s="77"/>
      <c r="X58" s="77"/>
      <c r="Y58" s="109" t="s">
        <v>585</v>
      </c>
      <c r="Z58" s="109" t="s">
        <v>585</v>
      </c>
      <c r="AA58" s="109" t="s">
        <v>585</v>
      </c>
      <c r="AB58" s="109" t="s">
        <v>585</v>
      </c>
      <c r="AC58" s="109" t="s">
        <v>585</v>
      </c>
      <c r="AD58" s="109" t="s">
        <v>585</v>
      </c>
      <c r="AE58" s="109" t="s">
        <v>585</v>
      </c>
      <c r="AF58" s="109" t="s">
        <v>585</v>
      </c>
      <c r="AG58" s="109">
        <f t="shared" si="0"/>
        <v>0</v>
      </c>
      <c r="AH58" s="109" t="str">
        <f t="shared" si="1"/>
        <v>Débil</v>
      </c>
      <c r="AI58" s="109"/>
      <c r="AJ58" s="109" t="s">
        <v>585</v>
      </c>
      <c r="AK58" s="109" t="str">
        <f t="shared" si="2"/>
        <v>Casilla formulada</v>
      </c>
      <c r="AL58" s="109"/>
      <c r="AM58" s="109" t="str">
        <f t="shared" si="3"/>
        <v>Casilla formulada</v>
      </c>
      <c r="AN58" s="109" t="str">
        <f t="shared" si="4"/>
        <v>Casilla formulada</v>
      </c>
      <c r="AO58" s="109" t="str">
        <f t="shared" si="5"/>
        <v>SI</v>
      </c>
      <c r="AP58" s="330"/>
      <c r="AQ58" s="330"/>
      <c r="AR58" s="332"/>
      <c r="AS58" s="310"/>
      <c r="AT58" s="335"/>
      <c r="AU58" s="338"/>
      <c r="AV58" s="306"/>
      <c r="AW58" s="325"/>
      <c r="AX58" s="328"/>
    </row>
    <row r="59" spans="2:50" s="104" customFormat="1" ht="2.4" customHeight="1" x14ac:dyDescent="0.25">
      <c r="B59" s="297"/>
      <c r="C59" s="300"/>
      <c r="D59" s="302"/>
      <c r="E59" s="304"/>
      <c r="F59" s="306"/>
      <c r="G59" s="105">
        <v>8</v>
      </c>
      <c r="H59" s="106" t="s">
        <v>586</v>
      </c>
      <c r="I59" s="308"/>
      <c r="J59" s="310"/>
      <c r="K59" s="340"/>
      <c r="L59" s="304"/>
      <c r="M59" s="338"/>
      <c r="N59" s="340"/>
      <c r="O59" s="325"/>
      <c r="P59" s="308"/>
      <c r="Q59" s="107">
        <v>8</v>
      </c>
      <c r="R59" s="76" t="s">
        <v>594</v>
      </c>
      <c r="S59" s="76"/>
      <c r="T59" s="76" t="s">
        <v>585</v>
      </c>
      <c r="U59" s="76"/>
      <c r="V59" s="76"/>
      <c r="W59" s="76"/>
      <c r="X59" s="76"/>
      <c r="Y59" s="106" t="s">
        <v>585</v>
      </c>
      <c r="Z59" s="106" t="s">
        <v>585</v>
      </c>
      <c r="AA59" s="106" t="s">
        <v>585</v>
      </c>
      <c r="AB59" s="106" t="s">
        <v>585</v>
      </c>
      <c r="AC59" s="106" t="s">
        <v>585</v>
      </c>
      <c r="AD59" s="106" t="s">
        <v>585</v>
      </c>
      <c r="AE59" s="106" t="s">
        <v>585</v>
      </c>
      <c r="AF59" s="106" t="s">
        <v>585</v>
      </c>
      <c r="AG59" s="106">
        <f t="shared" si="0"/>
        <v>0</v>
      </c>
      <c r="AH59" s="106" t="str">
        <f t="shared" si="1"/>
        <v>Débil</v>
      </c>
      <c r="AI59" s="106"/>
      <c r="AJ59" s="106" t="s">
        <v>585</v>
      </c>
      <c r="AK59" s="106" t="str">
        <f t="shared" si="2"/>
        <v>Casilla formulada</v>
      </c>
      <c r="AL59" s="106"/>
      <c r="AM59" s="106" t="str">
        <f t="shared" si="3"/>
        <v>Casilla formulada</v>
      </c>
      <c r="AN59" s="106" t="str">
        <f t="shared" si="4"/>
        <v>Casilla formulada</v>
      </c>
      <c r="AO59" s="106" t="str">
        <f t="shared" si="5"/>
        <v>SI</v>
      </c>
      <c r="AP59" s="330"/>
      <c r="AQ59" s="330"/>
      <c r="AR59" s="332"/>
      <c r="AS59" s="310"/>
      <c r="AT59" s="335"/>
      <c r="AU59" s="338"/>
      <c r="AV59" s="306"/>
      <c r="AW59" s="325"/>
      <c r="AX59" s="328"/>
    </row>
    <row r="60" spans="2:50" s="104" customFormat="1" ht="2.4" customHeight="1" x14ac:dyDescent="0.25">
      <c r="B60" s="297"/>
      <c r="C60" s="300"/>
      <c r="D60" s="302"/>
      <c r="E60" s="304"/>
      <c r="F60" s="306"/>
      <c r="G60" s="108">
        <v>9</v>
      </c>
      <c r="H60" s="109" t="s">
        <v>586</v>
      </c>
      <c r="I60" s="308"/>
      <c r="J60" s="310"/>
      <c r="K60" s="340"/>
      <c r="L60" s="304"/>
      <c r="M60" s="338"/>
      <c r="N60" s="340"/>
      <c r="O60" s="325"/>
      <c r="P60" s="308"/>
      <c r="Q60" s="110">
        <v>9</v>
      </c>
      <c r="R60" s="77" t="s">
        <v>595</v>
      </c>
      <c r="S60" s="77"/>
      <c r="T60" s="77" t="s">
        <v>585</v>
      </c>
      <c r="U60" s="77"/>
      <c r="V60" s="77"/>
      <c r="W60" s="77"/>
      <c r="X60" s="77"/>
      <c r="Y60" s="109" t="s">
        <v>585</v>
      </c>
      <c r="Z60" s="109" t="s">
        <v>585</v>
      </c>
      <c r="AA60" s="109" t="s">
        <v>585</v>
      </c>
      <c r="AB60" s="109" t="s">
        <v>585</v>
      </c>
      <c r="AC60" s="109" t="s">
        <v>585</v>
      </c>
      <c r="AD60" s="109" t="s">
        <v>585</v>
      </c>
      <c r="AE60" s="109" t="s">
        <v>585</v>
      </c>
      <c r="AF60" s="109" t="s">
        <v>585</v>
      </c>
      <c r="AG60" s="109">
        <f t="shared" si="0"/>
        <v>0</v>
      </c>
      <c r="AH60" s="109" t="str">
        <f t="shared" si="1"/>
        <v>Débil</v>
      </c>
      <c r="AI60" s="109"/>
      <c r="AJ60" s="109" t="s">
        <v>585</v>
      </c>
      <c r="AK60" s="109" t="str">
        <f t="shared" si="2"/>
        <v>Casilla formulada</v>
      </c>
      <c r="AL60" s="109"/>
      <c r="AM60" s="109" t="str">
        <f t="shared" si="3"/>
        <v>Casilla formulada</v>
      </c>
      <c r="AN60" s="109" t="str">
        <f t="shared" si="4"/>
        <v>Casilla formulada</v>
      </c>
      <c r="AO60" s="109" t="str">
        <f t="shared" si="5"/>
        <v>SI</v>
      </c>
      <c r="AP60" s="330"/>
      <c r="AQ60" s="330"/>
      <c r="AR60" s="332"/>
      <c r="AS60" s="310"/>
      <c r="AT60" s="335"/>
      <c r="AU60" s="338"/>
      <c r="AV60" s="306"/>
      <c r="AW60" s="325"/>
      <c r="AX60" s="328"/>
    </row>
    <row r="61" spans="2:50" s="104" customFormat="1" ht="2.4" customHeight="1" thickBot="1" x14ac:dyDescent="0.3">
      <c r="B61" s="298"/>
      <c r="C61" s="301"/>
      <c r="D61" s="303"/>
      <c r="E61" s="305"/>
      <c r="F61" s="307"/>
      <c r="G61" s="111">
        <v>10</v>
      </c>
      <c r="H61" s="112" t="s">
        <v>586</v>
      </c>
      <c r="I61" s="309"/>
      <c r="J61" s="311"/>
      <c r="K61" s="341"/>
      <c r="L61" s="305"/>
      <c r="M61" s="339"/>
      <c r="N61" s="341"/>
      <c r="O61" s="326"/>
      <c r="P61" s="309"/>
      <c r="Q61" s="113">
        <v>10</v>
      </c>
      <c r="R61" s="114" t="s">
        <v>596</v>
      </c>
      <c r="S61" s="114"/>
      <c r="T61" s="114" t="s">
        <v>585</v>
      </c>
      <c r="U61" s="114"/>
      <c r="V61" s="114"/>
      <c r="W61" s="114"/>
      <c r="X61" s="114"/>
      <c r="Y61" s="112" t="s">
        <v>585</v>
      </c>
      <c r="Z61" s="112" t="s">
        <v>585</v>
      </c>
      <c r="AA61" s="112" t="s">
        <v>585</v>
      </c>
      <c r="AB61" s="112" t="s">
        <v>585</v>
      </c>
      <c r="AC61" s="112" t="s">
        <v>585</v>
      </c>
      <c r="AD61" s="112" t="s">
        <v>585</v>
      </c>
      <c r="AE61" s="112" t="s">
        <v>585</v>
      </c>
      <c r="AF61" s="112" t="s">
        <v>585</v>
      </c>
      <c r="AG61" s="112">
        <f t="shared" si="0"/>
        <v>0</v>
      </c>
      <c r="AH61" s="112" t="str">
        <f t="shared" si="1"/>
        <v>Débil</v>
      </c>
      <c r="AI61" s="112"/>
      <c r="AJ61" s="112" t="s">
        <v>585</v>
      </c>
      <c r="AK61" s="112" t="str">
        <f t="shared" si="2"/>
        <v>Casilla formulada</v>
      </c>
      <c r="AL61" s="112"/>
      <c r="AM61" s="112" t="str">
        <f t="shared" si="3"/>
        <v>Casilla formulada</v>
      </c>
      <c r="AN61" s="112" t="str">
        <f t="shared" si="4"/>
        <v>Casilla formulada</v>
      </c>
      <c r="AO61" s="112" t="str">
        <f t="shared" si="5"/>
        <v>SI</v>
      </c>
      <c r="AP61" s="331"/>
      <c r="AQ61" s="331"/>
      <c r="AR61" s="333"/>
      <c r="AS61" s="311"/>
      <c r="AT61" s="336"/>
      <c r="AU61" s="339"/>
      <c r="AV61" s="307"/>
      <c r="AW61" s="326"/>
      <c r="AX61" s="329"/>
    </row>
    <row r="62" spans="2:50" s="104" customFormat="1" ht="96.6" customHeight="1" x14ac:dyDescent="0.25">
      <c r="B62" s="296" t="s">
        <v>38</v>
      </c>
      <c r="C62" s="299" t="str">
        <f>VLOOKUP(B62,'HOJA DE DATOS'!$I$13:$J$46,2,FALSE)</f>
        <v>Asesorar, ejercer la representación judicial y extrajudicial, adelantar los cobros coactivos y ejercer control de legalidad en las diferentes actuaciones de la entidad.</v>
      </c>
      <c r="D62" s="302" t="s">
        <v>1291</v>
      </c>
      <c r="E62" s="304" t="s">
        <v>376</v>
      </c>
      <c r="F62" s="306" t="str">
        <f>IFERROR(VLOOKUP(E62,'HOJA DE DATOS'!$I$50:$J$57,2,0),"Casilla formulada")</f>
        <v>Posibilidad de ocurrencia de eventos que afecten la situación jurídica o contractual de la organización debido a su incumplimiento o desacato a la normatividad legal y las obligaciones contractuales</v>
      </c>
      <c r="G62" s="101">
        <v>1</v>
      </c>
      <c r="H62" s="102" t="s">
        <v>1292</v>
      </c>
      <c r="I62" s="308" t="s">
        <v>1296</v>
      </c>
      <c r="J62" s="310">
        <v>3</v>
      </c>
      <c r="K62" s="340" t="str">
        <f>IF(J62="Escoger un dato de la lista desplegable","← 
Definir el nivel de probabilidad",VLOOKUP(J62,'HOJA DE DATOS'!$B$4:$E$8,2,0))</f>
        <v>Posible</v>
      </c>
      <c r="L62" s="304" t="str">
        <f>IF(J62="Escoger un dato de la lista desplegable","← ← 
Definir el nivel de probabilidad",VLOOKUP('GJUR-4.0 (G-V3)'!J62:J71,'HOJA DE DATOS'!$B$4:$E$8,4,0))</f>
        <v>Al menos 1 vez en los últimos 2 años.</v>
      </c>
      <c r="M62" s="338">
        <v>2</v>
      </c>
      <c r="N62" s="340" t="str">
        <f>IF(M62="Escoger un dato de la lista desplegable","← 
Definir el nivel de impacto",VLOOKUP(M62,'HOJA DE DATOS'!$G$4:$H$8,2,0))</f>
        <v>Menor</v>
      </c>
      <c r="O62" s="324" t="str">
        <f>IF(AND(J62=1,N62="Insignificante"),"Bajo",IF(AND(J62=1,N62="Menor"),"Bajo",IF(AND(J62=1,N62="Moderado"),"Moderado",IF(AND(J62=1,N62="Mayor"),"Alto",IF(AND(J62=1,N62="Catastrófico"),"Extremo",IF(AND(J62=2,N62="Insignificante"),"Bajo",IF(AND(J62=2,N62="Menor"),"Bajo",IF(AND(J62=2,N62="Moderado"),"Moderado",IF(AND(J62=2,N62="Mayor"),"Alto",IF(AND(J62=2,N62="Catastrófico"),"Extremo",IF(AND(J62=3,N62="Insignificante"),"Bajo",IF(AND(J62=3,N62="Menor"),"Moderado",IF(AND(J62=3,N62="Moderado"),"Alto",IF(AND(J62=3,N62="Mayor"),"Extremo",IF(AND(J62=3,N62="Catastrófico"),"Extremo",IF(AND(J62=4,N62="Insignificante"),"Moderado",IF(AND(J62=4,N62="Menor"),"Alto",IF(AND(J62=4,N62="Moderado"),"Alto",IF(AND(J62=4,N62="Mayor"),"Extremo",IF(AND(J62=4,N62="Catastrófico"),"Extremo",IF(AND(J62=5,N62="Insignificante"),"Alto",IF(AND(J62=5,N62="Menor"),"Alto",IF(AND(J62=5,N62="Moderado"),"Extremo",IF(AND(J62=5,N62="Mayor"),"Extremo",IF(AND(J62=5,N62="Catastrófico"),"Extremo","Casilla formulada")))))))))))))))))))))))))</f>
        <v>Moderado</v>
      </c>
      <c r="P62" s="342" t="s">
        <v>70</v>
      </c>
      <c r="Q62" s="103">
        <v>1</v>
      </c>
      <c r="R62" s="75" t="s">
        <v>1297</v>
      </c>
      <c r="S62" s="75" t="s">
        <v>1298</v>
      </c>
      <c r="T62" s="75" t="s">
        <v>77</v>
      </c>
      <c r="U62" s="75" t="s">
        <v>1299</v>
      </c>
      <c r="V62" s="75" t="s">
        <v>1300</v>
      </c>
      <c r="W62" s="75" t="s">
        <v>1301</v>
      </c>
      <c r="X62" s="75" t="s">
        <v>1302</v>
      </c>
      <c r="Y62" s="102" t="s">
        <v>78</v>
      </c>
      <c r="Z62" s="102" t="s">
        <v>79</v>
      </c>
      <c r="AA62" s="102" t="s">
        <v>80</v>
      </c>
      <c r="AB62" s="102" t="s">
        <v>81</v>
      </c>
      <c r="AC62" s="102" t="s">
        <v>86</v>
      </c>
      <c r="AD62" s="102" t="s">
        <v>83</v>
      </c>
      <c r="AE62" s="102" t="s">
        <v>84</v>
      </c>
      <c r="AF62" s="102" t="s">
        <v>96</v>
      </c>
      <c r="AG62" s="102">
        <f t="shared" ref="AG62:AG91" si="36">IF(Z62="Asignado",15,0)+IF(AA62="Adecuado",15,0)+IF(AB62="Oportuna",15,0)+IF(AC62="Prevenir",15,IF(AC62="Detectar",10,0))+IF(AD62="Confiable",15,0)+IF(AE62="Se investigan y resuelven oportunamente",15,0)+IF(AF62="Completa",10,IF(AF62="Incompleta",5,0))</f>
        <v>95</v>
      </c>
      <c r="AH62" s="102" t="str">
        <f t="shared" ref="AH62:AH91" si="37">IF(AG62&lt;=85,"Débil",IF(AND(AG62&gt;=86,AG62&lt;=94),"Moderado","Fuerte"))</f>
        <v>Fuerte</v>
      </c>
      <c r="AI62" s="102"/>
      <c r="AJ62" s="102" t="s">
        <v>89</v>
      </c>
      <c r="AK62" s="102" t="str">
        <f t="shared" ref="AK62:AK91" si="38">IF(AJ62="Débil","No se ejecuta",IF(AJ62="Moderado","Algunas veces se ejecuta",IF(AJ62="FUERTE","Siempre se ejecuta","Casilla formulada")))</f>
        <v>Siempre se ejecuta</v>
      </c>
      <c r="AL62" s="102"/>
      <c r="AM62" s="102" t="str">
        <f t="shared" ref="AM62:AM91" si="39">IF(AND(AJ62="Fuerte",AH62="Fuerte"),"FUERTE",IF(AND(AJ62="Fuerte",AH62="Moderado"),"MODERADO",IF(AND(AJ62="Fuerte",AH62="Débil"),"DÉBIL",IF(AND(AJ62="Moderado",AH62="Fuerte"),"MODERADO",IF(AND(AJ62="Moderado",AH62="Moderado"),"MODERADO",IF(AND(AJ62="Moderado",AH62="Débil"),"DÉBIL",IF(AND(AJ62="Débil",AH62="Fuerte"),"DÉBIL",IF(AND(AJ62="Débil",AH62="Moderado"),"DÉBIL",IF(AND(AJ62="Débil",AH62="Débil"),"DÉBIL","Casilla formulada")))))))))</f>
        <v>FUERTE</v>
      </c>
      <c r="AN62" s="102">
        <f t="shared" ref="AN62:AN91" si="40">IF(AM62="DÉBIL",0,IF(AM62="MODERADO",50,IF(AM62="FUERTE",100,"Casilla formulada")))</f>
        <v>100</v>
      </c>
      <c r="AO62" s="102" t="str">
        <f t="shared" ref="AO62:AO91" si="41">IF(OR(AH62="",AJ62=""),"",IF(AND(AJ62="Fuerte",AH62="Fuerte"),"NO","SI"))</f>
        <v>NO</v>
      </c>
      <c r="AP62" s="330" t="str">
        <f>IFERROR(IF(AVERAGE(AN62:AN71)=100,"FUERTE",IF(AND(AVERAGE(AN62:AN71)&lt;=99,AVERAGE(AN62:AN71)&gt;=50),"MODERADA",IF(AVERAGE(AN62:AN71)&lt;50,"DÉBIL",0))),"Casilla formulada")</f>
        <v>FUERTE</v>
      </c>
      <c r="AQ62" s="330" t="str">
        <f t="shared" ref="AQ62" si="42">IFERROR(IF(AVERAGEIF(Y62:Y71,"Preventivo",AN62:AN71)&gt;=50,"DIRECTAMENTE","NO DISMINUYE"),"NO DISMINUYE")</f>
        <v>DIRECTAMENTE</v>
      </c>
      <c r="AR62" s="332" t="str">
        <f t="shared" ref="AR62" si="43">IFERROR(IF(AVERAGEIF(Y62:Y71,"Detectivo",AN62:AN71)=100,"DIRECTAMENTE",IF(AND(AVERAGEIF(Y62:Y71,"Detectivo",AN62:AN71)&lt;99,(AVERAGEIF(Y62:Y71,"Detectivo",AN62:AN71)&gt;=50)),"INDIRECTAMENTE","NO DISMINUYE")),"NO DISMINUYE")</f>
        <v>DIRECTAMENTE</v>
      </c>
      <c r="AS62" s="334">
        <f t="shared" ref="AS62" si="44">IF(J62=1,1,IF(AND(J62=2,AP62="FUERTE",AQ62="DIRECTAMENTE"),J62-1,IF(AND(J62&gt;2,AP62="FUERTE",AQ62="DIRECTAMENTE"),J62-2,IF(AND(J62&gt;=2,AP62="MODERADA",AQ62="DIRECTAMENTE"),J62-1,J62))))</f>
        <v>1</v>
      </c>
      <c r="AT62" s="335" t="str">
        <f t="shared" ref="AT62" si="45">IF(AS62=1,"Rara vez",IF(AS62=2,"Improbable",IF(AS62=3,"Posible",IF(AS62=4,"Probable",IF(AS62=5,"Casi Seguro",0)))))</f>
        <v>Rara vez</v>
      </c>
      <c r="AU62" s="337">
        <f t="shared" ref="AU62" si="46">IF(M62=1,1,IF(AND(M62=2,AP62="FUERTE",OR(AR62="DIRECTAMENTE",AR62="INDIRECTAMENTE")),M62-1,IF(AND(M62&gt;2,AP62="FUERTE",AR62="DIRECTAMENTE"),M62-2,IF(AND(M62&gt;2,AP62="FUERTE",AR62="INDIRECTAMENTE"),M62-1,IF(AND(M62&gt;1,AP62="MODERADA",AR62="DIRECTAMENTE"),M62-1,M62)))))</f>
        <v>1</v>
      </c>
      <c r="AV62" s="306" t="str">
        <f t="shared" ref="AV62" si="47">IF(AU62=1,"Insignificante",IF(AU62=2,"Menor",IF(AU62=3,"Moderado",IF(AU62=4,"Mayor",IF(AU62=5,"Catastrófico","Casilla formulada")))))</f>
        <v>Insignificante</v>
      </c>
      <c r="AW62" s="324" t="str">
        <f>IF(AND(AS62=1,AV62="Insignificante"),"Bajo",IF(AND(AS62=1,AV62="Menor"),"Bajo",IF(AND(AS62=1,AV62="Moderado"),"Moderado",IF(AND(AS62=1,AV62="Mayor"),"Alto",IF(AND(AS62=1,AV62="Catastrófico"),"Extremo",IF(AND(AS62=2,AV62="Insignificante"),"Bajo",IF(AND(AS62=2,AV62="Menor"),"Bajo",IF(AND(AS62=2,AV62="Moderado"),"Moderado",IF(AND(AS62=2,AV62="Mayor"),"Alto",IF(AND(AS62=2,AV62="Catastrófico"),"Extremo",IF(AND(AS62=3,AV62="Insignificante"),"Bajo",IF(AND(AS62=3,AV62="Menor"),"Moderado",IF(AND(AS62=3,AV62="Moderado"),"Alto",IF(AND(AS62=3,AV62="Mayor"),"Extremo",IF(AND(AS62=3,AV62="Catastrófico"),"Extremo",IF(AND(AS62=4,AV62="Insignificante"),"Moderado",IF(AND(AS62=4,AV62="Menor"),"Alto",IF(AND(AS62=4,AV62="Moderado"),"Alto",IF(AND(AS62=4,AV62="Mayor"),"Extremo",IF(AND(AS62=4,AV62="Catastrófico"),"Extremo",IF(AND(AS62=5,AV62="Insignificante"),"Alto",IF(AND(AS62=5,AV62="Menor"),"Alto",IF(AND(AS62=5,AV62="Moderado"),"Extremo",IF(AND(AS62=5,AV62="Mayor"),"Extremo",IF(AND(AS62=5,AV62="Catastrófico"),"Extremo",0)))))))))))))))))))))))))</f>
        <v>Bajo</v>
      </c>
      <c r="AX62" s="327" t="s">
        <v>1171</v>
      </c>
    </row>
    <row r="63" spans="2:50" s="104" customFormat="1" ht="84.6" customHeight="1" x14ac:dyDescent="0.25">
      <c r="B63" s="297"/>
      <c r="C63" s="300"/>
      <c r="D63" s="302"/>
      <c r="E63" s="304"/>
      <c r="F63" s="306"/>
      <c r="G63" s="105">
        <v>2</v>
      </c>
      <c r="H63" s="106" t="s">
        <v>1293</v>
      </c>
      <c r="I63" s="308"/>
      <c r="J63" s="310"/>
      <c r="K63" s="340"/>
      <c r="L63" s="304"/>
      <c r="M63" s="338"/>
      <c r="N63" s="340"/>
      <c r="O63" s="325"/>
      <c r="P63" s="308"/>
      <c r="Q63" s="107">
        <v>2</v>
      </c>
      <c r="R63" s="76" t="s">
        <v>1303</v>
      </c>
      <c r="S63" s="76" t="s">
        <v>1304</v>
      </c>
      <c r="T63" s="76" t="s">
        <v>77</v>
      </c>
      <c r="U63" s="76" t="s">
        <v>1305</v>
      </c>
      <c r="V63" s="76" t="s">
        <v>1306</v>
      </c>
      <c r="W63" s="76" t="s">
        <v>1307</v>
      </c>
      <c r="X63" s="76" t="s">
        <v>1302</v>
      </c>
      <c r="Y63" s="106" t="s">
        <v>78</v>
      </c>
      <c r="Z63" s="106" t="s">
        <v>79</v>
      </c>
      <c r="AA63" s="106" t="s">
        <v>80</v>
      </c>
      <c r="AB63" s="106" t="s">
        <v>81</v>
      </c>
      <c r="AC63" s="106" t="s">
        <v>86</v>
      </c>
      <c r="AD63" s="106" t="s">
        <v>83</v>
      </c>
      <c r="AE63" s="106" t="s">
        <v>84</v>
      </c>
      <c r="AF63" s="106" t="s">
        <v>96</v>
      </c>
      <c r="AG63" s="106">
        <f t="shared" si="36"/>
        <v>95</v>
      </c>
      <c r="AH63" s="106" t="str">
        <f t="shared" si="37"/>
        <v>Fuerte</v>
      </c>
      <c r="AI63" s="106"/>
      <c r="AJ63" s="106" t="s">
        <v>89</v>
      </c>
      <c r="AK63" s="106" t="str">
        <f t="shared" si="38"/>
        <v>Siempre se ejecuta</v>
      </c>
      <c r="AL63" s="106"/>
      <c r="AM63" s="106" t="str">
        <f t="shared" si="39"/>
        <v>FUERTE</v>
      </c>
      <c r="AN63" s="106">
        <f t="shared" si="40"/>
        <v>100</v>
      </c>
      <c r="AO63" s="106" t="str">
        <f t="shared" si="41"/>
        <v>NO</v>
      </c>
      <c r="AP63" s="330"/>
      <c r="AQ63" s="330"/>
      <c r="AR63" s="332"/>
      <c r="AS63" s="310"/>
      <c r="AT63" s="335"/>
      <c r="AU63" s="338"/>
      <c r="AV63" s="306"/>
      <c r="AW63" s="325"/>
      <c r="AX63" s="328"/>
    </row>
    <row r="64" spans="2:50" s="104" customFormat="1" ht="93" customHeight="1" x14ac:dyDescent="0.25">
      <c r="B64" s="297"/>
      <c r="C64" s="300"/>
      <c r="D64" s="302"/>
      <c r="E64" s="304"/>
      <c r="F64" s="306"/>
      <c r="G64" s="108">
        <v>3</v>
      </c>
      <c r="H64" s="109" t="s">
        <v>1294</v>
      </c>
      <c r="I64" s="308"/>
      <c r="J64" s="310"/>
      <c r="K64" s="340"/>
      <c r="L64" s="304"/>
      <c r="M64" s="338"/>
      <c r="N64" s="340"/>
      <c r="O64" s="325"/>
      <c r="P64" s="308"/>
      <c r="Q64" s="110">
        <v>3</v>
      </c>
      <c r="R64" s="77" t="s">
        <v>1308</v>
      </c>
      <c r="S64" s="77" t="s">
        <v>1230</v>
      </c>
      <c r="T64" s="77" t="s">
        <v>109</v>
      </c>
      <c r="U64" s="77" t="s">
        <v>1309</v>
      </c>
      <c r="V64" s="77" t="s">
        <v>1310</v>
      </c>
      <c r="W64" s="77" t="s">
        <v>1311</v>
      </c>
      <c r="X64" s="77" t="s">
        <v>1302</v>
      </c>
      <c r="Y64" s="109" t="s">
        <v>95</v>
      </c>
      <c r="Z64" s="109" t="s">
        <v>79</v>
      </c>
      <c r="AA64" s="109" t="s">
        <v>80</v>
      </c>
      <c r="AB64" s="109" t="s">
        <v>81</v>
      </c>
      <c r="AC64" s="109" t="s">
        <v>82</v>
      </c>
      <c r="AD64" s="109" t="s">
        <v>83</v>
      </c>
      <c r="AE64" s="109" t="s">
        <v>84</v>
      </c>
      <c r="AF64" s="109" t="s">
        <v>96</v>
      </c>
      <c r="AG64" s="109">
        <f t="shared" si="36"/>
        <v>100</v>
      </c>
      <c r="AH64" s="109" t="str">
        <f t="shared" si="37"/>
        <v>Fuerte</v>
      </c>
      <c r="AI64" s="109"/>
      <c r="AJ64" s="109" t="s">
        <v>89</v>
      </c>
      <c r="AK64" s="109" t="str">
        <f t="shared" si="38"/>
        <v>Siempre se ejecuta</v>
      </c>
      <c r="AL64" s="109"/>
      <c r="AM64" s="109" t="str">
        <f t="shared" si="39"/>
        <v>FUERTE</v>
      </c>
      <c r="AN64" s="109">
        <f t="shared" si="40"/>
        <v>100</v>
      </c>
      <c r="AO64" s="109" t="str">
        <f t="shared" si="41"/>
        <v>NO</v>
      </c>
      <c r="AP64" s="330"/>
      <c r="AQ64" s="330"/>
      <c r="AR64" s="332"/>
      <c r="AS64" s="310"/>
      <c r="AT64" s="335"/>
      <c r="AU64" s="338"/>
      <c r="AV64" s="306"/>
      <c r="AW64" s="325"/>
      <c r="AX64" s="328"/>
    </row>
    <row r="65" spans="2:50" s="104" customFormat="1" ht="132.6" customHeight="1" x14ac:dyDescent="0.25">
      <c r="B65" s="297"/>
      <c r="C65" s="300"/>
      <c r="D65" s="302"/>
      <c r="E65" s="304"/>
      <c r="F65" s="306"/>
      <c r="G65" s="105">
        <v>4</v>
      </c>
      <c r="H65" s="106" t="s">
        <v>1295</v>
      </c>
      <c r="I65" s="308"/>
      <c r="J65" s="310"/>
      <c r="K65" s="340"/>
      <c r="L65" s="304"/>
      <c r="M65" s="338"/>
      <c r="N65" s="340"/>
      <c r="O65" s="325"/>
      <c r="P65" s="308"/>
      <c r="Q65" s="107">
        <v>4</v>
      </c>
      <c r="R65" s="76" t="s">
        <v>1312</v>
      </c>
      <c r="S65" s="76" t="s">
        <v>1229</v>
      </c>
      <c r="T65" s="76" t="s">
        <v>77</v>
      </c>
      <c r="U65" s="76" t="s">
        <v>1313</v>
      </c>
      <c r="V65" s="76" t="s">
        <v>1314</v>
      </c>
      <c r="W65" s="76" t="s">
        <v>1315</v>
      </c>
      <c r="X65" s="76" t="s">
        <v>1302</v>
      </c>
      <c r="Y65" s="106" t="s">
        <v>95</v>
      </c>
      <c r="Z65" s="106" t="s">
        <v>79</v>
      </c>
      <c r="AA65" s="106" t="s">
        <v>80</v>
      </c>
      <c r="AB65" s="106" t="s">
        <v>81</v>
      </c>
      <c r="AC65" s="106" t="s">
        <v>82</v>
      </c>
      <c r="AD65" s="106" t="s">
        <v>83</v>
      </c>
      <c r="AE65" s="106" t="s">
        <v>84</v>
      </c>
      <c r="AF65" s="106" t="s">
        <v>96</v>
      </c>
      <c r="AG65" s="106">
        <f t="shared" si="36"/>
        <v>100</v>
      </c>
      <c r="AH65" s="106" t="str">
        <f t="shared" si="37"/>
        <v>Fuerte</v>
      </c>
      <c r="AI65" s="106"/>
      <c r="AJ65" s="106" t="s">
        <v>89</v>
      </c>
      <c r="AK65" s="106" t="str">
        <f t="shared" si="38"/>
        <v>Siempre se ejecuta</v>
      </c>
      <c r="AL65" s="106"/>
      <c r="AM65" s="106" t="str">
        <f t="shared" si="39"/>
        <v>FUERTE</v>
      </c>
      <c r="AN65" s="106">
        <f t="shared" si="40"/>
        <v>100</v>
      </c>
      <c r="AO65" s="106" t="str">
        <f t="shared" si="41"/>
        <v>NO</v>
      </c>
      <c r="AP65" s="330"/>
      <c r="AQ65" s="330"/>
      <c r="AR65" s="332"/>
      <c r="AS65" s="310"/>
      <c r="AT65" s="335"/>
      <c r="AU65" s="338"/>
      <c r="AV65" s="306"/>
      <c r="AW65" s="325"/>
      <c r="AX65" s="328"/>
    </row>
    <row r="66" spans="2:50" s="104" customFormat="1" ht="2.4" customHeight="1" x14ac:dyDescent="0.25">
      <c r="B66" s="297"/>
      <c r="C66" s="300"/>
      <c r="D66" s="302"/>
      <c r="E66" s="304"/>
      <c r="F66" s="306"/>
      <c r="G66" s="108">
        <v>5</v>
      </c>
      <c r="H66" s="109" t="s">
        <v>586</v>
      </c>
      <c r="I66" s="308"/>
      <c r="J66" s="310"/>
      <c r="K66" s="340"/>
      <c r="L66" s="304"/>
      <c r="M66" s="338"/>
      <c r="N66" s="340"/>
      <c r="O66" s="325"/>
      <c r="P66" s="308"/>
      <c r="Q66" s="110">
        <v>5</v>
      </c>
      <c r="R66" s="77" t="s">
        <v>591</v>
      </c>
      <c r="S66" s="77"/>
      <c r="T66" s="77" t="s">
        <v>585</v>
      </c>
      <c r="U66" s="77"/>
      <c r="V66" s="77"/>
      <c r="W66" s="77"/>
      <c r="X66" s="77"/>
      <c r="Y66" s="109" t="s">
        <v>585</v>
      </c>
      <c r="Z66" s="109" t="s">
        <v>585</v>
      </c>
      <c r="AA66" s="109" t="s">
        <v>585</v>
      </c>
      <c r="AB66" s="109" t="s">
        <v>585</v>
      </c>
      <c r="AC66" s="109" t="s">
        <v>585</v>
      </c>
      <c r="AD66" s="109" t="s">
        <v>585</v>
      </c>
      <c r="AE66" s="109" t="s">
        <v>585</v>
      </c>
      <c r="AF66" s="109" t="s">
        <v>585</v>
      </c>
      <c r="AG66" s="109">
        <f t="shared" si="36"/>
        <v>0</v>
      </c>
      <c r="AH66" s="109" t="str">
        <f t="shared" si="37"/>
        <v>Débil</v>
      </c>
      <c r="AI66" s="109"/>
      <c r="AJ66" s="109" t="s">
        <v>585</v>
      </c>
      <c r="AK66" s="109" t="str">
        <f t="shared" si="38"/>
        <v>Casilla formulada</v>
      </c>
      <c r="AL66" s="109"/>
      <c r="AM66" s="109" t="str">
        <f t="shared" si="39"/>
        <v>Casilla formulada</v>
      </c>
      <c r="AN66" s="109" t="str">
        <f t="shared" si="40"/>
        <v>Casilla formulada</v>
      </c>
      <c r="AO66" s="109" t="str">
        <f t="shared" si="41"/>
        <v>SI</v>
      </c>
      <c r="AP66" s="330"/>
      <c r="AQ66" s="330"/>
      <c r="AR66" s="332"/>
      <c r="AS66" s="310"/>
      <c r="AT66" s="335"/>
      <c r="AU66" s="338"/>
      <c r="AV66" s="306"/>
      <c r="AW66" s="325"/>
      <c r="AX66" s="328"/>
    </row>
    <row r="67" spans="2:50" s="104" customFormat="1" ht="2.4" customHeight="1" x14ac:dyDescent="0.25">
      <c r="B67" s="297"/>
      <c r="C67" s="300"/>
      <c r="D67" s="302"/>
      <c r="E67" s="304"/>
      <c r="F67" s="306"/>
      <c r="G67" s="105">
        <v>6</v>
      </c>
      <c r="H67" s="106" t="s">
        <v>586</v>
      </c>
      <c r="I67" s="308"/>
      <c r="J67" s="310"/>
      <c r="K67" s="340"/>
      <c r="L67" s="304"/>
      <c r="M67" s="338"/>
      <c r="N67" s="340"/>
      <c r="O67" s="325"/>
      <c r="P67" s="308"/>
      <c r="Q67" s="107">
        <v>6</v>
      </c>
      <c r="R67" s="76" t="s">
        <v>592</v>
      </c>
      <c r="S67" s="76"/>
      <c r="T67" s="76" t="s">
        <v>585</v>
      </c>
      <c r="U67" s="76"/>
      <c r="V67" s="76"/>
      <c r="W67" s="76"/>
      <c r="X67" s="76"/>
      <c r="Y67" s="106" t="s">
        <v>585</v>
      </c>
      <c r="Z67" s="106" t="s">
        <v>585</v>
      </c>
      <c r="AA67" s="106" t="s">
        <v>585</v>
      </c>
      <c r="AB67" s="106" t="s">
        <v>585</v>
      </c>
      <c r="AC67" s="106" t="s">
        <v>585</v>
      </c>
      <c r="AD67" s="106" t="s">
        <v>585</v>
      </c>
      <c r="AE67" s="106" t="s">
        <v>585</v>
      </c>
      <c r="AF67" s="106" t="s">
        <v>585</v>
      </c>
      <c r="AG67" s="106">
        <f t="shared" si="36"/>
        <v>0</v>
      </c>
      <c r="AH67" s="106" t="str">
        <f t="shared" si="37"/>
        <v>Débil</v>
      </c>
      <c r="AI67" s="106"/>
      <c r="AJ67" s="106" t="s">
        <v>585</v>
      </c>
      <c r="AK67" s="106" t="str">
        <f t="shared" si="38"/>
        <v>Casilla formulada</v>
      </c>
      <c r="AL67" s="106"/>
      <c r="AM67" s="106" t="str">
        <f t="shared" si="39"/>
        <v>Casilla formulada</v>
      </c>
      <c r="AN67" s="106" t="str">
        <f t="shared" si="40"/>
        <v>Casilla formulada</v>
      </c>
      <c r="AO67" s="106" t="str">
        <f t="shared" si="41"/>
        <v>SI</v>
      </c>
      <c r="AP67" s="330"/>
      <c r="AQ67" s="330"/>
      <c r="AR67" s="332"/>
      <c r="AS67" s="310"/>
      <c r="AT67" s="335"/>
      <c r="AU67" s="338"/>
      <c r="AV67" s="306"/>
      <c r="AW67" s="325"/>
      <c r="AX67" s="328"/>
    </row>
    <row r="68" spans="2:50" s="104" customFormat="1" ht="2.4" customHeight="1" x14ac:dyDescent="0.25">
      <c r="B68" s="297"/>
      <c r="C68" s="300"/>
      <c r="D68" s="302"/>
      <c r="E68" s="304"/>
      <c r="F68" s="306"/>
      <c r="G68" s="108">
        <v>7</v>
      </c>
      <c r="H68" s="109" t="s">
        <v>586</v>
      </c>
      <c r="I68" s="308"/>
      <c r="J68" s="310"/>
      <c r="K68" s="340"/>
      <c r="L68" s="304"/>
      <c r="M68" s="338"/>
      <c r="N68" s="340"/>
      <c r="O68" s="325"/>
      <c r="P68" s="308"/>
      <c r="Q68" s="110">
        <v>7</v>
      </c>
      <c r="R68" s="77" t="s">
        <v>593</v>
      </c>
      <c r="S68" s="77"/>
      <c r="T68" s="77" t="s">
        <v>585</v>
      </c>
      <c r="U68" s="77"/>
      <c r="V68" s="77"/>
      <c r="W68" s="77"/>
      <c r="X68" s="77"/>
      <c r="Y68" s="109" t="s">
        <v>585</v>
      </c>
      <c r="Z68" s="109" t="s">
        <v>585</v>
      </c>
      <c r="AA68" s="109" t="s">
        <v>585</v>
      </c>
      <c r="AB68" s="109" t="s">
        <v>585</v>
      </c>
      <c r="AC68" s="109" t="s">
        <v>585</v>
      </c>
      <c r="AD68" s="109" t="s">
        <v>585</v>
      </c>
      <c r="AE68" s="109" t="s">
        <v>585</v>
      </c>
      <c r="AF68" s="109" t="s">
        <v>585</v>
      </c>
      <c r="AG68" s="109">
        <f t="shared" si="36"/>
        <v>0</v>
      </c>
      <c r="AH68" s="109" t="str">
        <f t="shared" si="37"/>
        <v>Débil</v>
      </c>
      <c r="AI68" s="109"/>
      <c r="AJ68" s="109" t="s">
        <v>585</v>
      </c>
      <c r="AK68" s="109" t="str">
        <f t="shared" si="38"/>
        <v>Casilla formulada</v>
      </c>
      <c r="AL68" s="109"/>
      <c r="AM68" s="109" t="str">
        <f t="shared" si="39"/>
        <v>Casilla formulada</v>
      </c>
      <c r="AN68" s="109" t="str">
        <f t="shared" si="40"/>
        <v>Casilla formulada</v>
      </c>
      <c r="AO68" s="109" t="str">
        <f t="shared" si="41"/>
        <v>SI</v>
      </c>
      <c r="AP68" s="330"/>
      <c r="AQ68" s="330"/>
      <c r="AR68" s="332"/>
      <c r="AS68" s="310"/>
      <c r="AT68" s="335"/>
      <c r="AU68" s="338"/>
      <c r="AV68" s="306"/>
      <c r="AW68" s="325"/>
      <c r="AX68" s="328"/>
    </row>
    <row r="69" spans="2:50" s="104" customFormat="1" ht="2.4" customHeight="1" x14ac:dyDescent="0.25">
      <c r="B69" s="297"/>
      <c r="C69" s="300"/>
      <c r="D69" s="302"/>
      <c r="E69" s="304"/>
      <c r="F69" s="306"/>
      <c r="G69" s="105">
        <v>8</v>
      </c>
      <c r="H69" s="106" t="s">
        <v>586</v>
      </c>
      <c r="I69" s="308"/>
      <c r="J69" s="310"/>
      <c r="K69" s="340"/>
      <c r="L69" s="304"/>
      <c r="M69" s="338"/>
      <c r="N69" s="340"/>
      <c r="O69" s="325"/>
      <c r="P69" s="308"/>
      <c r="Q69" s="107">
        <v>8</v>
      </c>
      <c r="R69" s="76" t="s">
        <v>594</v>
      </c>
      <c r="S69" s="76"/>
      <c r="T69" s="76" t="s">
        <v>585</v>
      </c>
      <c r="U69" s="76"/>
      <c r="V69" s="76"/>
      <c r="W69" s="76"/>
      <c r="X69" s="76"/>
      <c r="Y69" s="106" t="s">
        <v>585</v>
      </c>
      <c r="Z69" s="106" t="s">
        <v>585</v>
      </c>
      <c r="AA69" s="106" t="s">
        <v>585</v>
      </c>
      <c r="AB69" s="106" t="s">
        <v>585</v>
      </c>
      <c r="AC69" s="106" t="s">
        <v>585</v>
      </c>
      <c r="AD69" s="106" t="s">
        <v>585</v>
      </c>
      <c r="AE69" s="106" t="s">
        <v>585</v>
      </c>
      <c r="AF69" s="106" t="s">
        <v>585</v>
      </c>
      <c r="AG69" s="106">
        <f t="shared" si="36"/>
        <v>0</v>
      </c>
      <c r="AH69" s="106" t="str">
        <f t="shared" si="37"/>
        <v>Débil</v>
      </c>
      <c r="AI69" s="106"/>
      <c r="AJ69" s="106" t="s">
        <v>585</v>
      </c>
      <c r="AK69" s="106" t="str">
        <f t="shared" si="38"/>
        <v>Casilla formulada</v>
      </c>
      <c r="AL69" s="106"/>
      <c r="AM69" s="106" t="str">
        <f t="shared" si="39"/>
        <v>Casilla formulada</v>
      </c>
      <c r="AN69" s="106" t="str">
        <f t="shared" si="40"/>
        <v>Casilla formulada</v>
      </c>
      <c r="AO69" s="106" t="str">
        <f t="shared" si="41"/>
        <v>SI</v>
      </c>
      <c r="AP69" s="330"/>
      <c r="AQ69" s="330"/>
      <c r="AR69" s="332"/>
      <c r="AS69" s="310"/>
      <c r="AT69" s="335"/>
      <c r="AU69" s="338"/>
      <c r="AV69" s="306"/>
      <c r="AW69" s="325"/>
      <c r="AX69" s="328"/>
    </row>
    <row r="70" spans="2:50" s="104" customFormat="1" ht="2.4" customHeight="1" x14ac:dyDescent="0.25">
      <c r="B70" s="297"/>
      <c r="C70" s="300"/>
      <c r="D70" s="302"/>
      <c r="E70" s="304"/>
      <c r="F70" s="306"/>
      <c r="G70" s="108">
        <v>9</v>
      </c>
      <c r="H70" s="109" t="s">
        <v>586</v>
      </c>
      <c r="I70" s="308"/>
      <c r="J70" s="310"/>
      <c r="K70" s="340"/>
      <c r="L70" s="304"/>
      <c r="M70" s="338"/>
      <c r="N70" s="340"/>
      <c r="O70" s="325"/>
      <c r="P70" s="308"/>
      <c r="Q70" s="110">
        <v>9</v>
      </c>
      <c r="R70" s="77" t="s">
        <v>595</v>
      </c>
      <c r="S70" s="77"/>
      <c r="T70" s="77" t="s">
        <v>585</v>
      </c>
      <c r="U70" s="77"/>
      <c r="V70" s="77"/>
      <c r="W70" s="77"/>
      <c r="X70" s="77"/>
      <c r="Y70" s="109" t="s">
        <v>585</v>
      </c>
      <c r="Z70" s="109" t="s">
        <v>585</v>
      </c>
      <c r="AA70" s="109" t="s">
        <v>585</v>
      </c>
      <c r="AB70" s="109" t="s">
        <v>585</v>
      </c>
      <c r="AC70" s="109" t="s">
        <v>585</v>
      </c>
      <c r="AD70" s="109" t="s">
        <v>585</v>
      </c>
      <c r="AE70" s="109" t="s">
        <v>585</v>
      </c>
      <c r="AF70" s="109" t="s">
        <v>585</v>
      </c>
      <c r="AG70" s="109">
        <f t="shared" si="36"/>
        <v>0</v>
      </c>
      <c r="AH70" s="109" t="str">
        <f t="shared" si="37"/>
        <v>Débil</v>
      </c>
      <c r="AI70" s="109"/>
      <c r="AJ70" s="109" t="s">
        <v>585</v>
      </c>
      <c r="AK70" s="109" t="str">
        <f t="shared" si="38"/>
        <v>Casilla formulada</v>
      </c>
      <c r="AL70" s="109"/>
      <c r="AM70" s="109" t="str">
        <f t="shared" si="39"/>
        <v>Casilla formulada</v>
      </c>
      <c r="AN70" s="109" t="str">
        <f t="shared" si="40"/>
        <v>Casilla formulada</v>
      </c>
      <c r="AO70" s="109" t="str">
        <f t="shared" si="41"/>
        <v>SI</v>
      </c>
      <c r="AP70" s="330"/>
      <c r="AQ70" s="330"/>
      <c r="AR70" s="332"/>
      <c r="AS70" s="310"/>
      <c r="AT70" s="335"/>
      <c r="AU70" s="338"/>
      <c r="AV70" s="306"/>
      <c r="AW70" s="325"/>
      <c r="AX70" s="328"/>
    </row>
    <row r="71" spans="2:50" s="104" customFormat="1" ht="2.4" customHeight="1" thickBot="1" x14ac:dyDescent="0.3">
      <c r="B71" s="298"/>
      <c r="C71" s="301"/>
      <c r="D71" s="303"/>
      <c r="E71" s="305"/>
      <c r="F71" s="307"/>
      <c r="G71" s="111">
        <v>10</v>
      </c>
      <c r="H71" s="112" t="s">
        <v>586</v>
      </c>
      <c r="I71" s="309"/>
      <c r="J71" s="311"/>
      <c r="K71" s="341"/>
      <c r="L71" s="305"/>
      <c r="M71" s="339"/>
      <c r="N71" s="341"/>
      <c r="O71" s="326"/>
      <c r="P71" s="309"/>
      <c r="Q71" s="113">
        <v>10</v>
      </c>
      <c r="R71" s="114" t="s">
        <v>596</v>
      </c>
      <c r="S71" s="114"/>
      <c r="T71" s="114" t="s">
        <v>585</v>
      </c>
      <c r="U71" s="114"/>
      <c r="V71" s="114"/>
      <c r="W71" s="114"/>
      <c r="X71" s="114"/>
      <c r="Y71" s="112" t="s">
        <v>585</v>
      </c>
      <c r="Z71" s="112" t="s">
        <v>585</v>
      </c>
      <c r="AA71" s="112" t="s">
        <v>585</v>
      </c>
      <c r="AB71" s="112" t="s">
        <v>585</v>
      </c>
      <c r="AC71" s="112" t="s">
        <v>585</v>
      </c>
      <c r="AD71" s="112" t="s">
        <v>585</v>
      </c>
      <c r="AE71" s="112" t="s">
        <v>585</v>
      </c>
      <c r="AF71" s="112" t="s">
        <v>585</v>
      </c>
      <c r="AG71" s="112">
        <f t="shared" si="36"/>
        <v>0</v>
      </c>
      <c r="AH71" s="112" t="str">
        <f t="shared" si="37"/>
        <v>Débil</v>
      </c>
      <c r="AI71" s="112"/>
      <c r="AJ71" s="112" t="s">
        <v>585</v>
      </c>
      <c r="AK71" s="112" t="str">
        <f t="shared" si="38"/>
        <v>Casilla formulada</v>
      </c>
      <c r="AL71" s="112"/>
      <c r="AM71" s="112" t="str">
        <f t="shared" si="39"/>
        <v>Casilla formulada</v>
      </c>
      <c r="AN71" s="112" t="str">
        <f t="shared" si="40"/>
        <v>Casilla formulada</v>
      </c>
      <c r="AO71" s="112" t="str">
        <f t="shared" si="41"/>
        <v>SI</v>
      </c>
      <c r="AP71" s="331"/>
      <c r="AQ71" s="331"/>
      <c r="AR71" s="333"/>
      <c r="AS71" s="311"/>
      <c r="AT71" s="336"/>
      <c r="AU71" s="339"/>
      <c r="AV71" s="307"/>
      <c r="AW71" s="326"/>
      <c r="AX71" s="329"/>
    </row>
    <row r="72" spans="2:50" s="104" customFormat="1" ht="150" customHeight="1" x14ac:dyDescent="0.25">
      <c r="B72" s="296" t="s">
        <v>38</v>
      </c>
      <c r="C72" s="299" t="str">
        <f>VLOOKUP(B72,'HOJA DE DATOS'!$I$13:$J$46,2,FALSE)</f>
        <v>Asesorar, ejercer la representación judicial y extrajudicial, adelantar los cobros coactivos y ejercer control de legalidad en las diferentes actuaciones de la entidad.</v>
      </c>
      <c r="D72" s="302" t="s">
        <v>1143</v>
      </c>
      <c r="E72" s="304" t="s">
        <v>376</v>
      </c>
      <c r="F72" s="306" t="str">
        <f>IFERROR(VLOOKUP(E72,'HOJA DE DATOS'!$I$50:$J$57,2,0),"Casilla formulada")</f>
        <v>Posibilidad de ocurrencia de eventos que afecten la situación jurídica o contractual de la organización debido a su incumplimiento o desacato a la normatividad legal y las obligaciones contractuales</v>
      </c>
      <c r="G72" s="101">
        <v>1</v>
      </c>
      <c r="H72" s="102" t="s">
        <v>1316</v>
      </c>
      <c r="I72" s="308" t="s">
        <v>1317</v>
      </c>
      <c r="J72" s="310">
        <v>3</v>
      </c>
      <c r="K72" s="340" t="str">
        <f>IF(J72="Escoger un dato de la lista desplegable","← 
Definir el nivel de probabilidad",VLOOKUP(J72,'HOJA DE DATOS'!$B$4:$E$8,2,0))</f>
        <v>Posible</v>
      </c>
      <c r="L72" s="304" t="str">
        <f>IF(J72="Escoger un dato de la lista desplegable","← ← 
Definir el nivel de probabilidad",VLOOKUP('GJUR-4.0 (G-V3)'!J72:J81,'HOJA DE DATOS'!$B$4:$E$8,4,0))</f>
        <v>Al menos 1 vez en los últimos 2 años.</v>
      </c>
      <c r="M72" s="338">
        <v>2</v>
      </c>
      <c r="N72" s="340" t="str">
        <f>IF(M72="Escoger un dato de la lista desplegable","← 
Definir el nivel de impacto",VLOOKUP(M72,'HOJA DE DATOS'!$G$4:$H$8,2,0))</f>
        <v>Menor</v>
      </c>
      <c r="O72" s="324" t="str">
        <f>IF(AND(J72=1,N72="Insignificante"),"Bajo",IF(AND(J72=1,N72="Menor"),"Bajo",IF(AND(J72=1,N72="Moderado"),"Moderado",IF(AND(J72=1,N72="Mayor"),"Alto",IF(AND(J72=1,N72="Catastrófico"),"Extremo",IF(AND(J72=2,N72="Insignificante"),"Bajo",IF(AND(J72=2,N72="Menor"),"Bajo",IF(AND(J72=2,N72="Moderado"),"Moderado",IF(AND(J72=2,N72="Mayor"),"Alto",IF(AND(J72=2,N72="Catastrófico"),"Extremo",IF(AND(J72=3,N72="Insignificante"),"Bajo",IF(AND(J72=3,N72="Menor"),"Moderado",IF(AND(J72=3,N72="Moderado"),"Alto",IF(AND(J72=3,N72="Mayor"),"Extremo",IF(AND(J72=3,N72="Catastrófico"),"Extremo",IF(AND(J72=4,N72="Insignificante"),"Moderado",IF(AND(J72=4,N72="Menor"),"Alto",IF(AND(J72=4,N72="Moderado"),"Alto",IF(AND(J72=4,N72="Mayor"),"Extremo",IF(AND(J72=4,N72="Catastrófico"),"Extremo",IF(AND(J72=5,N72="Insignificante"),"Alto",IF(AND(J72=5,N72="Menor"),"Alto",IF(AND(J72=5,N72="Moderado"),"Extremo",IF(AND(J72=5,N72="Mayor"),"Extremo",IF(AND(J72=5,N72="Catastrófico"),"Extremo","Casilla formulada")))))))))))))))))))))))))</f>
        <v>Moderado</v>
      </c>
      <c r="P72" s="342" t="s">
        <v>70</v>
      </c>
      <c r="Q72" s="103">
        <v>1</v>
      </c>
      <c r="R72" s="75" t="s">
        <v>1318</v>
      </c>
      <c r="S72" s="75" t="s">
        <v>1319</v>
      </c>
      <c r="T72" s="75" t="s">
        <v>77</v>
      </c>
      <c r="U72" s="75" t="s">
        <v>1320</v>
      </c>
      <c r="V72" s="75" t="s">
        <v>1321</v>
      </c>
      <c r="W72" s="75" t="s">
        <v>1322</v>
      </c>
      <c r="X72" s="75" t="s">
        <v>1323</v>
      </c>
      <c r="Y72" s="102" t="s">
        <v>95</v>
      </c>
      <c r="Z72" s="102" t="s">
        <v>79</v>
      </c>
      <c r="AA72" s="102" t="s">
        <v>80</v>
      </c>
      <c r="AB72" s="102" t="s">
        <v>81</v>
      </c>
      <c r="AC72" s="102" t="s">
        <v>82</v>
      </c>
      <c r="AD72" s="102" t="s">
        <v>83</v>
      </c>
      <c r="AE72" s="102" t="s">
        <v>84</v>
      </c>
      <c r="AF72" s="102" t="s">
        <v>96</v>
      </c>
      <c r="AG72" s="102">
        <f t="shared" si="36"/>
        <v>100</v>
      </c>
      <c r="AH72" s="102" t="str">
        <f t="shared" si="37"/>
        <v>Fuerte</v>
      </c>
      <c r="AI72" s="102"/>
      <c r="AJ72" s="102" t="s">
        <v>89</v>
      </c>
      <c r="AK72" s="102" t="str">
        <f t="shared" si="38"/>
        <v>Siempre se ejecuta</v>
      </c>
      <c r="AL72" s="102"/>
      <c r="AM72" s="102" t="str">
        <f t="shared" si="39"/>
        <v>FUERTE</v>
      </c>
      <c r="AN72" s="102">
        <f t="shared" si="40"/>
        <v>100</v>
      </c>
      <c r="AO72" s="102" t="str">
        <f t="shared" si="41"/>
        <v>NO</v>
      </c>
      <c r="AP72" s="330" t="str">
        <f>IFERROR(IF(AVERAGE(AN72:AN81)=100,"FUERTE",IF(AND(AVERAGE(AN72:AN81)&lt;=99,AVERAGE(AN72:AN81)&gt;=50),"MODERADA",IF(AVERAGE(AN72:AN81)&lt;50,"DÉBIL",0))),"Casilla formulada")</f>
        <v>FUERTE</v>
      </c>
      <c r="AQ72" s="330" t="str">
        <f t="shared" ref="AQ72" si="48">IFERROR(IF(AVERAGEIF(Y72:Y81,"Preventivo",AN72:AN81)&gt;=50,"DIRECTAMENTE","NO DISMINUYE"),"NO DISMINUYE")</f>
        <v>DIRECTAMENTE</v>
      </c>
      <c r="AR72" s="332" t="str">
        <f t="shared" ref="AR72" si="49">IFERROR(IF(AVERAGEIF(Y72:Y81,"Detectivo",AN72:AN81)=100,"DIRECTAMENTE",IF(AND(AVERAGEIF(Y72:Y81,"Detectivo",AN72:AN81)&lt;99,(AVERAGEIF(Y72:Y81,"Detectivo",AN72:AN81)&gt;=50)),"INDIRECTAMENTE","NO DISMINUYE")),"NO DISMINUYE")</f>
        <v>DIRECTAMENTE</v>
      </c>
      <c r="AS72" s="334">
        <f t="shared" ref="AS72" si="50">IF(J72=1,1,IF(AND(J72=2,AP72="FUERTE",AQ72="DIRECTAMENTE"),J72-1,IF(AND(J72&gt;2,AP72="FUERTE",AQ72="DIRECTAMENTE"),J72-2,IF(AND(J72&gt;=2,AP72="MODERADA",AQ72="DIRECTAMENTE"),J72-1,J72))))</f>
        <v>1</v>
      </c>
      <c r="AT72" s="335" t="str">
        <f t="shared" ref="AT72" si="51">IF(AS72=1,"Rara vez",IF(AS72=2,"Improbable",IF(AS72=3,"Posible",IF(AS72=4,"Probable",IF(AS72=5,"Casi Seguro",0)))))</f>
        <v>Rara vez</v>
      </c>
      <c r="AU72" s="337">
        <f t="shared" ref="AU72" si="52">IF(M72=1,1,IF(AND(M72=2,AP72="FUERTE",OR(AR72="DIRECTAMENTE",AR72="INDIRECTAMENTE")),M72-1,IF(AND(M72&gt;2,AP72="FUERTE",AR72="DIRECTAMENTE"),M72-2,IF(AND(M72&gt;2,AP72="FUERTE",AR72="INDIRECTAMENTE"),M72-1,IF(AND(M72&gt;1,AP72="MODERADA",AR72="DIRECTAMENTE"),M72-1,M72)))))</f>
        <v>1</v>
      </c>
      <c r="AV72" s="306" t="str">
        <f t="shared" ref="AV72" si="53">IF(AU72=1,"Insignificante",IF(AU72=2,"Menor",IF(AU72=3,"Moderado",IF(AU72=4,"Mayor",IF(AU72=5,"Catastrófico","Casilla formulada")))))</f>
        <v>Insignificante</v>
      </c>
      <c r="AW72" s="324" t="str">
        <f>IF(AND(AS72=1,AV72="Insignificante"),"Bajo",IF(AND(AS72=1,AV72="Menor"),"Bajo",IF(AND(AS72=1,AV72="Moderado"),"Moderado",IF(AND(AS72=1,AV72="Mayor"),"Alto",IF(AND(AS72=1,AV72="Catastrófico"),"Extremo",IF(AND(AS72=2,AV72="Insignificante"),"Bajo",IF(AND(AS72=2,AV72="Menor"),"Bajo",IF(AND(AS72=2,AV72="Moderado"),"Moderado",IF(AND(AS72=2,AV72="Mayor"),"Alto",IF(AND(AS72=2,AV72="Catastrófico"),"Extremo",IF(AND(AS72=3,AV72="Insignificante"),"Bajo",IF(AND(AS72=3,AV72="Menor"),"Moderado",IF(AND(AS72=3,AV72="Moderado"),"Alto",IF(AND(AS72=3,AV72="Mayor"),"Extremo",IF(AND(AS72=3,AV72="Catastrófico"),"Extremo",IF(AND(AS72=4,AV72="Insignificante"),"Moderado",IF(AND(AS72=4,AV72="Menor"),"Alto",IF(AND(AS72=4,AV72="Moderado"),"Alto",IF(AND(AS72=4,AV72="Mayor"),"Extremo",IF(AND(AS72=4,AV72="Catastrófico"),"Extremo",IF(AND(AS72=5,AV72="Insignificante"),"Alto",IF(AND(AS72=5,AV72="Menor"),"Alto",IF(AND(AS72=5,AV72="Moderado"),"Extremo",IF(AND(AS72=5,AV72="Mayor"),"Extremo",IF(AND(AS72=5,AV72="Catastrófico"),"Extremo",0)))))))))))))))))))))))))</f>
        <v>Bajo</v>
      </c>
      <c r="AX72" s="327" t="s">
        <v>1171</v>
      </c>
    </row>
    <row r="73" spans="2:50" s="104" customFormat="1" ht="150" customHeight="1" x14ac:dyDescent="0.25">
      <c r="B73" s="297"/>
      <c r="C73" s="300"/>
      <c r="D73" s="302"/>
      <c r="E73" s="304"/>
      <c r="F73" s="306"/>
      <c r="G73" s="105">
        <v>2</v>
      </c>
      <c r="H73" s="106" t="s">
        <v>1295</v>
      </c>
      <c r="I73" s="308"/>
      <c r="J73" s="310"/>
      <c r="K73" s="340"/>
      <c r="L73" s="304"/>
      <c r="M73" s="338"/>
      <c r="N73" s="340"/>
      <c r="O73" s="325"/>
      <c r="P73" s="308"/>
      <c r="Q73" s="107">
        <v>2</v>
      </c>
      <c r="R73" s="76" t="s">
        <v>1324</v>
      </c>
      <c r="S73" s="76" t="s">
        <v>1319</v>
      </c>
      <c r="T73" s="76" t="s">
        <v>77</v>
      </c>
      <c r="U73" s="76" t="s">
        <v>1325</v>
      </c>
      <c r="V73" s="76" t="s">
        <v>1326</v>
      </c>
      <c r="W73" s="76" t="s">
        <v>1327</v>
      </c>
      <c r="X73" s="76" t="s">
        <v>1323</v>
      </c>
      <c r="Y73" s="106" t="s">
        <v>78</v>
      </c>
      <c r="Z73" s="106" t="s">
        <v>79</v>
      </c>
      <c r="AA73" s="106" t="s">
        <v>80</v>
      </c>
      <c r="AB73" s="106" t="s">
        <v>81</v>
      </c>
      <c r="AC73" s="106" t="s">
        <v>86</v>
      </c>
      <c r="AD73" s="106" t="s">
        <v>83</v>
      </c>
      <c r="AE73" s="106" t="s">
        <v>84</v>
      </c>
      <c r="AF73" s="106" t="s">
        <v>96</v>
      </c>
      <c r="AG73" s="106">
        <f t="shared" si="36"/>
        <v>95</v>
      </c>
      <c r="AH73" s="106" t="str">
        <f t="shared" si="37"/>
        <v>Fuerte</v>
      </c>
      <c r="AI73" s="106"/>
      <c r="AJ73" s="106" t="s">
        <v>89</v>
      </c>
      <c r="AK73" s="106" t="str">
        <f t="shared" si="38"/>
        <v>Siempre se ejecuta</v>
      </c>
      <c r="AL73" s="106"/>
      <c r="AM73" s="106" t="str">
        <f t="shared" si="39"/>
        <v>FUERTE</v>
      </c>
      <c r="AN73" s="106">
        <f t="shared" si="40"/>
        <v>100</v>
      </c>
      <c r="AO73" s="106" t="str">
        <f t="shared" si="41"/>
        <v>NO</v>
      </c>
      <c r="AP73" s="330"/>
      <c r="AQ73" s="330"/>
      <c r="AR73" s="332"/>
      <c r="AS73" s="310"/>
      <c r="AT73" s="335"/>
      <c r="AU73" s="338"/>
      <c r="AV73" s="306"/>
      <c r="AW73" s="325"/>
      <c r="AX73" s="328"/>
    </row>
    <row r="74" spans="2:50" s="104" customFormat="1" ht="2.4" customHeight="1" x14ac:dyDescent="0.25">
      <c r="B74" s="297"/>
      <c r="C74" s="300"/>
      <c r="D74" s="302"/>
      <c r="E74" s="304"/>
      <c r="F74" s="306"/>
      <c r="G74" s="108">
        <v>3</v>
      </c>
      <c r="H74" s="109" t="s">
        <v>586</v>
      </c>
      <c r="I74" s="308"/>
      <c r="J74" s="310"/>
      <c r="K74" s="340"/>
      <c r="L74" s="304"/>
      <c r="M74" s="338"/>
      <c r="N74" s="340"/>
      <c r="O74" s="325"/>
      <c r="P74" s="308"/>
      <c r="Q74" s="110">
        <v>3</v>
      </c>
      <c r="R74" s="77"/>
      <c r="S74" s="77"/>
      <c r="T74" s="77"/>
      <c r="U74" s="77"/>
      <c r="V74" s="77"/>
      <c r="W74" s="77"/>
      <c r="X74" s="77"/>
      <c r="Y74" s="109"/>
      <c r="Z74" s="109"/>
      <c r="AA74" s="109"/>
      <c r="AB74" s="109"/>
      <c r="AC74" s="109"/>
      <c r="AD74" s="109"/>
      <c r="AE74" s="109"/>
      <c r="AF74" s="109"/>
      <c r="AG74" s="109">
        <f t="shared" si="36"/>
        <v>0</v>
      </c>
      <c r="AH74" s="109" t="str">
        <f t="shared" si="37"/>
        <v>Débil</v>
      </c>
      <c r="AI74" s="109"/>
      <c r="AJ74" s="109" t="s">
        <v>585</v>
      </c>
      <c r="AK74" s="109" t="str">
        <f t="shared" si="38"/>
        <v>Casilla formulada</v>
      </c>
      <c r="AL74" s="109"/>
      <c r="AM74" s="109" t="str">
        <f t="shared" si="39"/>
        <v>Casilla formulada</v>
      </c>
      <c r="AN74" s="109" t="str">
        <f t="shared" si="40"/>
        <v>Casilla formulada</v>
      </c>
      <c r="AO74" s="109" t="str">
        <f t="shared" si="41"/>
        <v>SI</v>
      </c>
      <c r="AP74" s="330"/>
      <c r="AQ74" s="330"/>
      <c r="AR74" s="332"/>
      <c r="AS74" s="310"/>
      <c r="AT74" s="335"/>
      <c r="AU74" s="338"/>
      <c r="AV74" s="306"/>
      <c r="AW74" s="325"/>
      <c r="AX74" s="328"/>
    </row>
    <row r="75" spans="2:50" s="104" customFormat="1" ht="2.4" customHeight="1" x14ac:dyDescent="0.25">
      <c r="B75" s="297"/>
      <c r="C75" s="300"/>
      <c r="D75" s="302"/>
      <c r="E75" s="304"/>
      <c r="F75" s="306"/>
      <c r="G75" s="105">
        <v>4</v>
      </c>
      <c r="H75" s="106" t="s">
        <v>586</v>
      </c>
      <c r="I75" s="308"/>
      <c r="J75" s="310"/>
      <c r="K75" s="340"/>
      <c r="L75" s="304"/>
      <c r="M75" s="338"/>
      <c r="N75" s="340"/>
      <c r="O75" s="325"/>
      <c r="P75" s="308"/>
      <c r="Q75" s="107">
        <v>4</v>
      </c>
      <c r="R75" s="76"/>
      <c r="S75" s="76"/>
      <c r="T75" s="76"/>
      <c r="U75" s="76"/>
      <c r="V75" s="76"/>
      <c r="W75" s="76"/>
      <c r="X75" s="76"/>
      <c r="Y75" s="106"/>
      <c r="Z75" s="106"/>
      <c r="AA75" s="106"/>
      <c r="AB75" s="106"/>
      <c r="AC75" s="106"/>
      <c r="AD75" s="106"/>
      <c r="AE75" s="106"/>
      <c r="AF75" s="106"/>
      <c r="AG75" s="106">
        <f t="shared" si="36"/>
        <v>0</v>
      </c>
      <c r="AH75" s="106" t="str">
        <f t="shared" si="37"/>
        <v>Débil</v>
      </c>
      <c r="AI75" s="106"/>
      <c r="AJ75" s="106" t="s">
        <v>585</v>
      </c>
      <c r="AK75" s="106" t="str">
        <f t="shared" si="38"/>
        <v>Casilla formulada</v>
      </c>
      <c r="AL75" s="106"/>
      <c r="AM75" s="106" t="str">
        <f t="shared" si="39"/>
        <v>Casilla formulada</v>
      </c>
      <c r="AN75" s="106" t="str">
        <f t="shared" si="40"/>
        <v>Casilla formulada</v>
      </c>
      <c r="AO75" s="106" t="str">
        <f t="shared" si="41"/>
        <v>SI</v>
      </c>
      <c r="AP75" s="330"/>
      <c r="AQ75" s="330"/>
      <c r="AR75" s="332"/>
      <c r="AS75" s="310"/>
      <c r="AT75" s="335"/>
      <c r="AU75" s="338"/>
      <c r="AV75" s="306"/>
      <c r="AW75" s="325"/>
      <c r="AX75" s="328"/>
    </row>
    <row r="76" spans="2:50" s="104" customFormat="1" ht="2.4" customHeight="1" x14ac:dyDescent="0.25">
      <c r="B76" s="297"/>
      <c r="C76" s="300"/>
      <c r="D76" s="302"/>
      <c r="E76" s="304"/>
      <c r="F76" s="306"/>
      <c r="G76" s="108">
        <v>5</v>
      </c>
      <c r="H76" s="109" t="s">
        <v>586</v>
      </c>
      <c r="I76" s="308"/>
      <c r="J76" s="310"/>
      <c r="K76" s="340"/>
      <c r="L76" s="304"/>
      <c r="M76" s="338"/>
      <c r="N76" s="340"/>
      <c r="O76" s="325"/>
      <c r="P76" s="308"/>
      <c r="Q76" s="110">
        <v>5</v>
      </c>
      <c r="R76" s="77" t="s">
        <v>591</v>
      </c>
      <c r="S76" s="77"/>
      <c r="T76" s="77" t="s">
        <v>585</v>
      </c>
      <c r="U76" s="77"/>
      <c r="V76" s="77"/>
      <c r="W76" s="77"/>
      <c r="X76" s="77"/>
      <c r="Y76" s="109" t="s">
        <v>585</v>
      </c>
      <c r="Z76" s="109" t="s">
        <v>585</v>
      </c>
      <c r="AA76" s="109" t="s">
        <v>585</v>
      </c>
      <c r="AB76" s="109" t="s">
        <v>585</v>
      </c>
      <c r="AC76" s="109" t="s">
        <v>585</v>
      </c>
      <c r="AD76" s="109" t="s">
        <v>585</v>
      </c>
      <c r="AE76" s="109" t="s">
        <v>585</v>
      </c>
      <c r="AF76" s="109" t="s">
        <v>585</v>
      </c>
      <c r="AG76" s="109">
        <f t="shared" si="36"/>
        <v>0</v>
      </c>
      <c r="AH76" s="109" t="str">
        <f t="shared" si="37"/>
        <v>Débil</v>
      </c>
      <c r="AI76" s="109"/>
      <c r="AJ76" s="109" t="s">
        <v>585</v>
      </c>
      <c r="AK76" s="109" t="str">
        <f t="shared" si="38"/>
        <v>Casilla formulada</v>
      </c>
      <c r="AL76" s="109"/>
      <c r="AM76" s="109" t="str">
        <f t="shared" si="39"/>
        <v>Casilla formulada</v>
      </c>
      <c r="AN76" s="109" t="str">
        <f t="shared" si="40"/>
        <v>Casilla formulada</v>
      </c>
      <c r="AO76" s="109" t="str">
        <f t="shared" si="41"/>
        <v>SI</v>
      </c>
      <c r="AP76" s="330"/>
      <c r="AQ76" s="330"/>
      <c r="AR76" s="332"/>
      <c r="AS76" s="310"/>
      <c r="AT76" s="335"/>
      <c r="AU76" s="338"/>
      <c r="AV76" s="306"/>
      <c r="AW76" s="325"/>
      <c r="AX76" s="328"/>
    </row>
    <row r="77" spans="2:50" s="104" customFormat="1" ht="2.4" customHeight="1" x14ac:dyDescent="0.25">
      <c r="B77" s="297"/>
      <c r="C77" s="300"/>
      <c r="D77" s="302"/>
      <c r="E77" s="304"/>
      <c r="F77" s="306"/>
      <c r="G77" s="105">
        <v>6</v>
      </c>
      <c r="H77" s="106" t="s">
        <v>586</v>
      </c>
      <c r="I77" s="308"/>
      <c r="J77" s="310"/>
      <c r="K77" s="340"/>
      <c r="L77" s="304"/>
      <c r="M77" s="338"/>
      <c r="N77" s="340"/>
      <c r="O77" s="325"/>
      <c r="P77" s="308"/>
      <c r="Q77" s="107">
        <v>6</v>
      </c>
      <c r="R77" s="76" t="s">
        <v>592</v>
      </c>
      <c r="S77" s="76"/>
      <c r="T77" s="76" t="s">
        <v>585</v>
      </c>
      <c r="U77" s="76"/>
      <c r="V77" s="76"/>
      <c r="W77" s="76"/>
      <c r="X77" s="76"/>
      <c r="Y77" s="106" t="s">
        <v>585</v>
      </c>
      <c r="Z77" s="106" t="s">
        <v>585</v>
      </c>
      <c r="AA77" s="106" t="s">
        <v>585</v>
      </c>
      <c r="AB77" s="106" t="s">
        <v>585</v>
      </c>
      <c r="AC77" s="106" t="s">
        <v>585</v>
      </c>
      <c r="AD77" s="106" t="s">
        <v>585</v>
      </c>
      <c r="AE77" s="106" t="s">
        <v>585</v>
      </c>
      <c r="AF77" s="106" t="s">
        <v>585</v>
      </c>
      <c r="AG77" s="106">
        <f t="shared" si="36"/>
        <v>0</v>
      </c>
      <c r="AH77" s="106" t="str">
        <f t="shared" si="37"/>
        <v>Débil</v>
      </c>
      <c r="AI77" s="106"/>
      <c r="AJ77" s="106" t="s">
        <v>585</v>
      </c>
      <c r="AK77" s="106" t="str">
        <f t="shared" si="38"/>
        <v>Casilla formulada</v>
      </c>
      <c r="AL77" s="106"/>
      <c r="AM77" s="106" t="str">
        <f t="shared" si="39"/>
        <v>Casilla formulada</v>
      </c>
      <c r="AN77" s="106" t="str">
        <f t="shared" si="40"/>
        <v>Casilla formulada</v>
      </c>
      <c r="AO77" s="106" t="str">
        <f t="shared" si="41"/>
        <v>SI</v>
      </c>
      <c r="AP77" s="330"/>
      <c r="AQ77" s="330"/>
      <c r="AR77" s="332"/>
      <c r="AS77" s="310"/>
      <c r="AT77" s="335"/>
      <c r="AU77" s="338"/>
      <c r="AV77" s="306"/>
      <c r="AW77" s="325"/>
      <c r="AX77" s="328"/>
    </row>
    <row r="78" spans="2:50" s="104" customFormat="1" ht="2.4" customHeight="1" x14ac:dyDescent="0.25">
      <c r="B78" s="297"/>
      <c r="C78" s="300"/>
      <c r="D78" s="302"/>
      <c r="E78" s="304"/>
      <c r="F78" s="306"/>
      <c r="G78" s="108">
        <v>7</v>
      </c>
      <c r="H78" s="109" t="s">
        <v>586</v>
      </c>
      <c r="I78" s="308"/>
      <c r="J78" s="310"/>
      <c r="K78" s="340"/>
      <c r="L78" s="304"/>
      <c r="M78" s="338"/>
      <c r="N78" s="340"/>
      <c r="O78" s="325"/>
      <c r="P78" s="308"/>
      <c r="Q78" s="110">
        <v>7</v>
      </c>
      <c r="R78" s="77" t="s">
        <v>593</v>
      </c>
      <c r="S78" s="77"/>
      <c r="T78" s="77" t="s">
        <v>585</v>
      </c>
      <c r="U78" s="77"/>
      <c r="V78" s="77"/>
      <c r="W78" s="77"/>
      <c r="X78" s="77"/>
      <c r="Y78" s="109" t="s">
        <v>585</v>
      </c>
      <c r="Z78" s="109" t="s">
        <v>585</v>
      </c>
      <c r="AA78" s="109" t="s">
        <v>585</v>
      </c>
      <c r="AB78" s="109" t="s">
        <v>585</v>
      </c>
      <c r="AC78" s="109" t="s">
        <v>585</v>
      </c>
      <c r="AD78" s="109" t="s">
        <v>585</v>
      </c>
      <c r="AE78" s="109" t="s">
        <v>585</v>
      </c>
      <c r="AF78" s="109" t="s">
        <v>585</v>
      </c>
      <c r="AG78" s="109">
        <f t="shared" si="36"/>
        <v>0</v>
      </c>
      <c r="AH78" s="109" t="str">
        <f t="shared" si="37"/>
        <v>Débil</v>
      </c>
      <c r="AI78" s="109"/>
      <c r="AJ78" s="109" t="s">
        <v>585</v>
      </c>
      <c r="AK78" s="109" t="str">
        <f t="shared" si="38"/>
        <v>Casilla formulada</v>
      </c>
      <c r="AL78" s="109"/>
      <c r="AM78" s="109" t="str">
        <f t="shared" si="39"/>
        <v>Casilla formulada</v>
      </c>
      <c r="AN78" s="109" t="str">
        <f t="shared" si="40"/>
        <v>Casilla formulada</v>
      </c>
      <c r="AO78" s="109" t="str">
        <f t="shared" si="41"/>
        <v>SI</v>
      </c>
      <c r="AP78" s="330"/>
      <c r="AQ78" s="330"/>
      <c r="AR78" s="332"/>
      <c r="AS78" s="310"/>
      <c r="AT78" s="335"/>
      <c r="AU78" s="338"/>
      <c r="AV78" s="306"/>
      <c r="AW78" s="325"/>
      <c r="AX78" s="328"/>
    </row>
    <row r="79" spans="2:50" s="104" customFormat="1" ht="2.4" customHeight="1" x14ac:dyDescent="0.25">
      <c r="B79" s="297"/>
      <c r="C79" s="300"/>
      <c r="D79" s="302"/>
      <c r="E79" s="304"/>
      <c r="F79" s="306"/>
      <c r="G79" s="105">
        <v>8</v>
      </c>
      <c r="H79" s="106" t="s">
        <v>586</v>
      </c>
      <c r="I79" s="308"/>
      <c r="J79" s="310"/>
      <c r="K79" s="340"/>
      <c r="L79" s="304"/>
      <c r="M79" s="338"/>
      <c r="N79" s="340"/>
      <c r="O79" s="325"/>
      <c r="P79" s="308"/>
      <c r="Q79" s="107">
        <v>8</v>
      </c>
      <c r="R79" s="76" t="s">
        <v>594</v>
      </c>
      <c r="S79" s="76"/>
      <c r="T79" s="76" t="s">
        <v>585</v>
      </c>
      <c r="U79" s="76"/>
      <c r="V79" s="76"/>
      <c r="W79" s="76"/>
      <c r="X79" s="76"/>
      <c r="Y79" s="106" t="s">
        <v>585</v>
      </c>
      <c r="Z79" s="106" t="s">
        <v>585</v>
      </c>
      <c r="AA79" s="106" t="s">
        <v>585</v>
      </c>
      <c r="AB79" s="106" t="s">
        <v>585</v>
      </c>
      <c r="AC79" s="106" t="s">
        <v>585</v>
      </c>
      <c r="AD79" s="106" t="s">
        <v>585</v>
      </c>
      <c r="AE79" s="106" t="s">
        <v>585</v>
      </c>
      <c r="AF79" s="106" t="s">
        <v>585</v>
      </c>
      <c r="AG79" s="106">
        <f t="shared" si="36"/>
        <v>0</v>
      </c>
      <c r="AH79" s="106" t="str">
        <f t="shared" si="37"/>
        <v>Débil</v>
      </c>
      <c r="AI79" s="106"/>
      <c r="AJ79" s="106" t="s">
        <v>585</v>
      </c>
      <c r="AK79" s="106" t="str">
        <f t="shared" si="38"/>
        <v>Casilla formulada</v>
      </c>
      <c r="AL79" s="106"/>
      <c r="AM79" s="106" t="str">
        <f t="shared" si="39"/>
        <v>Casilla formulada</v>
      </c>
      <c r="AN79" s="106" t="str">
        <f t="shared" si="40"/>
        <v>Casilla formulada</v>
      </c>
      <c r="AO79" s="106" t="str">
        <f t="shared" si="41"/>
        <v>SI</v>
      </c>
      <c r="AP79" s="330"/>
      <c r="AQ79" s="330"/>
      <c r="AR79" s="332"/>
      <c r="AS79" s="310"/>
      <c r="AT79" s="335"/>
      <c r="AU79" s="338"/>
      <c r="AV79" s="306"/>
      <c r="AW79" s="325"/>
      <c r="AX79" s="328"/>
    </row>
    <row r="80" spans="2:50" s="104" customFormat="1" ht="2.4" customHeight="1" x14ac:dyDescent="0.25">
      <c r="B80" s="297"/>
      <c r="C80" s="300"/>
      <c r="D80" s="302"/>
      <c r="E80" s="304"/>
      <c r="F80" s="306"/>
      <c r="G80" s="108">
        <v>9</v>
      </c>
      <c r="H80" s="109" t="s">
        <v>586</v>
      </c>
      <c r="I80" s="308"/>
      <c r="J80" s="310"/>
      <c r="K80" s="340"/>
      <c r="L80" s="304"/>
      <c r="M80" s="338"/>
      <c r="N80" s="340"/>
      <c r="O80" s="325"/>
      <c r="P80" s="308"/>
      <c r="Q80" s="110">
        <v>9</v>
      </c>
      <c r="R80" s="77" t="s">
        <v>595</v>
      </c>
      <c r="S80" s="77"/>
      <c r="T80" s="77" t="s">
        <v>585</v>
      </c>
      <c r="U80" s="77"/>
      <c r="V80" s="77"/>
      <c r="W80" s="77"/>
      <c r="X80" s="77"/>
      <c r="Y80" s="109" t="s">
        <v>585</v>
      </c>
      <c r="Z80" s="109" t="s">
        <v>585</v>
      </c>
      <c r="AA80" s="109" t="s">
        <v>585</v>
      </c>
      <c r="AB80" s="109" t="s">
        <v>585</v>
      </c>
      <c r="AC80" s="109" t="s">
        <v>585</v>
      </c>
      <c r="AD80" s="109" t="s">
        <v>585</v>
      </c>
      <c r="AE80" s="109" t="s">
        <v>585</v>
      </c>
      <c r="AF80" s="109" t="s">
        <v>585</v>
      </c>
      <c r="AG80" s="109">
        <f t="shared" si="36"/>
        <v>0</v>
      </c>
      <c r="AH80" s="109" t="str">
        <f t="shared" si="37"/>
        <v>Débil</v>
      </c>
      <c r="AI80" s="109"/>
      <c r="AJ80" s="109" t="s">
        <v>585</v>
      </c>
      <c r="AK80" s="109" t="str">
        <f t="shared" si="38"/>
        <v>Casilla formulada</v>
      </c>
      <c r="AL80" s="109"/>
      <c r="AM80" s="109" t="str">
        <f t="shared" si="39"/>
        <v>Casilla formulada</v>
      </c>
      <c r="AN80" s="109" t="str">
        <f t="shared" si="40"/>
        <v>Casilla formulada</v>
      </c>
      <c r="AO80" s="109" t="str">
        <f t="shared" si="41"/>
        <v>SI</v>
      </c>
      <c r="AP80" s="330"/>
      <c r="AQ80" s="330"/>
      <c r="AR80" s="332"/>
      <c r="AS80" s="310"/>
      <c r="AT80" s="335"/>
      <c r="AU80" s="338"/>
      <c r="AV80" s="306"/>
      <c r="AW80" s="325"/>
      <c r="AX80" s="328"/>
    </row>
    <row r="81" spans="2:50" s="104" customFormat="1" ht="2.4" customHeight="1" thickBot="1" x14ac:dyDescent="0.3">
      <c r="B81" s="298"/>
      <c r="C81" s="301"/>
      <c r="D81" s="303"/>
      <c r="E81" s="305"/>
      <c r="F81" s="307"/>
      <c r="G81" s="111">
        <v>10</v>
      </c>
      <c r="H81" s="112" t="s">
        <v>586</v>
      </c>
      <c r="I81" s="309"/>
      <c r="J81" s="311"/>
      <c r="K81" s="341"/>
      <c r="L81" s="305"/>
      <c r="M81" s="339"/>
      <c r="N81" s="341"/>
      <c r="O81" s="326"/>
      <c r="P81" s="309"/>
      <c r="Q81" s="113">
        <v>10</v>
      </c>
      <c r="R81" s="114" t="s">
        <v>596</v>
      </c>
      <c r="S81" s="114"/>
      <c r="T81" s="114" t="s">
        <v>585</v>
      </c>
      <c r="U81" s="114"/>
      <c r="V81" s="114"/>
      <c r="W81" s="114"/>
      <c r="X81" s="114"/>
      <c r="Y81" s="112" t="s">
        <v>585</v>
      </c>
      <c r="Z81" s="112" t="s">
        <v>585</v>
      </c>
      <c r="AA81" s="112" t="s">
        <v>585</v>
      </c>
      <c r="AB81" s="112" t="s">
        <v>585</v>
      </c>
      <c r="AC81" s="112" t="s">
        <v>585</v>
      </c>
      <c r="AD81" s="112" t="s">
        <v>585</v>
      </c>
      <c r="AE81" s="112" t="s">
        <v>585</v>
      </c>
      <c r="AF81" s="112" t="s">
        <v>585</v>
      </c>
      <c r="AG81" s="112">
        <f t="shared" si="36"/>
        <v>0</v>
      </c>
      <c r="AH81" s="112" t="str">
        <f t="shared" si="37"/>
        <v>Débil</v>
      </c>
      <c r="AI81" s="112"/>
      <c r="AJ81" s="112" t="s">
        <v>585</v>
      </c>
      <c r="AK81" s="112" t="str">
        <f t="shared" si="38"/>
        <v>Casilla formulada</v>
      </c>
      <c r="AL81" s="112"/>
      <c r="AM81" s="112" t="str">
        <f t="shared" si="39"/>
        <v>Casilla formulada</v>
      </c>
      <c r="AN81" s="112" t="str">
        <f t="shared" si="40"/>
        <v>Casilla formulada</v>
      </c>
      <c r="AO81" s="112" t="str">
        <f t="shared" si="41"/>
        <v>SI</v>
      </c>
      <c r="AP81" s="331"/>
      <c r="AQ81" s="331"/>
      <c r="AR81" s="333"/>
      <c r="AS81" s="311"/>
      <c r="AT81" s="336"/>
      <c r="AU81" s="339"/>
      <c r="AV81" s="307"/>
      <c r="AW81" s="326"/>
      <c r="AX81" s="329"/>
    </row>
    <row r="82" spans="2:50" s="104" customFormat="1" ht="219.6" customHeight="1" x14ac:dyDescent="0.25">
      <c r="B82" s="296" t="s">
        <v>38</v>
      </c>
      <c r="C82" s="299" t="str">
        <f>VLOOKUP(B82,'HOJA DE DATOS'!$I$13:$J$46,2,FALSE)</f>
        <v>Asesorar, ejercer la representación judicial y extrajudicial, adelantar los cobros coactivos y ejercer control de legalidad en las diferentes actuaciones de la entidad.</v>
      </c>
      <c r="D82" s="302" t="s">
        <v>1328</v>
      </c>
      <c r="E82" s="304" t="s">
        <v>376</v>
      </c>
      <c r="F82" s="306" t="str">
        <f>IFERROR(VLOOKUP(E82,'HOJA DE DATOS'!$I$50:$J$57,2,0),"Casilla formulada")</f>
        <v>Posibilidad de ocurrencia de eventos que afecten la situación jurídica o contractual de la organización debido a su incumplimiento o desacato a la normatividad legal y las obligaciones contractuales</v>
      </c>
      <c r="G82" s="101">
        <v>1</v>
      </c>
      <c r="H82" s="102" t="s">
        <v>1329</v>
      </c>
      <c r="I82" s="308" t="s">
        <v>1330</v>
      </c>
      <c r="J82" s="310">
        <v>3</v>
      </c>
      <c r="K82" s="340" t="str">
        <f>IF(J82="Escoger un dato de la lista desplegable","← 
Definir el nivel de probabilidad",VLOOKUP(J82,'HOJA DE DATOS'!$B$4:$E$8,2,0))</f>
        <v>Posible</v>
      </c>
      <c r="L82" s="304" t="str">
        <f>IF(J82="Escoger un dato de la lista desplegable","← ← 
Definir el nivel de probabilidad",VLOOKUP('GJUR-4.0 (G-V3)'!J82:J91,'HOJA DE DATOS'!$B$4:$E$8,4,0))</f>
        <v>Al menos 1 vez en los últimos 2 años.</v>
      </c>
      <c r="M82" s="338">
        <v>2</v>
      </c>
      <c r="N82" s="340" t="str">
        <f>IF(M82="Escoger un dato de la lista desplegable","← 
Definir el nivel de impacto",VLOOKUP(M82,'HOJA DE DATOS'!$G$4:$H$8,2,0))</f>
        <v>Menor</v>
      </c>
      <c r="O82" s="324" t="str">
        <f>IF(AND(J82=1,N82="Insignificante"),"Bajo",IF(AND(J82=1,N82="Menor"),"Bajo",IF(AND(J82=1,N82="Moderado"),"Moderado",IF(AND(J82=1,N82="Mayor"),"Alto",IF(AND(J82=1,N82="Catastrófico"),"Extremo",IF(AND(J82=2,N82="Insignificante"),"Bajo",IF(AND(J82=2,N82="Menor"),"Bajo",IF(AND(J82=2,N82="Moderado"),"Moderado",IF(AND(J82=2,N82="Mayor"),"Alto",IF(AND(J82=2,N82="Catastrófico"),"Extremo",IF(AND(J82=3,N82="Insignificante"),"Bajo",IF(AND(J82=3,N82="Menor"),"Moderado",IF(AND(J82=3,N82="Moderado"),"Alto",IF(AND(J82=3,N82="Mayor"),"Extremo",IF(AND(J82=3,N82="Catastrófico"),"Extremo",IF(AND(J82=4,N82="Insignificante"),"Moderado",IF(AND(J82=4,N82="Menor"),"Alto",IF(AND(J82=4,N82="Moderado"),"Alto",IF(AND(J82=4,N82="Mayor"),"Extremo",IF(AND(J82=4,N82="Catastrófico"),"Extremo",IF(AND(J82=5,N82="Insignificante"),"Alto",IF(AND(J82=5,N82="Menor"),"Alto",IF(AND(J82=5,N82="Moderado"),"Extremo",IF(AND(J82=5,N82="Mayor"),"Extremo",IF(AND(J82=5,N82="Catastrófico"),"Extremo","Casilla formulada")))))))))))))))))))))))))</f>
        <v>Moderado</v>
      </c>
      <c r="P82" s="342" t="s">
        <v>70</v>
      </c>
      <c r="Q82" s="103">
        <v>1</v>
      </c>
      <c r="R82" s="75" t="s">
        <v>1331</v>
      </c>
      <c r="S82" s="75" t="s">
        <v>1319</v>
      </c>
      <c r="T82" s="75" t="s">
        <v>77</v>
      </c>
      <c r="U82" s="75" t="s">
        <v>1332</v>
      </c>
      <c r="V82" s="75" t="s">
        <v>1333</v>
      </c>
      <c r="W82" s="75" t="s">
        <v>1334</v>
      </c>
      <c r="X82" s="75" t="s">
        <v>1335</v>
      </c>
      <c r="Y82" s="102" t="s">
        <v>95</v>
      </c>
      <c r="Z82" s="102" t="s">
        <v>79</v>
      </c>
      <c r="AA82" s="102" t="s">
        <v>80</v>
      </c>
      <c r="AB82" s="102" t="s">
        <v>81</v>
      </c>
      <c r="AC82" s="102" t="s">
        <v>82</v>
      </c>
      <c r="AD82" s="102" t="s">
        <v>83</v>
      </c>
      <c r="AE82" s="102" t="s">
        <v>84</v>
      </c>
      <c r="AF82" s="102" t="s">
        <v>96</v>
      </c>
      <c r="AG82" s="102">
        <f t="shared" si="36"/>
        <v>100</v>
      </c>
      <c r="AH82" s="102" t="str">
        <f t="shared" si="37"/>
        <v>Fuerte</v>
      </c>
      <c r="AI82" s="102"/>
      <c r="AJ82" s="102" t="s">
        <v>89</v>
      </c>
      <c r="AK82" s="102" t="str">
        <f t="shared" si="38"/>
        <v>Siempre se ejecuta</v>
      </c>
      <c r="AL82" s="102"/>
      <c r="AM82" s="102" t="str">
        <f t="shared" si="39"/>
        <v>FUERTE</v>
      </c>
      <c r="AN82" s="102">
        <f t="shared" si="40"/>
        <v>100</v>
      </c>
      <c r="AO82" s="102" t="str">
        <f t="shared" si="41"/>
        <v>NO</v>
      </c>
      <c r="AP82" s="330" t="str">
        <f>IFERROR(IF(AVERAGE(AN82:AN91)=100,"FUERTE",IF(AND(AVERAGE(AN82:AN91)&lt;=99,AVERAGE(AN82:AN91)&gt;=50),"MODERADA",IF(AVERAGE(AN82:AN91)&lt;50,"DÉBIL",0))),"Casilla formulada")</f>
        <v>FUERTE</v>
      </c>
      <c r="AQ82" s="330" t="str">
        <f t="shared" ref="AQ82" si="54">IFERROR(IF(AVERAGEIF(Y82:Y91,"Preventivo",AN82:AN91)&gt;=50,"DIRECTAMENTE","NO DISMINUYE"),"NO DISMINUYE")</f>
        <v>DIRECTAMENTE</v>
      </c>
      <c r="AR82" s="332" t="str">
        <f t="shared" ref="AR82" si="55">IFERROR(IF(AVERAGEIF(Y82:Y91,"Detectivo",AN82:AN91)=100,"DIRECTAMENTE",IF(AND(AVERAGEIF(Y82:Y91,"Detectivo",AN82:AN91)&lt;99,(AVERAGEIF(Y82:Y91,"Detectivo",AN82:AN91)&gt;=50)),"INDIRECTAMENTE","NO DISMINUYE")),"NO DISMINUYE")</f>
        <v>NO DISMINUYE</v>
      </c>
      <c r="AS82" s="334">
        <f t="shared" ref="AS82" si="56">IF(J82=1,1,IF(AND(J82=2,AP82="FUERTE",AQ82="DIRECTAMENTE"),J82-1,IF(AND(J82&gt;2,AP82="FUERTE",AQ82="DIRECTAMENTE"),J82-2,IF(AND(J82&gt;=2,AP82="MODERADA",AQ82="DIRECTAMENTE"),J82-1,J82))))</f>
        <v>1</v>
      </c>
      <c r="AT82" s="335" t="str">
        <f t="shared" ref="AT82" si="57">IF(AS82=1,"Rara vez",IF(AS82=2,"Improbable",IF(AS82=3,"Posible",IF(AS82=4,"Probable",IF(AS82=5,"Casi Seguro",0)))))</f>
        <v>Rara vez</v>
      </c>
      <c r="AU82" s="337">
        <f t="shared" ref="AU82" si="58">IF(M82=1,1,IF(AND(M82=2,AP82="FUERTE",OR(AR82="DIRECTAMENTE",AR82="INDIRECTAMENTE")),M82-1,IF(AND(M82&gt;2,AP82="FUERTE",AR82="DIRECTAMENTE"),M82-2,IF(AND(M82&gt;2,AP82="FUERTE",AR82="INDIRECTAMENTE"),M82-1,IF(AND(M82&gt;1,AP82="MODERADA",AR82="DIRECTAMENTE"),M82-1,M82)))))</f>
        <v>2</v>
      </c>
      <c r="AV82" s="306" t="str">
        <f t="shared" ref="AV82" si="59">IF(AU82=1,"Insignificante",IF(AU82=2,"Menor",IF(AU82=3,"Moderado",IF(AU82=4,"Mayor",IF(AU82=5,"Catastrófico","Casilla formulada")))))</f>
        <v>Menor</v>
      </c>
      <c r="AW82" s="324" t="str">
        <f>IF(AND(AS82=1,AV82="Insignificante"),"Bajo",IF(AND(AS82=1,AV82="Menor"),"Bajo",IF(AND(AS82=1,AV82="Moderado"),"Moderado",IF(AND(AS82=1,AV82="Mayor"),"Alto",IF(AND(AS82=1,AV82="Catastrófico"),"Extremo",IF(AND(AS82=2,AV82="Insignificante"),"Bajo",IF(AND(AS82=2,AV82="Menor"),"Bajo",IF(AND(AS82=2,AV82="Moderado"),"Moderado",IF(AND(AS82=2,AV82="Mayor"),"Alto",IF(AND(AS82=2,AV82="Catastrófico"),"Extremo",IF(AND(AS82=3,AV82="Insignificante"),"Bajo",IF(AND(AS82=3,AV82="Menor"),"Moderado",IF(AND(AS82=3,AV82="Moderado"),"Alto",IF(AND(AS82=3,AV82="Mayor"),"Extremo",IF(AND(AS82=3,AV82="Catastrófico"),"Extremo",IF(AND(AS82=4,AV82="Insignificante"),"Moderado",IF(AND(AS82=4,AV82="Menor"),"Alto",IF(AND(AS82=4,AV82="Moderado"),"Alto",IF(AND(AS82=4,AV82="Mayor"),"Extremo",IF(AND(AS82=4,AV82="Catastrófico"),"Extremo",IF(AND(AS82=5,AV82="Insignificante"),"Alto",IF(AND(AS82=5,AV82="Menor"),"Alto",IF(AND(AS82=5,AV82="Moderado"),"Extremo",IF(AND(AS82=5,AV82="Mayor"),"Extremo",IF(AND(AS82=5,AV82="Catastrófico"),"Extremo",0)))))))))))))))))))))))))</f>
        <v>Bajo</v>
      </c>
      <c r="AX82" s="327" t="s">
        <v>1171</v>
      </c>
    </row>
    <row r="83" spans="2:50" s="104" customFormat="1" ht="2.4" customHeight="1" x14ac:dyDescent="0.25">
      <c r="B83" s="297"/>
      <c r="C83" s="300"/>
      <c r="D83" s="302"/>
      <c r="E83" s="304"/>
      <c r="F83" s="306"/>
      <c r="G83" s="105">
        <v>2</v>
      </c>
      <c r="H83" s="106" t="s">
        <v>586</v>
      </c>
      <c r="I83" s="308"/>
      <c r="J83" s="310"/>
      <c r="K83" s="340"/>
      <c r="L83" s="304"/>
      <c r="M83" s="338"/>
      <c r="N83" s="340"/>
      <c r="O83" s="325"/>
      <c r="P83" s="308"/>
      <c r="Q83" s="107">
        <v>2</v>
      </c>
      <c r="R83" s="76"/>
      <c r="S83" s="76"/>
      <c r="T83" s="76"/>
      <c r="U83" s="76"/>
      <c r="V83" s="76"/>
      <c r="W83" s="76"/>
      <c r="X83" s="76"/>
      <c r="Y83" s="106"/>
      <c r="Z83" s="106"/>
      <c r="AA83" s="106"/>
      <c r="AB83" s="106"/>
      <c r="AC83" s="106"/>
      <c r="AD83" s="106"/>
      <c r="AE83" s="106"/>
      <c r="AF83" s="106"/>
      <c r="AG83" s="106">
        <f t="shared" si="36"/>
        <v>0</v>
      </c>
      <c r="AH83" s="106" t="str">
        <f t="shared" si="37"/>
        <v>Débil</v>
      </c>
      <c r="AI83" s="106"/>
      <c r="AJ83" s="106" t="s">
        <v>585</v>
      </c>
      <c r="AK83" s="106" t="str">
        <f t="shared" si="38"/>
        <v>Casilla formulada</v>
      </c>
      <c r="AL83" s="106"/>
      <c r="AM83" s="106" t="str">
        <f t="shared" si="39"/>
        <v>Casilla formulada</v>
      </c>
      <c r="AN83" s="106" t="str">
        <f t="shared" si="40"/>
        <v>Casilla formulada</v>
      </c>
      <c r="AO83" s="106" t="str">
        <f t="shared" si="41"/>
        <v>SI</v>
      </c>
      <c r="AP83" s="330"/>
      <c r="AQ83" s="330"/>
      <c r="AR83" s="332"/>
      <c r="AS83" s="310"/>
      <c r="AT83" s="335"/>
      <c r="AU83" s="338"/>
      <c r="AV83" s="306"/>
      <c r="AW83" s="325"/>
      <c r="AX83" s="328"/>
    </row>
    <row r="84" spans="2:50" s="104" customFormat="1" ht="2.4" customHeight="1" x14ac:dyDescent="0.25">
      <c r="B84" s="297"/>
      <c r="C84" s="300"/>
      <c r="D84" s="302"/>
      <c r="E84" s="304"/>
      <c r="F84" s="306"/>
      <c r="G84" s="108">
        <v>3</v>
      </c>
      <c r="H84" s="109" t="s">
        <v>586</v>
      </c>
      <c r="I84" s="308"/>
      <c r="J84" s="310"/>
      <c r="K84" s="340"/>
      <c r="L84" s="304"/>
      <c r="M84" s="338"/>
      <c r="N84" s="340"/>
      <c r="O84" s="325"/>
      <c r="P84" s="308"/>
      <c r="Q84" s="110">
        <v>3</v>
      </c>
      <c r="R84" s="77"/>
      <c r="S84" s="77"/>
      <c r="T84" s="77"/>
      <c r="U84" s="77"/>
      <c r="V84" s="77"/>
      <c r="W84" s="77"/>
      <c r="X84" s="77"/>
      <c r="Y84" s="109"/>
      <c r="Z84" s="109"/>
      <c r="AA84" s="109"/>
      <c r="AB84" s="109"/>
      <c r="AC84" s="109"/>
      <c r="AD84" s="109"/>
      <c r="AE84" s="109"/>
      <c r="AF84" s="109"/>
      <c r="AG84" s="109">
        <f t="shared" si="36"/>
        <v>0</v>
      </c>
      <c r="AH84" s="109" t="str">
        <f t="shared" si="37"/>
        <v>Débil</v>
      </c>
      <c r="AI84" s="109"/>
      <c r="AJ84" s="109" t="s">
        <v>585</v>
      </c>
      <c r="AK84" s="109" t="str">
        <f t="shared" si="38"/>
        <v>Casilla formulada</v>
      </c>
      <c r="AL84" s="109"/>
      <c r="AM84" s="109" t="str">
        <f t="shared" si="39"/>
        <v>Casilla formulada</v>
      </c>
      <c r="AN84" s="109" t="str">
        <f t="shared" si="40"/>
        <v>Casilla formulada</v>
      </c>
      <c r="AO84" s="109" t="str">
        <f t="shared" si="41"/>
        <v>SI</v>
      </c>
      <c r="AP84" s="330"/>
      <c r="AQ84" s="330"/>
      <c r="AR84" s="332"/>
      <c r="AS84" s="310"/>
      <c r="AT84" s="335"/>
      <c r="AU84" s="338"/>
      <c r="AV84" s="306"/>
      <c r="AW84" s="325"/>
      <c r="AX84" s="328"/>
    </row>
    <row r="85" spans="2:50" s="104" customFormat="1" ht="2.4" customHeight="1" x14ac:dyDescent="0.25">
      <c r="B85" s="297"/>
      <c r="C85" s="300"/>
      <c r="D85" s="302"/>
      <c r="E85" s="304"/>
      <c r="F85" s="306"/>
      <c r="G85" s="105">
        <v>4</v>
      </c>
      <c r="H85" s="106" t="s">
        <v>586</v>
      </c>
      <c r="I85" s="308"/>
      <c r="J85" s="310"/>
      <c r="K85" s="340"/>
      <c r="L85" s="304"/>
      <c r="M85" s="338"/>
      <c r="N85" s="340"/>
      <c r="O85" s="325"/>
      <c r="P85" s="308"/>
      <c r="Q85" s="107">
        <v>4</v>
      </c>
      <c r="R85" s="76"/>
      <c r="S85" s="76"/>
      <c r="T85" s="76"/>
      <c r="U85" s="76"/>
      <c r="V85" s="76"/>
      <c r="W85" s="76"/>
      <c r="X85" s="76"/>
      <c r="Y85" s="106"/>
      <c r="Z85" s="106"/>
      <c r="AA85" s="106"/>
      <c r="AB85" s="106"/>
      <c r="AC85" s="106"/>
      <c r="AD85" s="106"/>
      <c r="AE85" s="106"/>
      <c r="AF85" s="106"/>
      <c r="AG85" s="106">
        <f t="shared" si="36"/>
        <v>0</v>
      </c>
      <c r="AH85" s="106" t="str">
        <f t="shared" si="37"/>
        <v>Débil</v>
      </c>
      <c r="AI85" s="106"/>
      <c r="AJ85" s="106" t="s">
        <v>585</v>
      </c>
      <c r="AK85" s="106" t="str">
        <f t="shared" si="38"/>
        <v>Casilla formulada</v>
      </c>
      <c r="AL85" s="106"/>
      <c r="AM85" s="106" t="str">
        <f t="shared" si="39"/>
        <v>Casilla formulada</v>
      </c>
      <c r="AN85" s="106" t="str">
        <f t="shared" si="40"/>
        <v>Casilla formulada</v>
      </c>
      <c r="AO85" s="106" t="str">
        <f t="shared" si="41"/>
        <v>SI</v>
      </c>
      <c r="AP85" s="330"/>
      <c r="AQ85" s="330"/>
      <c r="AR85" s="332"/>
      <c r="AS85" s="310"/>
      <c r="AT85" s="335"/>
      <c r="AU85" s="338"/>
      <c r="AV85" s="306"/>
      <c r="AW85" s="325"/>
      <c r="AX85" s="328"/>
    </row>
    <row r="86" spans="2:50" s="104" customFormat="1" ht="2.4" customHeight="1" x14ac:dyDescent="0.25">
      <c r="B86" s="297"/>
      <c r="C86" s="300"/>
      <c r="D86" s="302"/>
      <c r="E86" s="304"/>
      <c r="F86" s="306"/>
      <c r="G86" s="108">
        <v>5</v>
      </c>
      <c r="H86" s="109" t="s">
        <v>586</v>
      </c>
      <c r="I86" s="308"/>
      <c r="J86" s="310"/>
      <c r="K86" s="340"/>
      <c r="L86" s="304"/>
      <c r="M86" s="338"/>
      <c r="N86" s="340"/>
      <c r="O86" s="325"/>
      <c r="P86" s="308"/>
      <c r="Q86" s="110">
        <v>5</v>
      </c>
      <c r="R86" s="77" t="s">
        <v>591</v>
      </c>
      <c r="S86" s="77"/>
      <c r="T86" s="77" t="s">
        <v>585</v>
      </c>
      <c r="U86" s="77"/>
      <c r="V86" s="77"/>
      <c r="W86" s="77"/>
      <c r="X86" s="77"/>
      <c r="Y86" s="109" t="s">
        <v>585</v>
      </c>
      <c r="Z86" s="109" t="s">
        <v>585</v>
      </c>
      <c r="AA86" s="109" t="s">
        <v>585</v>
      </c>
      <c r="AB86" s="109" t="s">
        <v>585</v>
      </c>
      <c r="AC86" s="109" t="s">
        <v>585</v>
      </c>
      <c r="AD86" s="109" t="s">
        <v>585</v>
      </c>
      <c r="AE86" s="109" t="s">
        <v>585</v>
      </c>
      <c r="AF86" s="109" t="s">
        <v>585</v>
      </c>
      <c r="AG86" s="109">
        <f t="shared" si="36"/>
        <v>0</v>
      </c>
      <c r="AH86" s="109" t="str">
        <f t="shared" si="37"/>
        <v>Débil</v>
      </c>
      <c r="AI86" s="109"/>
      <c r="AJ86" s="109" t="s">
        <v>585</v>
      </c>
      <c r="AK86" s="109" t="str">
        <f t="shared" si="38"/>
        <v>Casilla formulada</v>
      </c>
      <c r="AL86" s="109"/>
      <c r="AM86" s="109" t="str">
        <f t="shared" si="39"/>
        <v>Casilla formulada</v>
      </c>
      <c r="AN86" s="109" t="str">
        <f t="shared" si="40"/>
        <v>Casilla formulada</v>
      </c>
      <c r="AO86" s="109" t="str">
        <f t="shared" si="41"/>
        <v>SI</v>
      </c>
      <c r="AP86" s="330"/>
      <c r="AQ86" s="330"/>
      <c r="AR86" s="332"/>
      <c r="AS86" s="310"/>
      <c r="AT86" s="335"/>
      <c r="AU86" s="338"/>
      <c r="AV86" s="306"/>
      <c r="AW86" s="325"/>
      <c r="AX86" s="328"/>
    </row>
    <row r="87" spans="2:50" s="104" customFormat="1" ht="2.4" customHeight="1" x14ac:dyDescent="0.25">
      <c r="B87" s="297"/>
      <c r="C87" s="300"/>
      <c r="D87" s="302"/>
      <c r="E87" s="304"/>
      <c r="F87" s="306"/>
      <c r="G87" s="105">
        <v>6</v>
      </c>
      <c r="H87" s="106" t="s">
        <v>586</v>
      </c>
      <c r="I87" s="308"/>
      <c r="J87" s="310"/>
      <c r="K87" s="340"/>
      <c r="L87" s="304"/>
      <c r="M87" s="338"/>
      <c r="N87" s="340"/>
      <c r="O87" s="325"/>
      <c r="P87" s="308"/>
      <c r="Q87" s="107">
        <v>6</v>
      </c>
      <c r="R87" s="76" t="s">
        <v>592</v>
      </c>
      <c r="S87" s="76"/>
      <c r="T87" s="76" t="s">
        <v>585</v>
      </c>
      <c r="U87" s="76"/>
      <c r="V87" s="76"/>
      <c r="W87" s="76"/>
      <c r="X87" s="76"/>
      <c r="Y87" s="106" t="s">
        <v>585</v>
      </c>
      <c r="Z87" s="106" t="s">
        <v>585</v>
      </c>
      <c r="AA87" s="106" t="s">
        <v>585</v>
      </c>
      <c r="AB87" s="106" t="s">
        <v>585</v>
      </c>
      <c r="AC87" s="106" t="s">
        <v>585</v>
      </c>
      <c r="AD87" s="106" t="s">
        <v>585</v>
      </c>
      <c r="AE87" s="106" t="s">
        <v>585</v>
      </c>
      <c r="AF87" s="106" t="s">
        <v>585</v>
      </c>
      <c r="AG87" s="106">
        <f t="shared" si="36"/>
        <v>0</v>
      </c>
      <c r="AH87" s="106" t="str">
        <f t="shared" si="37"/>
        <v>Débil</v>
      </c>
      <c r="AI87" s="106"/>
      <c r="AJ87" s="106" t="s">
        <v>585</v>
      </c>
      <c r="AK87" s="106" t="str">
        <f t="shared" si="38"/>
        <v>Casilla formulada</v>
      </c>
      <c r="AL87" s="106"/>
      <c r="AM87" s="106" t="str">
        <f t="shared" si="39"/>
        <v>Casilla formulada</v>
      </c>
      <c r="AN87" s="106" t="str">
        <f t="shared" si="40"/>
        <v>Casilla formulada</v>
      </c>
      <c r="AO87" s="106" t="str">
        <f t="shared" si="41"/>
        <v>SI</v>
      </c>
      <c r="AP87" s="330"/>
      <c r="AQ87" s="330"/>
      <c r="AR87" s="332"/>
      <c r="AS87" s="310"/>
      <c r="AT87" s="335"/>
      <c r="AU87" s="338"/>
      <c r="AV87" s="306"/>
      <c r="AW87" s="325"/>
      <c r="AX87" s="328"/>
    </row>
    <row r="88" spans="2:50" s="104" customFormat="1" ht="2.4" customHeight="1" x14ac:dyDescent="0.25">
      <c r="B88" s="297"/>
      <c r="C88" s="300"/>
      <c r="D88" s="302"/>
      <c r="E88" s="304"/>
      <c r="F88" s="306"/>
      <c r="G88" s="108">
        <v>7</v>
      </c>
      <c r="H88" s="109" t="s">
        <v>586</v>
      </c>
      <c r="I88" s="308"/>
      <c r="J88" s="310"/>
      <c r="K88" s="340"/>
      <c r="L88" s="304"/>
      <c r="M88" s="338"/>
      <c r="N88" s="340"/>
      <c r="O88" s="325"/>
      <c r="P88" s="308"/>
      <c r="Q88" s="110">
        <v>7</v>
      </c>
      <c r="R88" s="77" t="s">
        <v>593</v>
      </c>
      <c r="S88" s="77"/>
      <c r="T88" s="77" t="s">
        <v>585</v>
      </c>
      <c r="U88" s="77"/>
      <c r="V88" s="77"/>
      <c r="W88" s="77"/>
      <c r="X88" s="77"/>
      <c r="Y88" s="109" t="s">
        <v>585</v>
      </c>
      <c r="Z88" s="109" t="s">
        <v>585</v>
      </c>
      <c r="AA88" s="109" t="s">
        <v>585</v>
      </c>
      <c r="AB88" s="109" t="s">
        <v>585</v>
      </c>
      <c r="AC88" s="109" t="s">
        <v>585</v>
      </c>
      <c r="AD88" s="109" t="s">
        <v>585</v>
      </c>
      <c r="AE88" s="109" t="s">
        <v>585</v>
      </c>
      <c r="AF88" s="109" t="s">
        <v>585</v>
      </c>
      <c r="AG88" s="109">
        <f t="shared" si="36"/>
        <v>0</v>
      </c>
      <c r="AH88" s="109" t="str">
        <f t="shared" si="37"/>
        <v>Débil</v>
      </c>
      <c r="AI88" s="109"/>
      <c r="AJ88" s="109" t="s">
        <v>585</v>
      </c>
      <c r="AK88" s="109" t="str">
        <f t="shared" si="38"/>
        <v>Casilla formulada</v>
      </c>
      <c r="AL88" s="109"/>
      <c r="AM88" s="109" t="str">
        <f t="shared" si="39"/>
        <v>Casilla formulada</v>
      </c>
      <c r="AN88" s="109" t="str">
        <f t="shared" si="40"/>
        <v>Casilla formulada</v>
      </c>
      <c r="AO88" s="109" t="str">
        <f t="shared" si="41"/>
        <v>SI</v>
      </c>
      <c r="AP88" s="330"/>
      <c r="AQ88" s="330"/>
      <c r="AR88" s="332"/>
      <c r="AS88" s="310"/>
      <c r="AT88" s="335"/>
      <c r="AU88" s="338"/>
      <c r="AV88" s="306"/>
      <c r="AW88" s="325"/>
      <c r="AX88" s="328"/>
    </row>
    <row r="89" spans="2:50" s="104" customFormat="1" ht="2.4" customHeight="1" x14ac:dyDescent="0.25">
      <c r="B89" s="297"/>
      <c r="C89" s="300"/>
      <c r="D89" s="302"/>
      <c r="E89" s="304"/>
      <c r="F89" s="306"/>
      <c r="G89" s="105">
        <v>8</v>
      </c>
      <c r="H89" s="106" t="s">
        <v>586</v>
      </c>
      <c r="I89" s="308"/>
      <c r="J89" s="310"/>
      <c r="K89" s="340"/>
      <c r="L89" s="304"/>
      <c r="M89" s="338"/>
      <c r="N89" s="340"/>
      <c r="O89" s="325"/>
      <c r="P89" s="308"/>
      <c r="Q89" s="107">
        <v>8</v>
      </c>
      <c r="R89" s="76" t="s">
        <v>594</v>
      </c>
      <c r="S89" s="76"/>
      <c r="T89" s="76" t="s">
        <v>585</v>
      </c>
      <c r="U89" s="76"/>
      <c r="V89" s="76"/>
      <c r="W89" s="76"/>
      <c r="X89" s="76"/>
      <c r="Y89" s="106" t="s">
        <v>585</v>
      </c>
      <c r="Z89" s="106" t="s">
        <v>585</v>
      </c>
      <c r="AA89" s="106" t="s">
        <v>585</v>
      </c>
      <c r="AB89" s="106" t="s">
        <v>585</v>
      </c>
      <c r="AC89" s="106" t="s">
        <v>585</v>
      </c>
      <c r="AD89" s="106" t="s">
        <v>585</v>
      </c>
      <c r="AE89" s="106" t="s">
        <v>585</v>
      </c>
      <c r="AF89" s="106" t="s">
        <v>585</v>
      </c>
      <c r="AG89" s="106">
        <f t="shared" si="36"/>
        <v>0</v>
      </c>
      <c r="AH89" s="106" t="str">
        <f t="shared" si="37"/>
        <v>Débil</v>
      </c>
      <c r="AI89" s="106"/>
      <c r="AJ89" s="106" t="s">
        <v>585</v>
      </c>
      <c r="AK89" s="106" t="str">
        <f t="shared" si="38"/>
        <v>Casilla formulada</v>
      </c>
      <c r="AL89" s="106"/>
      <c r="AM89" s="106" t="str">
        <f t="shared" si="39"/>
        <v>Casilla formulada</v>
      </c>
      <c r="AN89" s="106" t="str">
        <f t="shared" si="40"/>
        <v>Casilla formulada</v>
      </c>
      <c r="AO89" s="106" t="str">
        <f t="shared" si="41"/>
        <v>SI</v>
      </c>
      <c r="AP89" s="330"/>
      <c r="AQ89" s="330"/>
      <c r="AR89" s="332"/>
      <c r="AS89" s="310"/>
      <c r="AT89" s="335"/>
      <c r="AU89" s="338"/>
      <c r="AV89" s="306"/>
      <c r="AW89" s="325"/>
      <c r="AX89" s="328"/>
    </row>
    <row r="90" spans="2:50" s="104" customFormat="1" ht="2.4" customHeight="1" x14ac:dyDescent="0.25">
      <c r="B90" s="297"/>
      <c r="C90" s="300"/>
      <c r="D90" s="302"/>
      <c r="E90" s="304"/>
      <c r="F90" s="306"/>
      <c r="G90" s="108">
        <v>9</v>
      </c>
      <c r="H90" s="109" t="s">
        <v>586</v>
      </c>
      <c r="I90" s="308"/>
      <c r="J90" s="310"/>
      <c r="K90" s="340"/>
      <c r="L90" s="304"/>
      <c r="M90" s="338"/>
      <c r="N90" s="340"/>
      <c r="O90" s="325"/>
      <c r="P90" s="308"/>
      <c r="Q90" s="110">
        <v>9</v>
      </c>
      <c r="R90" s="77" t="s">
        <v>595</v>
      </c>
      <c r="S90" s="77"/>
      <c r="T90" s="77" t="s">
        <v>585</v>
      </c>
      <c r="U90" s="77"/>
      <c r="V90" s="77"/>
      <c r="W90" s="77"/>
      <c r="X90" s="77"/>
      <c r="Y90" s="109" t="s">
        <v>585</v>
      </c>
      <c r="Z90" s="109" t="s">
        <v>585</v>
      </c>
      <c r="AA90" s="109" t="s">
        <v>585</v>
      </c>
      <c r="AB90" s="109" t="s">
        <v>585</v>
      </c>
      <c r="AC90" s="109" t="s">
        <v>585</v>
      </c>
      <c r="AD90" s="109" t="s">
        <v>585</v>
      </c>
      <c r="AE90" s="109" t="s">
        <v>585</v>
      </c>
      <c r="AF90" s="109" t="s">
        <v>585</v>
      </c>
      <c r="AG90" s="109">
        <f t="shared" si="36"/>
        <v>0</v>
      </c>
      <c r="AH90" s="109" t="str">
        <f t="shared" si="37"/>
        <v>Débil</v>
      </c>
      <c r="AI90" s="109"/>
      <c r="AJ90" s="109" t="s">
        <v>585</v>
      </c>
      <c r="AK90" s="109" t="str">
        <f t="shared" si="38"/>
        <v>Casilla formulada</v>
      </c>
      <c r="AL90" s="109"/>
      <c r="AM90" s="109" t="str">
        <f t="shared" si="39"/>
        <v>Casilla formulada</v>
      </c>
      <c r="AN90" s="109" t="str">
        <f t="shared" si="40"/>
        <v>Casilla formulada</v>
      </c>
      <c r="AO90" s="109" t="str">
        <f t="shared" si="41"/>
        <v>SI</v>
      </c>
      <c r="AP90" s="330"/>
      <c r="AQ90" s="330"/>
      <c r="AR90" s="332"/>
      <c r="AS90" s="310"/>
      <c r="AT90" s="335"/>
      <c r="AU90" s="338"/>
      <c r="AV90" s="306"/>
      <c r="AW90" s="325"/>
      <c r="AX90" s="328"/>
    </row>
    <row r="91" spans="2:50" s="104" customFormat="1" ht="2.4" customHeight="1" thickBot="1" x14ac:dyDescent="0.3">
      <c r="B91" s="298"/>
      <c r="C91" s="301"/>
      <c r="D91" s="303"/>
      <c r="E91" s="305"/>
      <c r="F91" s="307"/>
      <c r="G91" s="111">
        <v>10</v>
      </c>
      <c r="H91" s="112" t="s">
        <v>586</v>
      </c>
      <c r="I91" s="309"/>
      <c r="J91" s="311"/>
      <c r="K91" s="341"/>
      <c r="L91" s="305"/>
      <c r="M91" s="339"/>
      <c r="N91" s="341"/>
      <c r="O91" s="326"/>
      <c r="P91" s="309"/>
      <c r="Q91" s="113">
        <v>10</v>
      </c>
      <c r="R91" s="114" t="s">
        <v>596</v>
      </c>
      <c r="S91" s="114"/>
      <c r="T91" s="114" t="s">
        <v>585</v>
      </c>
      <c r="U91" s="114"/>
      <c r="V91" s="114"/>
      <c r="W91" s="114"/>
      <c r="X91" s="114"/>
      <c r="Y91" s="112" t="s">
        <v>585</v>
      </c>
      <c r="Z91" s="112" t="s">
        <v>585</v>
      </c>
      <c r="AA91" s="112" t="s">
        <v>585</v>
      </c>
      <c r="AB91" s="112" t="s">
        <v>585</v>
      </c>
      <c r="AC91" s="112" t="s">
        <v>585</v>
      </c>
      <c r="AD91" s="112" t="s">
        <v>585</v>
      </c>
      <c r="AE91" s="112" t="s">
        <v>585</v>
      </c>
      <c r="AF91" s="112" t="s">
        <v>585</v>
      </c>
      <c r="AG91" s="112">
        <f t="shared" si="36"/>
        <v>0</v>
      </c>
      <c r="AH91" s="112" t="str">
        <f t="shared" si="37"/>
        <v>Débil</v>
      </c>
      <c r="AI91" s="112"/>
      <c r="AJ91" s="112" t="s">
        <v>585</v>
      </c>
      <c r="AK91" s="112" t="str">
        <f t="shared" si="38"/>
        <v>Casilla formulada</v>
      </c>
      <c r="AL91" s="112"/>
      <c r="AM91" s="112" t="str">
        <f t="shared" si="39"/>
        <v>Casilla formulada</v>
      </c>
      <c r="AN91" s="112" t="str">
        <f t="shared" si="40"/>
        <v>Casilla formulada</v>
      </c>
      <c r="AO91" s="112" t="str">
        <f t="shared" si="41"/>
        <v>SI</v>
      </c>
      <c r="AP91" s="331"/>
      <c r="AQ91" s="331"/>
      <c r="AR91" s="333"/>
      <c r="AS91" s="311"/>
      <c r="AT91" s="336"/>
      <c r="AU91" s="339"/>
      <c r="AV91" s="307"/>
      <c r="AW91" s="326"/>
      <c r="AX91" s="329"/>
    </row>
  </sheetData>
  <sheetProtection algorithmName="SHA-512" hashValue="boZtGn+wVPeODNI3sDxbI3wzUy2fB0IA5ed15hDQYgvcYX63j7eUsRzYR80cFNoCn942jZL83D8qY5cBDPC5IA==" saltValue="U35YDeGZpuC8j23q3wh6mA==" spinCount="100000" sheet="1" objects="1" scenarios="1"/>
  <mergeCells count="22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N22:N31"/>
    <mergeCell ref="O22:O31"/>
    <mergeCell ref="P22:P31"/>
    <mergeCell ref="AV32:AV41"/>
    <mergeCell ref="AW32:AW41"/>
    <mergeCell ref="AX32:AX41"/>
    <mergeCell ref="AR32:AR41"/>
    <mergeCell ref="B42:B51"/>
    <mergeCell ref="C42:C51"/>
    <mergeCell ref="D42:D51"/>
    <mergeCell ref="E42:E51"/>
    <mergeCell ref="F42:F51"/>
    <mergeCell ref="I42:I51"/>
    <mergeCell ref="J42:J51"/>
    <mergeCell ref="AP32:AP41"/>
    <mergeCell ref="AQ32:AQ41"/>
    <mergeCell ref="AS32:AS41"/>
    <mergeCell ref="AT32:AT41"/>
    <mergeCell ref="AU32:AU41"/>
    <mergeCell ref="K32:K41"/>
    <mergeCell ref="L32:L41"/>
    <mergeCell ref="M32:M41"/>
    <mergeCell ref="N32:N41"/>
    <mergeCell ref="O32:O41"/>
    <mergeCell ref="P32:P41"/>
    <mergeCell ref="AV42:AV51"/>
    <mergeCell ref="AW42:AW51"/>
    <mergeCell ref="AX42:AX51"/>
    <mergeCell ref="B52:B61"/>
    <mergeCell ref="C52:C61"/>
    <mergeCell ref="D52:D61"/>
    <mergeCell ref="E52:E61"/>
    <mergeCell ref="F52:F61"/>
    <mergeCell ref="I52:I61"/>
    <mergeCell ref="J52:J61"/>
    <mergeCell ref="AP42:AP51"/>
    <mergeCell ref="AQ42:AQ51"/>
    <mergeCell ref="AR42:AR51"/>
    <mergeCell ref="AS42:AS51"/>
    <mergeCell ref="AT42:AT51"/>
    <mergeCell ref="AU42:AU51"/>
    <mergeCell ref="K42:K51"/>
    <mergeCell ref="L42:L51"/>
    <mergeCell ref="M42:M51"/>
    <mergeCell ref="N42:N51"/>
    <mergeCell ref="O42:O51"/>
    <mergeCell ref="P42:P51"/>
    <mergeCell ref="AV52:AV61"/>
    <mergeCell ref="AW52:AW61"/>
    <mergeCell ref="B62:B71"/>
    <mergeCell ref="C62:C71"/>
    <mergeCell ref="D62:D71"/>
    <mergeCell ref="E62:E71"/>
    <mergeCell ref="F62:F71"/>
    <mergeCell ref="I62:I71"/>
    <mergeCell ref="J62:J71"/>
    <mergeCell ref="AP52:AP61"/>
    <mergeCell ref="AQ52:AQ61"/>
    <mergeCell ref="K52:K61"/>
    <mergeCell ref="L52:L61"/>
    <mergeCell ref="M52:M61"/>
    <mergeCell ref="N52:N61"/>
    <mergeCell ref="O52:O61"/>
    <mergeCell ref="P52:P61"/>
    <mergeCell ref="O62:O71"/>
    <mergeCell ref="P62:P71"/>
    <mergeCell ref="C72:C81"/>
    <mergeCell ref="D72:D81"/>
    <mergeCell ref="E72:E81"/>
    <mergeCell ref="F72:F81"/>
    <mergeCell ref="I72:I81"/>
    <mergeCell ref="J72:J81"/>
    <mergeCell ref="AP62:AP71"/>
    <mergeCell ref="AQ62:AQ71"/>
    <mergeCell ref="AX52:AX61"/>
    <mergeCell ref="AR52:AR61"/>
    <mergeCell ref="AS52:AS61"/>
    <mergeCell ref="AT52:AT61"/>
    <mergeCell ref="AU52:AU61"/>
    <mergeCell ref="AV62:AV71"/>
    <mergeCell ref="AW62:AW71"/>
    <mergeCell ref="AX62:AX71"/>
    <mergeCell ref="AR62:AR71"/>
    <mergeCell ref="AS62:AS71"/>
    <mergeCell ref="AT62:AT71"/>
    <mergeCell ref="AU62:AU71"/>
    <mergeCell ref="K62:K71"/>
    <mergeCell ref="L62:L71"/>
    <mergeCell ref="M62:M71"/>
    <mergeCell ref="N62:N71"/>
    <mergeCell ref="B82:B91"/>
    <mergeCell ref="C82:C91"/>
    <mergeCell ref="D82:D91"/>
    <mergeCell ref="E82:E91"/>
    <mergeCell ref="F82:F91"/>
    <mergeCell ref="I82:I91"/>
    <mergeCell ref="J82:J91"/>
    <mergeCell ref="AP72:AP81"/>
    <mergeCell ref="AQ72:AQ81"/>
    <mergeCell ref="K72:K81"/>
    <mergeCell ref="L72:L81"/>
    <mergeCell ref="M72:M81"/>
    <mergeCell ref="N72:N81"/>
    <mergeCell ref="O72:O81"/>
    <mergeCell ref="P72:P81"/>
    <mergeCell ref="K82:K91"/>
    <mergeCell ref="L82:L91"/>
    <mergeCell ref="M82:M91"/>
    <mergeCell ref="N82:N91"/>
    <mergeCell ref="O82:O91"/>
    <mergeCell ref="P82:P91"/>
    <mergeCell ref="AP82:AP91"/>
    <mergeCell ref="AQ82:AQ91"/>
    <mergeCell ref="B72:B81"/>
    <mergeCell ref="AV72:AV81"/>
    <mergeCell ref="AW72:AW81"/>
    <mergeCell ref="AX72:AX81"/>
    <mergeCell ref="AR72:AR81"/>
    <mergeCell ref="AS72:AS81"/>
    <mergeCell ref="AT72:AT81"/>
    <mergeCell ref="AU72:AU81"/>
    <mergeCell ref="AV82:AV91"/>
    <mergeCell ref="AW82:AW91"/>
    <mergeCell ref="AX82:AX91"/>
    <mergeCell ref="AR82:AR91"/>
    <mergeCell ref="AS82:AS91"/>
    <mergeCell ref="AT82:AT91"/>
    <mergeCell ref="AU82:AU91"/>
  </mergeCells>
  <conditionalFormatting sqref="O12:P12 O13:O21">
    <cfRule type="containsText" dxfId="1352" priority="246" operator="containsText" text="Extremo">
      <formula>NOT(ISERROR(SEARCH("Extremo",O12)))</formula>
    </cfRule>
    <cfRule type="containsText" dxfId="1351" priority="247" operator="containsText" text="Alto">
      <formula>NOT(ISERROR(SEARCH("Alto",O12)))</formula>
    </cfRule>
    <cfRule type="containsText" dxfId="1350" priority="248" operator="containsText" text="Moderado">
      <formula>NOT(ISERROR(SEARCH("Moderado",O12)))</formula>
    </cfRule>
    <cfRule type="containsText" dxfId="1349" priority="249" operator="containsText" text="Bajo">
      <formula>NOT(ISERROR(SEARCH("Bajo",O12)))</formula>
    </cfRule>
  </conditionalFormatting>
  <conditionalFormatting sqref="AM12:AM21">
    <cfRule type="containsText" dxfId="1348" priority="243" operator="containsText" text="FUERTE">
      <formula>NOT(ISERROR(SEARCH("FUERTE",AM12)))</formula>
    </cfRule>
    <cfRule type="containsText" dxfId="1347" priority="244" operator="containsText" text="MODERADO">
      <formula>NOT(ISERROR(SEARCH("MODERADO",AM12)))</formula>
    </cfRule>
    <cfRule type="containsText" dxfId="1346" priority="245" operator="containsText" text="DÉBIL">
      <formula>NOT(ISERROR(SEARCH("DÉBIL",AM12)))</formula>
    </cfRule>
  </conditionalFormatting>
  <conditionalFormatting sqref="AW12:AW21">
    <cfRule type="containsText" dxfId="1345" priority="239" operator="containsText" text="Extremo">
      <formula>NOT(ISERROR(SEARCH("Extremo",AW12)))</formula>
    </cfRule>
    <cfRule type="containsText" dxfId="1344" priority="240" operator="containsText" text="Alto">
      <formula>NOT(ISERROR(SEARCH("Alto",AW12)))</formula>
    </cfRule>
    <cfRule type="containsText" dxfId="1343" priority="241" operator="containsText" text="Moderado">
      <formula>NOT(ISERROR(SEARCH("Moderado",AW12)))</formula>
    </cfRule>
    <cfRule type="containsText" dxfId="1342" priority="242" operator="containsText" text="Bajo">
      <formula>NOT(ISERROR(SEARCH("Bajo",AW12)))</formula>
    </cfRule>
  </conditionalFormatting>
  <conditionalFormatting sqref="B12:B21">
    <cfRule type="containsText" dxfId="1341" priority="238" operator="containsText" text="Escoger un proceso de la lista desplegable">
      <formula>NOT(ISERROR(SEARCH("Escoger un proceso de la lista desplegable",B12)))</formula>
    </cfRule>
  </conditionalFormatting>
  <conditionalFormatting sqref="B12:E21 Y12:AX21 G12:Q21">
    <cfRule type="containsText" dxfId="1340" priority="236" operator="containsText" text="Escoger un dato de la lista desplegable">
      <formula>NOT(ISERROR(SEARCH("Escoger un dato de la lista desplegable",B12)))</formula>
    </cfRule>
    <cfRule type="containsText" dxfId="1339" priority="237" operator="containsText" text="Casilla formulada">
      <formula>NOT(ISERROR(SEARCH("Casilla formulada",B12)))</formula>
    </cfRule>
  </conditionalFormatting>
  <conditionalFormatting sqref="D12:D21">
    <cfRule type="containsText" dxfId="1338" priority="235" operator="containsText" text="Definir el riesgo">
      <formula>NOT(ISERROR(SEARCH("Definir el riesgo",D12)))</formula>
    </cfRule>
  </conditionalFormatting>
  <conditionalFormatting sqref="H12:H21">
    <cfRule type="containsText" dxfId="1337" priority="234" operator="containsText" text="Espacio para describir la o las posibles causas">
      <formula>NOT(ISERROR(SEARCH("Espacio para describir la o las posibles causas",H12)))</formula>
    </cfRule>
  </conditionalFormatting>
  <conditionalFormatting sqref="I12:I21">
    <cfRule type="containsText" dxfId="1336" priority="233"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335" priority="232" operator="containsText" text="←">
      <formula>NOT(ISERROR(SEARCH("←",J12)))</formula>
    </cfRule>
  </conditionalFormatting>
  <conditionalFormatting sqref="P12:P21">
    <cfRule type="containsText" dxfId="1334" priority="231" operator="containsText" text="Seleccione Tratamiento del Riesgo">
      <formula>NOT(ISERROR(SEARCH("Seleccione Tratamiento del Riesgo",P12)))</formula>
    </cfRule>
  </conditionalFormatting>
  <conditionalFormatting sqref="R12:S21 U12:X21">
    <cfRule type="containsText" dxfId="1333" priority="229" operator="containsText" text="Escoger un dato de la lista desplegable">
      <formula>NOT(ISERROR(SEARCH("Escoger un dato de la lista desplegable",R12)))</formula>
    </cfRule>
    <cfRule type="containsText" dxfId="1332" priority="230" operator="containsText" text="Casilla formulada">
      <formula>NOT(ISERROR(SEARCH("Casilla formulada",R12)))</formula>
    </cfRule>
  </conditionalFormatting>
  <conditionalFormatting sqref="R12:S21 U12:X21">
    <cfRule type="containsText" dxfId="1331" priority="228" operator="containsText" text="CONTROL#">
      <formula>NOT(ISERROR(SEARCH("CONTROL#",R12)))</formula>
    </cfRule>
  </conditionalFormatting>
  <conditionalFormatting sqref="T12:T21">
    <cfRule type="containsText" dxfId="1330" priority="226" operator="containsText" text="Escoger un dato de la lista desplegable">
      <formula>NOT(ISERROR(SEARCH("Escoger un dato de la lista desplegable",T12)))</formula>
    </cfRule>
    <cfRule type="containsText" dxfId="1329" priority="227" operator="containsText" text="Casilla formulada">
      <formula>NOT(ISERROR(SEARCH("Casilla formulada",T12)))</formula>
    </cfRule>
  </conditionalFormatting>
  <conditionalFormatting sqref="T12:T21">
    <cfRule type="containsText" dxfId="1328" priority="225" operator="containsText" text="CONTROL#">
      <formula>NOT(ISERROR(SEARCH("CONTROL#",T12)))</formula>
    </cfRule>
  </conditionalFormatting>
  <conditionalFormatting sqref="T12">
    <cfRule type="containsText" dxfId="1327" priority="223" operator="containsText" text="Escoger un dato de la lista desplegable">
      <formula>NOT(ISERROR(SEARCH("Escoger un dato de la lista desplegable",T12)))</formula>
    </cfRule>
    <cfRule type="containsText" dxfId="1326" priority="224" operator="containsText" text="Casilla formulada">
      <formula>NOT(ISERROR(SEARCH("Casilla formulada",T12)))</formula>
    </cfRule>
  </conditionalFormatting>
  <conditionalFormatting sqref="T13:T21">
    <cfRule type="containsText" dxfId="1325" priority="221" operator="containsText" text="Escoger un dato de la lista desplegable">
      <formula>NOT(ISERROR(SEARCH("Escoger un dato de la lista desplegable",T13)))</formula>
    </cfRule>
    <cfRule type="containsText" dxfId="1324" priority="222" operator="containsText" text="Casilla formulada">
      <formula>NOT(ISERROR(SEARCH("Casilla formulada",T13)))</formula>
    </cfRule>
  </conditionalFormatting>
  <conditionalFormatting sqref="I6">
    <cfRule type="containsText" dxfId="1323" priority="220" operator="containsText" text="Casilla formulada">
      <formula>NOT(ISERROR(SEARCH("Casilla formulada",I6)))</formula>
    </cfRule>
  </conditionalFormatting>
  <conditionalFormatting sqref="F12:F21">
    <cfRule type="containsText" dxfId="1322" priority="218" operator="containsText" text="Escoger un dato de la lista desplegable">
      <formula>NOT(ISERROR(SEARCH("Escoger un dato de la lista desplegable",F12)))</formula>
    </cfRule>
    <cfRule type="containsText" dxfId="1321" priority="219" operator="containsText" text="Casilla formulada">
      <formula>NOT(ISERROR(SEARCH("Casilla formulada",F12)))</formula>
    </cfRule>
  </conditionalFormatting>
  <conditionalFormatting sqref="O22:P22 O23:O31">
    <cfRule type="containsText" dxfId="1320" priority="214" operator="containsText" text="Extremo">
      <formula>NOT(ISERROR(SEARCH("Extremo",O22)))</formula>
    </cfRule>
    <cfRule type="containsText" dxfId="1319" priority="215" operator="containsText" text="Alto">
      <formula>NOT(ISERROR(SEARCH("Alto",O22)))</formula>
    </cfRule>
    <cfRule type="containsText" dxfId="1318" priority="216" operator="containsText" text="Moderado">
      <formula>NOT(ISERROR(SEARCH("Moderado",O22)))</formula>
    </cfRule>
    <cfRule type="containsText" dxfId="1317" priority="217" operator="containsText" text="Bajo">
      <formula>NOT(ISERROR(SEARCH("Bajo",O22)))</formula>
    </cfRule>
  </conditionalFormatting>
  <conditionalFormatting sqref="AM22:AM31">
    <cfRule type="containsText" dxfId="1316" priority="211" operator="containsText" text="FUERTE">
      <formula>NOT(ISERROR(SEARCH("FUERTE",AM22)))</formula>
    </cfRule>
    <cfRule type="containsText" dxfId="1315" priority="212" operator="containsText" text="MODERADO">
      <formula>NOT(ISERROR(SEARCH("MODERADO",AM22)))</formula>
    </cfRule>
    <cfRule type="containsText" dxfId="1314" priority="213" operator="containsText" text="DÉBIL">
      <formula>NOT(ISERROR(SEARCH("DÉBIL",AM22)))</formula>
    </cfRule>
  </conditionalFormatting>
  <conditionalFormatting sqref="AW22:AW31">
    <cfRule type="containsText" dxfId="1313" priority="207" operator="containsText" text="Extremo">
      <formula>NOT(ISERROR(SEARCH("Extremo",AW22)))</formula>
    </cfRule>
    <cfRule type="containsText" dxfId="1312" priority="208" operator="containsText" text="Alto">
      <formula>NOT(ISERROR(SEARCH("Alto",AW22)))</formula>
    </cfRule>
    <cfRule type="containsText" dxfId="1311" priority="209" operator="containsText" text="Moderado">
      <formula>NOT(ISERROR(SEARCH("Moderado",AW22)))</formula>
    </cfRule>
    <cfRule type="containsText" dxfId="1310" priority="210" operator="containsText" text="Bajo">
      <formula>NOT(ISERROR(SEARCH("Bajo",AW22)))</formula>
    </cfRule>
  </conditionalFormatting>
  <conditionalFormatting sqref="B22:B31">
    <cfRule type="containsText" dxfId="1309" priority="206" operator="containsText" text="Escoger un proceso de la lista desplegable">
      <formula>NOT(ISERROR(SEARCH("Escoger un proceso de la lista desplegable",B22)))</formula>
    </cfRule>
  </conditionalFormatting>
  <conditionalFormatting sqref="B22:E31 Y22:AX31 G22:Q31">
    <cfRule type="containsText" dxfId="1308" priority="204" operator="containsText" text="Escoger un dato de la lista desplegable">
      <formula>NOT(ISERROR(SEARCH("Escoger un dato de la lista desplegable",B22)))</formula>
    </cfRule>
    <cfRule type="containsText" dxfId="1307" priority="205" operator="containsText" text="Casilla formulada">
      <formula>NOT(ISERROR(SEARCH("Casilla formulada",B22)))</formula>
    </cfRule>
  </conditionalFormatting>
  <conditionalFormatting sqref="D22:D31">
    <cfRule type="containsText" dxfId="1306" priority="203" operator="containsText" text="Definir el riesgo">
      <formula>NOT(ISERROR(SEARCH("Definir el riesgo",D22)))</formula>
    </cfRule>
  </conditionalFormatting>
  <conditionalFormatting sqref="H22:H31">
    <cfRule type="containsText" dxfId="1305" priority="202" operator="containsText" text="Espacio para describir la o las posibles causas">
      <formula>NOT(ISERROR(SEARCH("Espacio para describir la o las posibles causas",H22)))</formula>
    </cfRule>
  </conditionalFormatting>
  <conditionalFormatting sqref="I22:I31">
    <cfRule type="containsText" dxfId="1304" priority="201"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303" priority="200" operator="containsText" text="←">
      <formula>NOT(ISERROR(SEARCH("←",J22)))</formula>
    </cfRule>
  </conditionalFormatting>
  <conditionalFormatting sqref="P22:P31">
    <cfRule type="containsText" dxfId="1302" priority="199" operator="containsText" text="Seleccione Tratamiento del Riesgo">
      <formula>NOT(ISERROR(SEARCH("Seleccione Tratamiento del Riesgo",P22)))</formula>
    </cfRule>
  </conditionalFormatting>
  <conditionalFormatting sqref="R22:S31 U22:X31">
    <cfRule type="containsText" dxfId="1301" priority="197" operator="containsText" text="Escoger un dato de la lista desplegable">
      <formula>NOT(ISERROR(SEARCH("Escoger un dato de la lista desplegable",R22)))</formula>
    </cfRule>
    <cfRule type="containsText" dxfId="1300" priority="198" operator="containsText" text="Casilla formulada">
      <formula>NOT(ISERROR(SEARCH("Casilla formulada",R22)))</formula>
    </cfRule>
  </conditionalFormatting>
  <conditionalFormatting sqref="R22:S31 U22:X31">
    <cfRule type="containsText" dxfId="1299" priority="196" operator="containsText" text="CONTROL#">
      <formula>NOT(ISERROR(SEARCH("CONTROL#",R22)))</formula>
    </cfRule>
  </conditionalFormatting>
  <conditionalFormatting sqref="T22:T31">
    <cfRule type="containsText" dxfId="1298" priority="194" operator="containsText" text="Escoger un dato de la lista desplegable">
      <formula>NOT(ISERROR(SEARCH("Escoger un dato de la lista desplegable",T22)))</formula>
    </cfRule>
    <cfRule type="containsText" dxfId="1297" priority="195" operator="containsText" text="Casilla formulada">
      <formula>NOT(ISERROR(SEARCH("Casilla formulada",T22)))</formula>
    </cfRule>
  </conditionalFormatting>
  <conditionalFormatting sqref="T22:T31">
    <cfRule type="containsText" dxfId="1296" priority="193" operator="containsText" text="CONTROL#">
      <formula>NOT(ISERROR(SEARCH("CONTROL#",T22)))</formula>
    </cfRule>
  </conditionalFormatting>
  <conditionalFormatting sqref="T22">
    <cfRule type="containsText" dxfId="1295" priority="191" operator="containsText" text="Escoger un dato de la lista desplegable">
      <formula>NOT(ISERROR(SEARCH("Escoger un dato de la lista desplegable",T22)))</formula>
    </cfRule>
    <cfRule type="containsText" dxfId="1294" priority="192" operator="containsText" text="Casilla formulada">
      <formula>NOT(ISERROR(SEARCH("Casilla formulada",T22)))</formula>
    </cfRule>
  </conditionalFormatting>
  <conditionalFormatting sqref="T23:T31">
    <cfRule type="containsText" dxfId="1293" priority="189" operator="containsText" text="Escoger un dato de la lista desplegable">
      <formula>NOT(ISERROR(SEARCH("Escoger un dato de la lista desplegable",T23)))</formula>
    </cfRule>
    <cfRule type="containsText" dxfId="1292" priority="190" operator="containsText" text="Casilla formulada">
      <formula>NOT(ISERROR(SEARCH("Casilla formulada",T23)))</formula>
    </cfRule>
  </conditionalFormatting>
  <conditionalFormatting sqref="F22:F31">
    <cfRule type="containsText" dxfId="1291" priority="187" operator="containsText" text="Escoger un dato de la lista desplegable">
      <formula>NOT(ISERROR(SEARCH("Escoger un dato de la lista desplegable",F22)))</formula>
    </cfRule>
    <cfRule type="containsText" dxfId="1290" priority="188" operator="containsText" text="Casilla formulada">
      <formula>NOT(ISERROR(SEARCH("Casilla formulada",F22)))</formula>
    </cfRule>
  </conditionalFormatting>
  <conditionalFormatting sqref="O32:P32 O33:O41">
    <cfRule type="containsText" dxfId="1289" priority="183" operator="containsText" text="Extremo">
      <formula>NOT(ISERROR(SEARCH("Extremo",O32)))</formula>
    </cfRule>
    <cfRule type="containsText" dxfId="1288" priority="184" operator="containsText" text="Alto">
      <formula>NOT(ISERROR(SEARCH("Alto",O32)))</formula>
    </cfRule>
    <cfRule type="containsText" dxfId="1287" priority="185" operator="containsText" text="Moderado">
      <formula>NOT(ISERROR(SEARCH("Moderado",O32)))</formula>
    </cfRule>
    <cfRule type="containsText" dxfId="1286" priority="186" operator="containsText" text="Bajo">
      <formula>NOT(ISERROR(SEARCH("Bajo",O32)))</formula>
    </cfRule>
  </conditionalFormatting>
  <conditionalFormatting sqref="AM32:AM41">
    <cfRule type="containsText" dxfId="1285" priority="180" operator="containsText" text="FUERTE">
      <formula>NOT(ISERROR(SEARCH("FUERTE",AM32)))</formula>
    </cfRule>
    <cfRule type="containsText" dxfId="1284" priority="181" operator="containsText" text="MODERADO">
      <formula>NOT(ISERROR(SEARCH("MODERADO",AM32)))</formula>
    </cfRule>
    <cfRule type="containsText" dxfId="1283" priority="182" operator="containsText" text="DÉBIL">
      <formula>NOT(ISERROR(SEARCH("DÉBIL",AM32)))</formula>
    </cfRule>
  </conditionalFormatting>
  <conditionalFormatting sqref="AW32:AW41">
    <cfRule type="containsText" dxfId="1282" priority="176" operator="containsText" text="Extremo">
      <formula>NOT(ISERROR(SEARCH("Extremo",AW32)))</formula>
    </cfRule>
    <cfRule type="containsText" dxfId="1281" priority="177" operator="containsText" text="Alto">
      <formula>NOT(ISERROR(SEARCH("Alto",AW32)))</formula>
    </cfRule>
    <cfRule type="containsText" dxfId="1280" priority="178" operator="containsText" text="Moderado">
      <formula>NOT(ISERROR(SEARCH("Moderado",AW32)))</formula>
    </cfRule>
    <cfRule type="containsText" dxfId="1279" priority="179" operator="containsText" text="Bajo">
      <formula>NOT(ISERROR(SEARCH("Bajo",AW32)))</formula>
    </cfRule>
  </conditionalFormatting>
  <conditionalFormatting sqref="B32:B41">
    <cfRule type="containsText" dxfId="1278" priority="175" operator="containsText" text="Escoger un proceso de la lista desplegable">
      <formula>NOT(ISERROR(SEARCH("Escoger un proceso de la lista desplegable",B32)))</formula>
    </cfRule>
  </conditionalFormatting>
  <conditionalFormatting sqref="B32:E41 Y32:AX41 G32:Q41">
    <cfRule type="containsText" dxfId="1277" priority="173" operator="containsText" text="Escoger un dato de la lista desplegable">
      <formula>NOT(ISERROR(SEARCH("Escoger un dato de la lista desplegable",B32)))</formula>
    </cfRule>
    <cfRule type="containsText" dxfId="1276" priority="174" operator="containsText" text="Casilla formulada">
      <formula>NOT(ISERROR(SEARCH("Casilla formulada",B32)))</formula>
    </cfRule>
  </conditionalFormatting>
  <conditionalFormatting sqref="D32:D41">
    <cfRule type="containsText" dxfId="1275" priority="172" operator="containsText" text="Definir el riesgo">
      <formula>NOT(ISERROR(SEARCH("Definir el riesgo",D32)))</formula>
    </cfRule>
  </conditionalFormatting>
  <conditionalFormatting sqref="H32:H41">
    <cfRule type="containsText" dxfId="1274" priority="171" operator="containsText" text="Espacio para describir la o las posibles causas">
      <formula>NOT(ISERROR(SEARCH("Espacio para describir la o las posibles causas",H32)))</formula>
    </cfRule>
  </conditionalFormatting>
  <conditionalFormatting sqref="I32:I41">
    <cfRule type="containsText" dxfId="1273" priority="170"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1272" priority="169" operator="containsText" text="←">
      <formula>NOT(ISERROR(SEARCH("←",J32)))</formula>
    </cfRule>
  </conditionalFormatting>
  <conditionalFormatting sqref="P32:P41">
    <cfRule type="containsText" dxfId="1271" priority="168" operator="containsText" text="Seleccione Tratamiento del Riesgo">
      <formula>NOT(ISERROR(SEARCH("Seleccione Tratamiento del Riesgo",P32)))</formula>
    </cfRule>
  </conditionalFormatting>
  <conditionalFormatting sqref="R32:S41 U32:X41">
    <cfRule type="containsText" dxfId="1270" priority="166" operator="containsText" text="Escoger un dato de la lista desplegable">
      <formula>NOT(ISERROR(SEARCH("Escoger un dato de la lista desplegable",R32)))</formula>
    </cfRule>
    <cfRule type="containsText" dxfId="1269" priority="167" operator="containsText" text="Casilla formulada">
      <formula>NOT(ISERROR(SEARCH("Casilla formulada",R32)))</formula>
    </cfRule>
  </conditionalFormatting>
  <conditionalFormatting sqref="R32:S41 U32:X41">
    <cfRule type="containsText" dxfId="1268" priority="165" operator="containsText" text="CONTROL#">
      <formula>NOT(ISERROR(SEARCH("CONTROL#",R32)))</formula>
    </cfRule>
  </conditionalFormatting>
  <conditionalFormatting sqref="T32:T41">
    <cfRule type="containsText" dxfId="1267" priority="163" operator="containsText" text="Escoger un dato de la lista desplegable">
      <formula>NOT(ISERROR(SEARCH("Escoger un dato de la lista desplegable",T32)))</formula>
    </cfRule>
    <cfRule type="containsText" dxfId="1266" priority="164" operator="containsText" text="Casilla formulada">
      <formula>NOT(ISERROR(SEARCH("Casilla formulada",T32)))</formula>
    </cfRule>
  </conditionalFormatting>
  <conditionalFormatting sqref="T32:T41">
    <cfRule type="containsText" dxfId="1265" priority="162" operator="containsText" text="CONTROL#">
      <formula>NOT(ISERROR(SEARCH("CONTROL#",T32)))</formula>
    </cfRule>
  </conditionalFormatting>
  <conditionalFormatting sqref="T32">
    <cfRule type="containsText" dxfId="1264" priority="160" operator="containsText" text="Escoger un dato de la lista desplegable">
      <formula>NOT(ISERROR(SEARCH("Escoger un dato de la lista desplegable",T32)))</formula>
    </cfRule>
    <cfRule type="containsText" dxfId="1263" priority="161" operator="containsText" text="Casilla formulada">
      <formula>NOT(ISERROR(SEARCH("Casilla formulada",T32)))</formula>
    </cfRule>
  </conditionalFormatting>
  <conditionalFormatting sqref="T33:T41">
    <cfRule type="containsText" dxfId="1262" priority="158" operator="containsText" text="Escoger un dato de la lista desplegable">
      <formula>NOT(ISERROR(SEARCH("Escoger un dato de la lista desplegable",T33)))</formula>
    </cfRule>
    <cfRule type="containsText" dxfId="1261" priority="159" operator="containsText" text="Casilla formulada">
      <formula>NOT(ISERROR(SEARCH("Casilla formulada",T33)))</formula>
    </cfRule>
  </conditionalFormatting>
  <conditionalFormatting sqref="F32:F41">
    <cfRule type="containsText" dxfId="1260" priority="156" operator="containsText" text="Escoger un dato de la lista desplegable">
      <formula>NOT(ISERROR(SEARCH("Escoger un dato de la lista desplegable",F32)))</formula>
    </cfRule>
    <cfRule type="containsText" dxfId="1259" priority="157" operator="containsText" text="Casilla formulada">
      <formula>NOT(ISERROR(SEARCH("Casilla formulada",F32)))</formula>
    </cfRule>
  </conditionalFormatting>
  <conditionalFormatting sqref="O42:P42 O43:O51">
    <cfRule type="containsText" dxfId="1258" priority="152" operator="containsText" text="Extremo">
      <formula>NOT(ISERROR(SEARCH("Extremo",O42)))</formula>
    </cfRule>
    <cfRule type="containsText" dxfId="1257" priority="153" operator="containsText" text="Alto">
      <formula>NOT(ISERROR(SEARCH("Alto",O42)))</formula>
    </cfRule>
    <cfRule type="containsText" dxfId="1256" priority="154" operator="containsText" text="Moderado">
      <formula>NOT(ISERROR(SEARCH("Moderado",O42)))</formula>
    </cfRule>
    <cfRule type="containsText" dxfId="1255" priority="155" operator="containsText" text="Bajo">
      <formula>NOT(ISERROR(SEARCH("Bajo",O42)))</formula>
    </cfRule>
  </conditionalFormatting>
  <conditionalFormatting sqref="AM42:AM51">
    <cfRule type="containsText" dxfId="1254" priority="149" operator="containsText" text="FUERTE">
      <formula>NOT(ISERROR(SEARCH("FUERTE",AM42)))</formula>
    </cfRule>
    <cfRule type="containsText" dxfId="1253" priority="150" operator="containsText" text="MODERADO">
      <formula>NOT(ISERROR(SEARCH("MODERADO",AM42)))</formula>
    </cfRule>
    <cfRule type="containsText" dxfId="1252" priority="151" operator="containsText" text="DÉBIL">
      <formula>NOT(ISERROR(SEARCH("DÉBIL",AM42)))</formula>
    </cfRule>
  </conditionalFormatting>
  <conditionalFormatting sqref="AW42:AW51">
    <cfRule type="containsText" dxfId="1251" priority="145" operator="containsText" text="Extremo">
      <formula>NOT(ISERROR(SEARCH("Extremo",AW42)))</formula>
    </cfRule>
    <cfRule type="containsText" dxfId="1250" priority="146" operator="containsText" text="Alto">
      <formula>NOT(ISERROR(SEARCH("Alto",AW42)))</formula>
    </cfRule>
    <cfRule type="containsText" dxfId="1249" priority="147" operator="containsText" text="Moderado">
      <formula>NOT(ISERROR(SEARCH("Moderado",AW42)))</formula>
    </cfRule>
    <cfRule type="containsText" dxfId="1248" priority="148" operator="containsText" text="Bajo">
      <formula>NOT(ISERROR(SEARCH("Bajo",AW42)))</formula>
    </cfRule>
  </conditionalFormatting>
  <conditionalFormatting sqref="B42:B51">
    <cfRule type="containsText" dxfId="1247" priority="144" operator="containsText" text="Escoger un proceso de la lista desplegable">
      <formula>NOT(ISERROR(SEARCH("Escoger un proceso de la lista desplegable",B42)))</formula>
    </cfRule>
  </conditionalFormatting>
  <conditionalFormatting sqref="B42:E51 Y42:AX51 G42:Q51">
    <cfRule type="containsText" dxfId="1246" priority="142" operator="containsText" text="Escoger un dato de la lista desplegable">
      <formula>NOT(ISERROR(SEARCH("Escoger un dato de la lista desplegable",B42)))</formula>
    </cfRule>
    <cfRule type="containsText" dxfId="1245" priority="143" operator="containsText" text="Casilla formulada">
      <formula>NOT(ISERROR(SEARCH("Casilla formulada",B42)))</formula>
    </cfRule>
  </conditionalFormatting>
  <conditionalFormatting sqref="D42:D51">
    <cfRule type="containsText" dxfId="1244" priority="141" operator="containsText" text="Definir el riesgo">
      <formula>NOT(ISERROR(SEARCH("Definir el riesgo",D42)))</formula>
    </cfRule>
  </conditionalFormatting>
  <conditionalFormatting sqref="H42:H51">
    <cfRule type="containsText" dxfId="1243" priority="140" operator="containsText" text="Espacio para describir la o las posibles causas">
      <formula>NOT(ISERROR(SEARCH("Espacio para describir la o las posibles causas",H42)))</formula>
    </cfRule>
  </conditionalFormatting>
  <conditionalFormatting sqref="I42:I51">
    <cfRule type="containsText" dxfId="1242" priority="139"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1241" priority="138" operator="containsText" text="←">
      <formula>NOT(ISERROR(SEARCH("←",J42)))</formula>
    </cfRule>
  </conditionalFormatting>
  <conditionalFormatting sqref="P42:P51">
    <cfRule type="containsText" dxfId="1240" priority="137" operator="containsText" text="Seleccione Tratamiento del Riesgo">
      <formula>NOT(ISERROR(SEARCH("Seleccione Tratamiento del Riesgo",P42)))</formula>
    </cfRule>
  </conditionalFormatting>
  <conditionalFormatting sqref="R42:S51 U42:X51">
    <cfRule type="containsText" dxfId="1239" priority="135" operator="containsText" text="Escoger un dato de la lista desplegable">
      <formula>NOT(ISERROR(SEARCH("Escoger un dato de la lista desplegable",R42)))</formula>
    </cfRule>
    <cfRule type="containsText" dxfId="1238" priority="136" operator="containsText" text="Casilla formulada">
      <formula>NOT(ISERROR(SEARCH("Casilla formulada",R42)))</formula>
    </cfRule>
  </conditionalFormatting>
  <conditionalFormatting sqref="R42:S51 U42:X51">
    <cfRule type="containsText" dxfId="1237" priority="134" operator="containsText" text="CONTROL#">
      <formula>NOT(ISERROR(SEARCH("CONTROL#",R42)))</formula>
    </cfRule>
  </conditionalFormatting>
  <conditionalFormatting sqref="T42:T51">
    <cfRule type="containsText" dxfId="1236" priority="132" operator="containsText" text="Escoger un dato de la lista desplegable">
      <formula>NOT(ISERROR(SEARCH("Escoger un dato de la lista desplegable",T42)))</formula>
    </cfRule>
    <cfRule type="containsText" dxfId="1235" priority="133" operator="containsText" text="Casilla formulada">
      <formula>NOT(ISERROR(SEARCH("Casilla formulada",T42)))</formula>
    </cfRule>
  </conditionalFormatting>
  <conditionalFormatting sqref="T42:T51">
    <cfRule type="containsText" dxfId="1234" priority="131" operator="containsText" text="CONTROL#">
      <formula>NOT(ISERROR(SEARCH("CONTROL#",T42)))</formula>
    </cfRule>
  </conditionalFormatting>
  <conditionalFormatting sqref="T42">
    <cfRule type="containsText" dxfId="1233" priority="129" operator="containsText" text="Escoger un dato de la lista desplegable">
      <formula>NOT(ISERROR(SEARCH("Escoger un dato de la lista desplegable",T42)))</formula>
    </cfRule>
    <cfRule type="containsText" dxfId="1232" priority="130" operator="containsText" text="Casilla formulada">
      <formula>NOT(ISERROR(SEARCH("Casilla formulada",T42)))</formula>
    </cfRule>
  </conditionalFormatting>
  <conditionalFormatting sqref="T43:T51">
    <cfRule type="containsText" dxfId="1231" priority="127" operator="containsText" text="Escoger un dato de la lista desplegable">
      <formula>NOT(ISERROR(SEARCH("Escoger un dato de la lista desplegable",T43)))</formula>
    </cfRule>
    <cfRule type="containsText" dxfId="1230" priority="128" operator="containsText" text="Casilla formulada">
      <formula>NOT(ISERROR(SEARCH("Casilla formulada",T43)))</formula>
    </cfRule>
  </conditionalFormatting>
  <conditionalFormatting sqref="F42:F51">
    <cfRule type="containsText" dxfId="1229" priority="125" operator="containsText" text="Escoger un dato de la lista desplegable">
      <formula>NOT(ISERROR(SEARCH("Escoger un dato de la lista desplegable",F42)))</formula>
    </cfRule>
    <cfRule type="containsText" dxfId="1228" priority="126" operator="containsText" text="Casilla formulada">
      <formula>NOT(ISERROR(SEARCH("Casilla formulada",F42)))</formula>
    </cfRule>
  </conditionalFormatting>
  <conditionalFormatting sqref="O52:P52 O53:O61">
    <cfRule type="containsText" dxfId="1227" priority="121" operator="containsText" text="Extremo">
      <formula>NOT(ISERROR(SEARCH("Extremo",O52)))</formula>
    </cfRule>
    <cfRule type="containsText" dxfId="1226" priority="122" operator="containsText" text="Alto">
      <formula>NOT(ISERROR(SEARCH("Alto",O52)))</formula>
    </cfRule>
    <cfRule type="containsText" dxfId="1225" priority="123" operator="containsText" text="Moderado">
      <formula>NOT(ISERROR(SEARCH("Moderado",O52)))</formula>
    </cfRule>
    <cfRule type="containsText" dxfId="1224" priority="124" operator="containsText" text="Bajo">
      <formula>NOT(ISERROR(SEARCH("Bajo",O52)))</formula>
    </cfRule>
  </conditionalFormatting>
  <conditionalFormatting sqref="AM52:AM61">
    <cfRule type="containsText" dxfId="1223" priority="118" operator="containsText" text="FUERTE">
      <formula>NOT(ISERROR(SEARCH("FUERTE",AM52)))</formula>
    </cfRule>
    <cfRule type="containsText" dxfId="1222" priority="119" operator="containsText" text="MODERADO">
      <formula>NOT(ISERROR(SEARCH("MODERADO",AM52)))</formula>
    </cfRule>
    <cfRule type="containsText" dxfId="1221" priority="120" operator="containsText" text="DÉBIL">
      <formula>NOT(ISERROR(SEARCH("DÉBIL",AM52)))</formula>
    </cfRule>
  </conditionalFormatting>
  <conditionalFormatting sqref="AW52:AW61">
    <cfRule type="containsText" dxfId="1220" priority="114" operator="containsText" text="Extremo">
      <formula>NOT(ISERROR(SEARCH("Extremo",AW52)))</formula>
    </cfRule>
    <cfRule type="containsText" dxfId="1219" priority="115" operator="containsText" text="Alto">
      <formula>NOT(ISERROR(SEARCH("Alto",AW52)))</formula>
    </cfRule>
    <cfRule type="containsText" dxfId="1218" priority="116" operator="containsText" text="Moderado">
      <formula>NOT(ISERROR(SEARCH("Moderado",AW52)))</formula>
    </cfRule>
    <cfRule type="containsText" dxfId="1217" priority="117" operator="containsText" text="Bajo">
      <formula>NOT(ISERROR(SEARCH("Bajo",AW52)))</formula>
    </cfRule>
  </conditionalFormatting>
  <conditionalFormatting sqref="B52:B61">
    <cfRule type="containsText" dxfId="1216" priority="113" operator="containsText" text="Escoger un proceso de la lista desplegable">
      <formula>NOT(ISERROR(SEARCH("Escoger un proceso de la lista desplegable",B52)))</formula>
    </cfRule>
  </conditionalFormatting>
  <conditionalFormatting sqref="B52:E61 Y52:AX61 G52:Q61">
    <cfRule type="containsText" dxfId="1215" priority="111" operator="containsText" text="Escoger un dato de la lista desplegable">
      <formula>NOT(ISERROR(SEARCH("Escoger un dato de la lista desplegable",B52)))</formula>
    </cfRule>
    <cfRule type="containsText" dxfId="1214" priority="112" operator="containsText" text="Casilla formulada">
      <formula>NOT(ISERROR(SEARCH("Casilla formulada",B52)))</formula>
    </cfRule>
  </conditionalFormatting>
  <conditionalFormatting sqref="D52:D61">
    <cfRule type="containsText" dxfId="1213" priority="110" operator="containsText" text="Definir el riesgo">
      <formula>NOT(ISERROR(SEARCH("Definir el riesgo",D52)))</formula>
    </cfRule>
  </conditionalFormatting>
  <conditionalFormatting sqref="H52:H61">
    <cfRule type="containsText" dxfId="1212" priority="109" operator="containsText" text="Espacio para describir la o las posibles causas">
      <formula>NOT(ISERROR(SEARCH("Espacio para describir la o las posibles causas",H52)))</formula>
    </cfRule>
  </conditionalFormatting>
  <conditionalFormatting sqref="I52:I61">
    <cfRule type="containsText" dxfId="1211" priority="108"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1210" priority="107" operator="containsText" text="←">
      <formula>NOT(ISERROR(SEARCH("←",J52)))</formula>
    </cfRule>
  </conditionalFormatting>
  <conditionalFormatting sqref="P52:P61">
    <cfRule type="containsText" dxfId="1209" priority="106" operator="containsText" text="Seleccione Tratamiento del Riesgo">
      <formula>NOT(ISERROR(SEARCH("Seleccione Tratamiento del Riesgo",P52)))</formula>
    </cfRule>
  </conditionalFormatting>
  <conditionalFormatting sqref="R52:S61 U52:X61">
    <cfRule type="containsText" dxfId="1208" priority="104" operator="containsText" text="Escoger un dato de la lista desplegable">
      <formula>NOT(ISERROR(SEARCH("Escoger un dato de la lista desplegable",R52)))</formula>
    </cfRule>
    <cfRule type="containsText" dxfId="1207" priority="105" operator="containsText" text="Casilla formulada">
      <formula>NOT(ISERROR(SEARCH("Casilla formulada",R52)))</formula>
    </cfRule>
  </conditionalFormatting>
  <conditionalFormatting sqref="R52:S61 U52:X61">
    <cfRule type="containsText" dxfId="1206" priority="103" operator="containsText" text="CONTROL#">
      <formula>NOT(ISERROR(SEARCH("CONTROL#",R52)))</formula>
    </cfRule>
  </conditionalFormatting>
  <conditionalFormatting sqref="T52:T61">
    <cfRule type="containsText" dxfId="1205" priority="101" operator="containsText" text="Escoger un dato de la lista desplegable">
      <formula>NOT(ISERROR(SEARCH("Escoger un dato de la lista desplegable",T52)))</formula>
    </cfRule>
    <cfRule type="containsText" dxfId="1204" priority="102" operator="containsText" text="Casilla formulada">
      <formula>NOT(ISERROR(SEARCH("Casilla formulada",T52)))</formula>
    </cfRule>
  </conditionalFormatting>
  <conditionalFormatting sqref="T52:T61">
    <cfRule type="containsText" dxfId="1203" priority="100" operator="containsText" text="CONTROL#">
      <formula>NOT(ISERROR(SEARCH("CONTROL#",T52)))</formula>
    </cfRule>
  </conditionalFormatting>
  <conditionalFormatting sqref="T52">
    <cfRule type="containsText" dxfId="1202" priority="98" operator="containsText" text="Escoger un dato de la lista desplegable">
      <formula>NOT(ISERROR(SEARCH("Escoger un dato de la lista desplegable",T52)))</formula>
    </cfRule>
    <cfRule type="containsText" dxfId="1201" priority="99" operator="containsText" text="Casilla formulada">
      <formula>NOT(ISERROR(SEARCH("Casilla formulada",T52)))</formula>
    </cfRule>
  </conditionalFormatting>
  <conditionalFormatting sqref="T53:T61">
    <cfRule type="containsText" dxfId="1200" priority="96" operator="containsText" text="Escoger un dato de la lista desplegable">
      <formula>NOT(ISERROR(SEARCH("Escoger un dato de la lista desplegable",T53)))</formula>
    </cfRule>
    <cfRule type="containsText" dxfId="1199" priority="97" operator="containsText" text="Casilla formulada">
      <formula>NOT(ISERROR(SEARCH("Casilla formulada",T53)))</formula>
    </cfRule>
  </conditionalFormatting>
  <conditionalFormatting sqref="F52:F61">
    <cfRule type="containsText" dxfId="1198" priority="94" operator="containsText" text="Escoger un dato de la lista desplegable">
      <formula>NOT(ISERROR(SEARCH("Escoger un dato de la lista desplegable",F52)))</formula>
    </cfRule>
    <cfRule type="containsText" dxfId="1197" priority="95" operator="containsText" text="Casilla formulada">
      <formula>NOT(ISERROR(SEARCH("Casilla formulada",F52)))</formula>
    </cfRule>
  </conditionalFormatting>
  <conditionalFormatting sqref="O62:P62 O63:O71">
    <cfRule type="containsText" dxfId="1196" priority="90" operator="containsText" text="Extremo">
      <formula>NOT(ISERROR(SEARCH("Extremo",O62)))</formula>
    </cfRule>
    <cfRule type="containsText" dxfId="1195" priority="91" operator="containsText" text="Alto">
      <formula>NOT(ISERROR(SEARCH("Alto",O62)))</formula>
    </cfRule>
    <cfRule type="containsText" dxfId="1194" priority="92" operator="containsText" text="Moderado">
      <formula>NOT(ISERROR(SEARCH("Moderado",O62)))</formula>
    </cfRule>
    <cfRule type="containsText" dxfId="1193" priority="93" operator="containsText" text="Bajo">
      <formula>NOT(ISERROR(SEARCH("Bajo",O62)))</formula>
    </cfRule>
  </conditionalFormatting>
  <conditionalFormatting sqref="AM62:AM71">
    <cfRule type="containsText" dxfId="1192" priority="87" operator="containsText" text="FUERTE">
      <formula>NOT(ISERROR(SEARCH("FUERTE",AM62)))</formula>
    </cfRule>
    <cfRule type="containsText" dxfId="1191" priority="88" operator="containsText" text="MODERADO">
      <formula>NOT(ISERROR(SEARCH("MODERADO",AM62)))</formula>
    </cfRule>
    <cfRule type="containsText" dxfId="1190" priority="89" operator="containsText" text="DÉBIL">
      <formula>NOT(ISERROR(SEARCH("DÉBIL",AM62)))</formula>
    </cfRule>
  </conditionalFormatting>
  <conditionalFormatting sqref="AW62:AW71">
    <cfRule type="containsText" dxfId="1189" priority="83" operator="containsText" text="Extremo">
      <formula>NOT(ISERROR(SEARCH("Extremo",AW62)))</formula>
    </cfRule>
    <cfRule type="containsText" dxfId="1188" priority="84" operator="containsText" text="Alto">
      <formula>NOT(ISERROR(SEARCH("Alto",AW62)))</formula>
    </cfRule>
    <cfRule type="containsText" dxfId="1187" priority="85" operator="containsText" text="Moderado">
      <formula>NOT(ISERROR(SEARCH("Moderado",AW62)))</formula>
    </cfRule>
    <cfRule type="containsText" dxfId="1186" priority="86" operator="containsText" text="Bajo">
      <formula>NOT(ISERROR(SEARCH("Bajo",AW62)))</formula>
    </cfRule>
  </conditionalFormatting>
  <conditionalFormatting sqref="B62:B71">
    <cfRule type="containsText" dxfId="1185" priority="82" operator="containsText" text="Escoger un proceso de la lista desplegable">
      <formula>NOT(ISERROR(SEARCH("Escoger un proceso de la lista desplegable",B62)))</formula>
    </cfRule>
  </conditionalFormatting>
  <conditionalFormatting sqref="B62:E71 Y62:AX71 G62:Q71">
    <cfRule type="containsText" dxfId="1184" priority="80" operator="containsText" text="Escoger un dato de la lista desplegable">
      <formula>NOT(ISERROR(SEARCH("Escoger un dato de la lista desplegable",B62)))</formula>
    </cfRule>
    <cfRule type="containsText" dxfId="1183" priority="81" operator="containsText" text="Casilla formulada">
      <formula>NOT(ISERROR(SEARCH("Casilla formulada",B62)))</formula>
    </cfRule>
  </conditionalFormatting>
  <conditionalFormatting sqref="D62:D71">
    <cfRule type="containsText" dxfId="1182" priority="79" operator="containsText" text="Definir el riesgo">
      <formula>NOT(ISERROR(SEARCH("Definir el riesgo",D62)))</formula>
    </cfRule>
  </conditionalFormatting>
  <conditionalFormatting sqref="H62:H71">
    <cfRule type="containsText" dxfId="1181" priority="78" operator="containsText" text="Espacio para describir la o las posibles causas">
      <formula>NOT(ISERROR(SEARCH("Espacio para describir la o las posibles causas",H62)))</formula>
    </cfRule>
  </conditionalFormatting>
  <conditionalFormatting sqref="I62:I71">
    <cfRule type="containsText" dxfId="1180" priority="77" operator="containsText" text="Espacio para describir las consecuencias que puede ocasionar el riesgo">
      <formula>NOT(ISERROR(SEARCH("Espacio para describir las consecuencias que puede ocasionar el riesgo",I62)))</formula>
    </cfRule>
  </conditionalFormatting>
  <conditionalFormatting sqref="J62:O71">
    <cfRule type="containsText" dxfId="1179" priority="76" operator="containsText" text="←">
      <formula>NOT(ISERROR(SEARCH("←",J62)))</formula>
    </cfRule>
  </conditionalFormatting>
  <conditionalFormatting sqref="P62:P71">
    <cfRule type="containsText" dxfId="1178" priority="75" operator="containsText" text="Seleccione Tratamiento del Riesgo">
      <formula>NOT(ISERROR(SEARCH("Seleccione Tratamiento del Riesgo",P62)))</formula>
    </cfRule>
  </conditionalFormatting>
  <conditionalFormatting sqref="R62:S71 U62:X71">
    <cfRule type="containsText" dxfId="1177" priority="73" operator="containsText" text="Escoger un dato de la lista desplegable">
      <formula>NOT(ISERROR(SEARCH("Escoger un dato de la lista desplegable",R62)))</formula>
    </cfRule>
    <cfRule type="containsText" dxfId="1176" priority="74" operator="containsText" text="Casilla formulada">
      <formula>NOT(ISERROR(SEARCH("Casilla formulada",R62)))</formula>
    </cfRule>
  </conditionalFormatting>
  <conditionalFormatting sqref="R62:S71 U62:X71">
    <cfRule type="containsText" dxfId="1175" priority="72" operator="containsText" text="CONTROL#">
      <formula>NOT(ISERROR(SEARCH("CONTROL#",R62)))</formula>
    </cfRule>
  </conditionalFormatting>
  <conditionalFormatting sqref="T62:T71">
    <cfRule type="containsText" dxfId="1174" priority="70" operator="containsText" text="Escoger un dato de la lista desplegable">
      <formula>NOT(ISERROR(SEARCH("Escoger un dato de la lista desplegable",T62)))</formula>
    </cfRule>
    <cfRule type="containsText" dxfId="1173" priority="71" operator="containsText" text="Casilla formulada">
      <formula>NOT(ISERROR(SEARCH("Casilla formulada",T62)))</formula>
    </cfRule>
  </conditionalFormatting>
  <conditionalFormatting sqref="T62:T71">
    <cfRule type="containsText" dxfId="1172" priority="69" operator="containsText" text="CONTROL#">
      <formula>NOT(ISERROR(SEARCH("CONTROL#",T62)))</formula>
    </cfRule>
  </conditionalFormatting>
  <conditionalFormatting sqref="T62">
    <cfRule type="containsText" dxfId="1171" priority="67" operator="containsText" text="Escoger un dato de la lista desplegable">
      <formula>NOT(ISERROR(SEARCH("Escoger un dato de la lista desplegable",T62)))</formula>
    </cfRule>
    <cfRule type="containsText" dxfId="1170" priority="68" operator="containsText" text="Casilla formulada">
      <formula>NOT(ISERROR(SEARCH("Casilla formulada",T62)))</formula>
    </cfRule>
  </conditionalFormatting>
  <conditionalFormatting sqref="T63:T71">
    <cfRule type="containsText" dxfId="1169" priority="65" operator="containsText" text="Escoger un dato de la lista desplegable">
      <formula>NOT(ISERROR(SEARCH("Escoger un dato de la lista desplegable",T63)))</formula>
    </cfRule>
    <cfRule type="containsText" dxfId="1168" priority="66" operator="containsText" text="Casilla formulada">
      <formula>NOT(ISERROR(SEARCH("Casilla formulada",T63)))</formula>
    </cfRule>
  </conditionalFormatting>
  <conditionalFormatting sqref="F62:F71">
    <cfRule type="containsText" dxfId="1167" priority="63" operator="containsText" text="Escoger un dato de la lista desplegable">
      <formula>NOT(ISERROR(SEARCH("Escoger un dato de la lista desplegable",F62)))</formula>
    </cfRule>
    <cfRule type="containsText" dxfId="1166" priority="64" operator="containsText" text="Casilla formulada">
      <formula>NOT(ISERROR(SEARCH("Casilla formulada",F62)))</formula>
    </cfRule>
  </conditionalFormatting>
  <conditionalFormatting sqref="O72:P72 O73:O81">
    <cfRule type="containsText" dxfId="1165" priority="59" operator="containsText" text="Extremo">
      <formula>NOT(ISERROR(SEARCH("Extremo",O72)))</formula>
    </cfRule>
    <cfRule type="containsText" dxfId="1164" priority="60" operator="containsText" text="Alto">
      <formula>NOT(ISERROR(SEARCH("Alto",O72)))</formula>
    </cfRule>
    <cfRule type="containsText" dxfId="1163" priority="61" operator="containsText" text="Moderado">
      <formula>NOT(ISERROR(SEARCH("Moderado",O72)))</formula>
    </cfRule>
    <cfRule type="containsText" dxfId="1162" priority="62" operator="containsText" text="Bajo">
      <formula>NOT(ISERROR(SEARCH("Bajo",O72)))</formula>
    </cfRule>
  </conditionalFormatting>
  <conditionalFormatting sqref="AM72:AM81">
    <cfRule type="containsText" dxfId="1161" priority="56" operator="containsText" text="FUERTE">
      <formula>NOT(ISERROR(SEARCH("FUERTE",AM72)))</formula>
    </cfRule>
    <cfRule type="containsText" dxfId="1160" priority="57" operator="containsText" text="MODERADO">
      <formula>NOT(ISERROR(SEARCH("MODERADO",AM72)))</formula>
    </cfRule>
    <cfRule type="containsText" dxfId="1159" priority="58" operator="containsText" text="DÉBIL">
      <formula>NOT(ISERROR(SEARCH("DÉBIL",AM72)))</formula>
    </cfRule>
  </conditionalFormatting>
  <conditionalFormatting sqref="AW72:AW81">
    <cfRule type="containsText" dxfId="1158" priority="52" operator="containsText" text="Extremo">
      <formula>NOT(ISERROR(SEARCH("Extremo",AW72)))</formula>
    </cfRule>
    <cfRule type="containsText" dxfId="1157" priority="53" operator="containsText" text="Alto">
      <formula>NOT(ISERROR(SEARCH("Alto",AW72)))</formula>
    </cfRule>
    <cfRule type="containsText" dxfId="1156" priority="54" operator="containsText" text="Moderado">
      <formula>NOT(ISERROR(SEARCH("Moderado",AW72)))</formula>
    </cfRule>
    <cfRule type="containsText" dxfId="1155" priority="55" operator="containsText" text="Bajo">
      <formula>NOT(ISERROR(SEARCH("Bajo",AW72)))</formula>
    </cfRule>
  </conditionalFormatting>
  <conditionalFormatting sqref="B72:B81">
    <cfRule type="containsText" dxfId="1154" priority="51" operator="containsText" text="Escoger un proceso de la lista desplegable">
      <formula>NOT(ISERROR(SEARCH("Escoger un proceso de la lista desplegable",B72)))</formula>
    </cfRule>
  </conditionalFormatting>
  <conditionalFormatting sqref="B72:E81 Y72:AX81 G72:Q81">
    <cfRule type="containsText" dxfId="1153" priority="49" operator="containsText" text="Escoger un dato de la lista desplegable">
      <formula>NOT(ISERROR(SEARCH("Escoger un dato de la lista desplegable",B72)))</formula>
    </cfRule>
    <cfRule type="containsText" dxfId="1152" priority="50" operator="containsText" text="Casilla formulada">
      <formula>NOT(ISERROR(SEARCH("Casilla formulada",B72)))</formula>
    </cfRule>
  </conditionalFormatting>
  <conditionalFormatting sqref="D72:D81">
    <cfRule type="containsText" dxfId="1151" priority="48" operator="containsText" text="Definir el riesgo">
      <formula>NOT(ISERROR(SEARCH("Definir el riesgo",D72)))</formula>
    </cfRule>
  </conditionalFormatting>
  <conditionalFormatting sqref="H72:H81">
    <cfRule type="containsText" dxfId="1150" priority="47" operator="containsText" text="Espacio para describir la o las posibles causas">
      <formula>NOT(ISERROR(SEARCH("Espacio para describir la o las posibles causas",H72)))</formula>
    </cfRule>
  </conditionalFormatting>
  <conditionalFormatting sqref="I72:I81">
    <cfRule type="containsText" dxfId="1149" priority="46" operator="containsText" text="Espacio para describir las consecuencias que puede ocasionar el riesgo">
      <formula>NOT(ISERROR(SEARCH("Espacio para describir las consecuencias que puede ocasionar el riesgo",I72)))</formula>
    </cfRule>
  </conditionalFormatting>
  <conditionalFormatting sqref="J72:O81">
    <cfRule type="containsText" dxfId="1148" priority="45" operator="containsText" text="←">
      <formula>NOT(ISERROR(SEARCH("←",J72)))</formula>
    </cfRule>
  </conditionalFormatting>
  <conditionalFormatting sqref="P72:P81">
    <cfRule type="containsText" dxfId="1147" priority="44" operator="containsText" text="Seleccione Tratamiento del Riesgo">
      <formula>NOT(ISERROR(SEARCH("Seleccione Tratamiento del Riesgo",P72)))</formula>
    </cfRule>
  </conditionalFormatting>
  <conditionalFormatting sqref="R72:S81 U72:X81">
    <cfRule type="containsText" dxfId="1146" priority="42" operator="containsText" text="Escoger un dato de la lista desplegable">
      <formula>NOT(ISERROR(SEARCH("Escoger un dato de la lista desplegable",R72)))</formula>
    </cfRule>
    <cfRule type="containsText" dxfId="1145" priority="43" operator="containsText" text="Casilla formulada">
      <formula>NOT(ISERROR(SEARCH("Casilla formulada",R72)))</formula>
    </cfRule>
  </conditionalFormatting>
  <conditionalFormatting sqref="R72:S81 U72:X81">
    <cfRule type="containsText" dxfId="1144" priority="41" operator="containsText" text="CONTROL#">
      <formula>NOT(ISERROR(SEARCH("CONTROL#",R72)))</formula>
    </cfRule>
  </conditionalFormatting>
  <conditionalFormatting sqref="T72:T81">
    <cfRule type="containsText" dxfId="1143" priority="39" operator="containsText" text="Escoger un dato de la lista desplegable">
      <formula>NOT(ISERROR(SEARCH("Escoger un dato de la lista desplegable",T72)))</formula>
    </cfRule>
    <cfRule type="containsText" dxfId="1142" priority="40" operator="containsText" text="Casilla formulada">
      <formula>NOT(ISERROR(SEARCH("Casilla formulada",T72)))</formula>
    </cfRule>
  </conditionalFormatting>
  <conditionalFormatting sqref="T72:T81">
    <cfRule type="containsText" dxfId="1141" priority="38" operator="containsText" text="CONTROL#">
      <formula>NOT(ISERROR(SEARCH("CONTROL#",T72)))</formula>
    </cfRule>
  </conditionalFormatting>
  <conditionalFormatting sqref="T72">
    <cfRule type="containsText" dxfId="1140" priority="36" operator="containsText" text="Escoger un dato de la lista desplegable">
      <formula>NOT(ISERROR(SEARCH("Escoger un dato de la lista desplegable",T72)))</formula>
    </cfRule>
    <cfRule type="containsText" dxfId="1139" priority="37" operator="containsText" text="Casilla formulada">
      <formula>NOT(ISERROR(SEARCH("Casilla formulada",T72)))</formula>
    </cfRule>
  </conditionalFormatting>
  <conditionalFormatting sqref="T73:T81">
    <cfRule type="containsText" dxfId="1138" priority="34" operator="containsText" text="Escoger un dato de la lista desplegable">
      <formula>NOT(ISERROR(SEARCH("Escoger un dato de la lista desplegable",T73)))</formula>
    </cfRule>
    <cfRule type="containsText" dxfId="1137" priority="35" operator="containsText" text="Casilla formulada">
      <formula>NOT(ISERROR(SEARCH("Casilla formulada",T73)))</formula>
    </cfRule>
  </conditionalFormatting>
  <conditionalFormatting sqref="F72:F81">
    <cfRule type="containsText" dxfId="1136" priority="32" operator="containsText" text="Escoger un dato de la lista desplegable">
      <formula>NOT(ISERROR(SEARCH("Escoger un dato de la lista desplegable",F72)))</formula>
    </cfRule>
    <cfRule type="containsText" dxfId="1135" priority="33" operator="containsText" text="Casilla formulada">
      <formula>NOT(ISERROR(SEARCH("Casilla formulada",F72)))</formula>
    </cfRule>
  </conditionalFormatting>
  <conditionalFormatting sqref="O82:P82 O83:O91">
    <cfRule type="containsText" dxfId="1134" priority="28" operator="containsText" text="Extremo">
      <formula>NOT(ISERROR(SEARCH("Extremo",O82)))</formula>
    </cfRule>
    <cfRule type="containsText" dxfId="1133" priority="29" operator="containsText" text="Alto">
      <formula>NOT(ISERROR(SEARCH("Alto",O82)))</formula>
    </cfRule>
    <cfRule type="containsText" dxfId="1132" priority="30" operator="containsText" text="Moderado">
      <formula>NOT(ISERROR(SEARCH("Moderado",O82)))</formula>
    </cfRule>
    <cfRule type="containsText" dxfId="1131" priority="31" operator="containsText" text="Bajo">
      <formula>NOT(ISERROR(SEARCH("Bajo",O82)))</formula>
    </cfRule>
  </conditionalFormatting>
  <conditionalFormatting sqref="AM82:AM91">
    <cfRule type="containsText" dxfId="1130" priority="25" operator="containsText" text="FUERTE">
      <formula>NOT(ISERROR(SEARCH("FUERTE",AM82)))</formula>
    </cfRule>
    <cfRule type="containsText" dxfId="1129" priority="26" operator="containsText" text="MODERADO">
      <formula>NOT(ISERROR(SEARCH("MODERADO",AM82)))</formula>
    </cfRule>
    <cfRule type="containsText" dxfId="1128" priority="27" operator="containsText" text="DÉBIL">
      <formula>NOT(ISERROR(SEARCH("DÉBIL",AM82)))</formula>
    </cfRule>
  </conditionalFormatting>
  <conditionalFormatting sqref="AW82:AW91">
    <cfRule type="containsText" dxfId="1127" priority="21" operator="containsText" text="Extremo">
      <formula>NOT(ISERROR(SEARCH("Extremo",AW82)))</formula>
    </cfRule>
    <cfRule type="containsText" dxfId="1126" priority="22" operator="containsText" text="Alto">
      <formula>NOT(ISERROR(SEARCH("Alto",AW82)))</formula>
    </cfRule>
    <cfRule type="containsText" dxfId="1125" priority="23" operator="containsText" text="Moderado">
      <formula>NOT(ISERROR(SEARCH("Moderado",AW82)))</formula>
    </cfRule>
    <cfRule type="containsText" dxfId="1124" priority="24" operator="containsText" text="Bajo">
      <formula>NOT(ISERROR(SEARCH("Bajo",AW82)))</formula>
    </cfRule>
  </conditionalFormatting>
  <conditionalFormatting sqref="B82:B91">
    <cfRule type="containsText" dxfId="1123" priority="20" operator="containsText" text="Escoger un proceso de la lista desplegable">
      <formula>NOT(ISERROR(SEARCH("Escoger un proceso de la lista desplegable",B82)))</formula>
    </cfRule>
  </conditionalFormatting>
  <conditionalFormatting sqref="B82:E91 Y82:AX91 G82:Q91">
    <cfRule type="containsText" dxfId="1122" priority="18" operator="containsText" text="Escoger un dato de la lista desplegable">
      <formula>NOT(ISERROR(SEARCH("Escoger un dato de la lista desplegable",B82)))</formula>
    </cfRule>
    <cfRule type="containsText" dxfId="1121" priority="19" operator="containsText" text="Casilla formulada">
      <formula>NOT(ISERROR(SEARCH("Casilla formulada",B82)))</formula>
    </cfRule>
  </conditionalFormatting>
  <conditionalFormatting sqref="D82:D91">
    <cfRule type="containsText" dxfId="1120" priority="17" operator="containsText" text="Definir el riesgo">
      <formula>NOT(ISERROR(SEARCH("Definir el riesgo",D82)))</formula>
    </cfRule>
  </conditionalFormatting>
  <conditionalFormatting sqref="H82:H91">
    <cfRule type="containsText" dxfId="1119" priority="16" operator="containsText" text="Espacio para describir la o las posibles causas">
      <formula>NOT(ISERROR(SEARCH("Espacio para describir la o las posibles causas",H82)))</formula>
    </cfRule>
  </conditionalFormatting>
  <conditionalFormatting sqref="I82:I91">
    <cfRule type="containsText" dxfId="1118" priority="15" operator="containsText" text="Espacio para describir las consecuencias que puede ocasionar el riesgo">
      <formula>NOT(ISERROR(SEARCH("Espacio para describir las consecuencias que puede ocasionar el riesgo",I82)))</formula>
    </cfRule>
  </conditionalFormatting>
  <conditionalFormatting sqref="J82:O91">
    <cfRule type="containsText" dxfId="1117" priority="14" operator="containsText" text="←">
      <formula>NOT(ISERROR(SEARCH("←",J82)))</formula>
    </cfRule>
  </conditionalFormatting>
  <conditionalFormatting sqref="P82:P91">
    <cfRule type="containsText" dxfId="1116" priority="13" operator="containsText" text="Seleccione Tratamiento del Riesgo">
      <formula>NOT(ISERROR(SEARCH("Seleccione Tratamiento del Riesgo",P82)))</formula>
    </cfRule>
  </conditionalFormatting>
  <conditionalFormatting sqref="R82:S91 U82:X91">
    <cfRule type="containsText" dxfId="1115" priority="11" operator="containsText" text="Escoger un dato de la lista desplegable">
      <formula>NOT(ISERROR(SEARCH("Escoger un dato de la lista desplegable",R82)))</formula>
    </cfRule>
    <cfRule type="containsText" dxfId="1114" priority="12" operator="containsText" text="Casilla formulada">
      <formula>NOT(ISERROR(SEARCH("Casilla formulada",R82)))</formula>
    </cfRule>
  </conditionalFormatting>
  <conditionalFormatting sqref="R82:S91 U82:X91">
    <cfRule type="containsText" dxfId="1113" priority="10" operator="containsText" text="CONTROL#">
      <formula>NOT(ISERROR(SEARCH("CONTROL#",R82)))</formula>
    </cfRule>
  </conditionalFormatting>
  <conditionalFormatting sqref="T82:T91">
    <cfRule type="containsText" dxfId="1112" priority="8" operator="containsText" text="Escoger un dato de la lista desplegable">
      <formula>NOT(ISERROR(SEARCH("Escoger un dato de la lista desplegable",T82)))</formula>
    </cfRule>
    <cfRule type="containsText" dxfId="1111" priority="9" operator="containsText" text="Casilla formulada">
      <formula>NOT(ISERROR(SEARCH("Casilla formulada",T82)))</formula>
    </cfRule>
  </conditionalFormatting>
  <conditionalFormatting sqref="T82:T91">
    <cfRule type="containsText" dxfId="1110" priority="7" operator="containsText" text="CONTROL#">
      <formula>NOT(ISERROR(SEARCH("CONTROL#",T82)))</formula>
    </cfRule>
  </conditionalFormatting>
  <conditionalFormatting sqref="T82">
    <cfRule type="containsText" dxfId="1109" priority="5" operator="containsText" text="Escoger un dato de la lista desplegable">
      <formula>NOT(ISERROR(SEARCH("Escoger un dato de la lista desplegable",T82)))</formula>
    </cfRule>
    <cfRule type="containsText" dxfId="1108" priority="6" operator="containsText" text="Casilla formulada">
      <formula>NOT(ISERROR(SEARCH("Casilla formulada",T82)))</formula>
    </cfRule>
  </conditionalFormatting>
  <conditionalFormatting sqref="T83:T91">
    <cfRule type="containsText" dxfId="1107" priority="3" operator="containsText" text="Escoger un dato de la lista desplegable">
      <formula>NOT(ISERROR(SEARCH("Escoger un dato de la lista desplegable",T83)))</formula>
    </cfRule>
    <cfRule type="containsText" dxfId="1106" priority="4" operator="containsText" text="Casilla formulada">
      <formula>NOT(ISERROR(SEARCH("Casilla formulada",T83)))</formula>
    </cfRule>
  </conditionalFormatting>
  <conditionalFormatting sqref="F82:F91">
    <cfRule type="containsText" dxfId="1105" priority="1" operator="containsText" text="Escoger un dato de la lista desplegable">
      <formula>NOT(ISERROR(SEARCH("Escoger un dato de la lista desplegable",F82)))</formula>
    </cfRule>
    <cfRule type="containsText" dxfId="1104" priority="2" operator="containsText" text="Casilla formulada">
      <formula>NOT(ISERROR(SEARCH("Casilla formulada",F82)))</formula>
    </cfRule>
  </conditionalFormatting>
  <dataValidations count="11">
    <dataValidation type="list" allowBlank="1" showInputMessage="1" showErrorMessage="1" sqref="M12:M91 J12:J91" xr:uid="{00000000-0002-0000-2C00-000000000000}">
      <formula1>"Escoger un dato de la lista desplegable,5,4,3,2,1"</formula1>
    </dataValidation>
    <dataValidation type="list" allowBlank="1" showInputMessage="1" showErrorMessage="1" sqref="Y12:Y91" xr:uid="{00000000-0002-0000-2C00-000001000000}">
      <formula1>"Escoger un dato de la lista desplegable,Preventivo,Detectivo"</formula1>
    </dataValidation>
    <dataValidation type="list" allowBlank="1" showInputMessage="1" showErrorMessage="1" sqref="Z12:Z91" xr:uid="{00000000-0002-0000-2C00-000002000000}">
      <formula1>"Escoger un dato de la lista desplegable,Asignado,No Asignado"</formula1>
    </dataValidation>
    <dataValidation type="list" allowBlank="1" showInputMessage="1" showErrorMessage="1" sqref="AA12:AA91" xr:uid="{00000000-0002-0000-2C00-000003000000}">
      <formula1>"Escoger un dato de la lista desplegable,Adecuado,Inadecuado"</formula1>
    </dataValidation>
    <dataValidation type="list" allowBlank="1" showInputMessage="1" showErrorMessage="1" sqref="AB12:AB91" xr:uid="{00000000-0002-0000-2C00-000004000000}">
      <formula1>"Escoger un dato de la lista desplegable,Oportuna,Inoportuna"</formula1>
    </dataValidation>
    <dataValidation type="list" allowBlank="1" showInputMessage="1" showErrorMessage="1" sqref="AC12:AC91" xr:uid="{00000000-0002-0000-2C00-000005000000}">
      <formula1>"Escoger un dato de la lista desplegable,Prevenir,Detectar,No es un control"</formula1>
    </dataValidation>
    <dataValidation type="list" allowBlank="1" showInputMessage="1" showErrorMessage="1" sqref="AD12:AD91" xr:uid="{00000000-0002-0000-2C00-000006000000}">
      <formula1>"Escoger un dato de la lista desplegable,Confiable,No confiable"</formula1>
    </dataValidation>
    <dataValidation type="list" allowBlank="1" showInputMessage="1" showErrorMessage="1" sqref="AE12:AE91" xr:uid="{00000000-0002-0000-2C00-000007000000}">
      <formula1>"Escoger un dato de la lista desplegable,Se investigan y resuelven oportunamente,No se investigan y resuelven oportunamente."</formula1>
    </dataValidation>
    <dataValidation type="list" allowBlank="1" showInputMessage="1" showErrorMessage="1" sqref="AF12:AF91" xr:uid="{00000000-0002-0000-2C00-000008000000}">
      <formula1>"Escoger un dato de la lista desplegable,Completa,Incompleta,No existe"</formula1>
    </dataValidation>
    <dataValidation type="list" allowBlank="1" showInputMessage="1" showErrorMessage="1" sqref="AJ12:AJ91" xr:uid="{00000000-0002-0000-2C00-000009000000}">
      <formula1>"Escoger un dato de la lista desplegable,Fuerte,Moderado,Débil"</formula1>
    </dataValidation>
    <dataValidation type="list" allowBlank="1" showInputMessage="1" showErrorMessage="1" sqref="T12:T91" xr:uid="{00000000-0002-0000-2C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C00-00000B000000}">
          <x14:formula1>
            <xm:f>'HOJA DE DATOS'!$I$60:$I$64</xm:f>
          </x14:formula1>
          <xm:sqref>P12:P91</xm:sqref>
        </x14:dataValidation>
        <x14:dataValidation type="list" allowBlank="1" showInputMessage="1" showErrorMessage="1" xr:uid="{00000000-0002-0000-2C00-00000C000000}">
          <x14:formula1>
            <xm:f>'HOJA DE DATOS'!$I$50:$I$57</xm:f>
          </x14:formula1>
          <xm:sqref>E12:E91</xm:sqref>
        </x14:dataValidation>
        <x14:dataValidation type="list" allowBlank="1" showInputMessage="1" showErrorMessage="1" xr:uid="{00000000-0002-0000-2C00-00000D000000}">
          <x14:formula1>
            <xm:f>'HOJA DE DATOS'!$I$13:$I$46</xm:f>
          </x14:formula1>
          <xm:sqref>B12:B91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tabColor rgb="FFAF5881"/>
  </sheetPr>
  <dimension ref="B1:AX41"/>
  <sheetViews>
    <sheetView zoomScale="50" zoomScaleNormal="50" workbookViewId="0">
      <selection activeCell="C12" sqref="C12:C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561</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GDIR-3.0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8" t="s">
        <v>581</v>
      </c>
      <c r="L11" s="98" t="s">
        <v>582</v>
      </c>
      <c r="M11" s="98" t="s">
        <v>580</v>
      </c>
      <c r="N11" s="98" t="s">
        <v>581</v>
      </c>
      <c r="O11" s="318"/>
      <c r="P11" s="319"/>
      <c r="Q11" s="271"/>
      <c r="R11" s="274"/>
      <c r="S11" s="274"/>
      <c r="T11" s="274"/>
      <c r="U11" s="274"/>
      <c r="V11" s="274"/>
      <c r="W11" s="274"/>
      <c r="X11" s="274"/>
      <c r="Y11" s="274"/>
      <c r="Z11" s="82" t="s">
        <v>56</v>
      </c>
      <c r="AA11" s="82" t="s">
        <v>57</v>
      </c>
      <c r="AB11" s="82">
        <v>2</v>
      </c>
      <c r="AC11" s="82">
        <v>3</v>
      </c>
      <c r="AD11" s="82">
        <v>4</v>
      </c>
      <c r="AE11" s="82">
        <v>5</v>
      </c>
      <c r="AF11" s="82">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98" x14ac:dyDescent="0.25">
      <c r="B12" s="296" t="s">
        <v>1916</v>
      </c>
      <c r="C12" s="299" t="str">
        <f>VLOOKUP(B12,'HOJA DE DATOS'!$I$13:$J$46,2,FALSE)</f>
        <v>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v>
      </c>
      <c r="D12" s="302" t="s">
        <v>670</v>
      </c>
      <c r="E12" s="304" t="s">
        <v>363</v>
      </c>
      <c r="F12" s="306" t="str">
        <f>IFERROR(VLOOKUP(E12,'HOJA DE DATOS'!$I$50:$J$57,2,0),"Casilla formulada")</f>
        <v>Posibilidad de ocurrencia de eventos que afecten los procesos gerenciales y/o la alta dirección.</v>
      </c>
      <c r="G12" s="101">
        <v>1</v>
      </c>
      <c r="H12" s="102" t="s">
        <v>671</v>
      </c>
      <c r="I12" s="308" t="s">
        <v>674</v>
      </c>
      <c r="J12" s="310">
        <v>1</v>
      </c>
      <c r="K12" s="340" t="str">
        <f>IF(J12="Escoger un dato de la lista desplegable","← 
Definir el nivel de probabilidad",VLOOKUP(J12,'HOJA DE DATOS'!$B$4:$E$8,2,0))</f>
        <v>Rara vez</v>
      </c>
      <c r="L12" s="304" t="str">
        <f>IF(J12="Escoger un dato de la lista desplegable","← ← 
Definir el nivel de probabilidad",VLOOKUP('GDIR-3.0 (G-V3)'!J12:J21,'HOJA DE DATOS'!$B$4:$E$8,4,0))</f>
        <v>No se ha presentado en los últimos 5 años.</v>
      </c>
      <c r="M12" s="338">
        <v>4</v>
      </c>
      <c r="N12" s="340" t="str">
        <f>IF(M12="Escoger un dato de la lista desplegable","← 
Definir el nivel de impacto",VLOOKUP(M12,'HOJA DE DATOS'!$G$4:$H$8,2,0))</f>
        <v>Mayor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675</v>
      </c>
      <c r="S12" s="75" t="s">
        <v>364</v>
      </c>
      <c r="T12" s="75" t="s">
        <v>77</v>
      </c>
      <c r="U12" s="75" t="s">
        <v>676</v>
      </c>
      <c r="V12" s="75" t="s">
        <v>677</v>
      </c>
      <c r="W12" s="75" t="s">
        <v>678</v>
      </c>
      <c r="X12" s="75" t="s">
        <v>679</v>
      </c>
      <c r="Y12" s="102" t="s">
        <v>95</v>
      </c>
      <c r="Z12" s="102" t="s">
        <v>79</v>
      </c>
      <c r="AA12" s="102" t="s">
        <v>80</v>
      </c>
      <c r="AB12" s="102" t="s">
        <v>81</v>
      </c>
      <c r="AC12" s="102" t="s">
        <v>82</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DIRECTAMENTE</v>
      </c>
      <c r="AS12" s="334">
        <f t="shared" ref="AS12:AS3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AU32" si="10">IF(M12=1,1,IF(AND(M12=2,AP12="FUERTE",OR(AR12="DIRECTAMENTE",AR12="INDIRECTAMENTE")),M12-1,IF(AND(M12&gt;2,AP12="FUERTE",AR12="DIRECTAMENTE"),M12-2,IF(AND(M12&gt;2,AP12="FUERTE",AR12="INDIRECTAMENTE"),M12-1,IF(AND(M12&gt;1,AP12="MODERADA",AR12="DIRECTAMENTE"),M12-1,M12)))))</f>
        <v>2</v>
      </c>
      <c r="AV12" s="306" t="str">
        <f t="shared" ref="AV12:AV32" si="11">IF(AU12=1,"Insignificante",IF(AU12=2,"Menor",IF(AU12=3,"Moderado",IF(AU12=4,"Mayor",IF(AU12=5,"Catastrófico","Casilla formulada")))))</f>
        <v>Menor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327" t="s">
        <v>520</v>
      </c>
    </row>
    <row r="13" spans="2:50" s="104" customFormat="1" ht="132" x14ac:dyDescent="0.25">
      <c r="B13" s="297"/>
      <c r="C13" s="300"/>
      <c r="D13" s="302"/>
      <c r="E13" s="304"/>
      <c r="F13" s="306"/>
      <c r="G13" s="105">
        <v>2</v>
      </c>
      <c r="H13" s="106" t="s">
        <v>671</v>
      </c>
      <c r="I13" s="308"/>
      <c r="J13" s="310"/>
      <c r="K13" s="340"/>
      <c r="L13" s="304"/>
      <c r="M13" s="338"/>
      <c r="N13" s="340"/>
      <c r="O13" s="325"/>
      <c r="P13" s="308"/>
      <c r="Q13" s="107">
        <v>2</v>
      </c>
      <c r="R13" s="76" t="s">
        <v>680</v>
      </c>
      <c r="S13" s="76" t="s">
        <v>364</v>
      </c>
      <c r="T13" s="76" t="s">
        <v>77</v>
      </c>
      <c r="U13" s="76" t="s">
        <v>681</v>
      </c>
      <c r="V13" s="76" t="s">
        <v>682</v>
      </c>
      <c r="W13" s="76" t="s">
        <v>454</v>
      </c>
      <c r="X13" s="76" t="s">
        <v>366</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356.4" x14ac:dyDescent="0.25">
      <c r="B14" s="297"/>
      <c r="C14" s="300"/>
      <c r="D14" s="302"/>
      <c r="E14" s="304"/>
      <c r="F14" s="306"/>
      <c r="G14" s="108">
        <v>3</v>
      </c>
      <c r="H14" s="109" t="s">
        <v>672</v>
      </c>
      <c r="I14" s="308"/>
      <c r="J14" s="310"/>
      <c r="K14" s="340"/>
      <c r="L14" s="304"/>
      <c r="M14" s="338"/>
      <c r="N14" s="340"/>
      <c r="O14" s="325"/>
      <c r="P14" s="308"/>
      <c r="Q14" s="110">
        <v>3</v>
      </c>
      <c r="R14" s="77" t="s">
        <v>1910</v>
      </c>
      <c r="S14" s="77" t="s">
        <v>367</v>
      </c>
      <c r="T14" s="77" t="s">
        <v>77</v>
      </c>
      <c r="U14" s="77" t="s">
        <v>683</v>
      </c>
      <c r="V14" s="77" t="s">
        <v>1913</v>
      </c>
      <c r="W14" s="77" t="s">
        <v>1915</v>
      </c>
      <c r="X14" s="77" t="s">
        <v>1914</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250.8" x14ac:dyDescent="0.25">
      <c r="B15" s="297"/>
      <c r="C15" s="300"/>
      <c r="D15" s="302"/>
      <c r="E15" s="304"/>
      <c r="F15" s="306"/>
      <c r="G15" s="105">
        <v>4</v>
      </c>
      <c r="H15" s="106" t="s">
        <v>673</v>
      </c>
      <c r="I15" s="308"/>
      <c r="J15" s="310"/>
      <c r="K15" s="340"/>
      <c r="L15" s="304"/>
      <c r="M15" s="338"/>
      <c r="N15" s="340"/>
      <c r="O15" s="325"/>
      <c r="P15" s="308"/>
      <c r="Q15" s="107">
        <v>4</v>
      </c>
      <c r="R15" s="76" t="s">
        <v>1911</v>
      </c>
      <c r="S15" s="76" t="s">
        <v>367</v>
      </c>
      <c r="T15" s="76" t="s">
        <v>77</v>
      </c>
      <c r="U15" s="76" t="s">
        <v>684</v>
      </c>
      <c r="V15" s="76" t="s">
        <v>1912</v>
      </c>
      <c r="W15" s="76" t="s">
        <v>685</v>
      </c>
      <c r="X15" s="76" t="s">
        <v>686</v>
      </c>
      <c r="Y15" s="106" t="s">
        <v>78</v>
      </c>
      <c r="Z15" s="106" t="s">
        <v>79</v>
      </c>
      <c r="AA15" s="106" t="s">
        <v>80</v>
      </c>
      <c r="AB15" s="106" t="s">
        <v>81</v>
      </c>
      <c r="AC15" s="106" t="s">
        <v>86</v>
      </c>
      <c r="AD15" s="106" t="s">
        <v>83</v>
      </c>
      <c r="AE15" s="106" t="s">
        <v>84</v>
      </c>
      <c r="AF15" s="106" t="s">
        <v>96</v>
      </c>
      <c r="AG15" s="106">
        <f t="shared" si="0"/>
        <v>95</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probabilidad",VLOOKUP('GDIR-3.0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probabilidad",VLOOKUP('GDIR-3.0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ZAvG3wqz9m5BKVwCUzaDjjmRmq2/92OPDmPOfUrMlVVt6tG7A1DsER7ix04V7/ZPxQK0JUjm2c2vcXMEXqB1yQ==" saltValue="i9DrM2gudozrzf8zWviQIw==" spinCount="100000" sheet="1" objects="1" scenarios="1"/>
  <mergeCells count="112">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2:C3"/>
    <mergeCell ref="D2:AX2"/>
    <mergeCell ref="D3:AX3"/>
    <mergeCell ref="B4:C4"/>
    <mergeCell ref="D4:H4"/>
    <mergeCell ref="I4:Q4"/>
    <mergeCell ref="R4:AG4"/>
    <mergeCell ref="AH4:AX4"/>
    <mergeCell ref="B6:C6"/>
    <mergeCell ref="D6:F6"/>
  </mergeCells>
  <conditionalFormatting sqref="O12:P12 O13:O21">
    <cfRule type="containsText" dxfId="4250" priority="87" operator="containsText" text="Extremo">
      <formula>NOT(ISERROR(SEARCH("Extremo",O12)))</formula>
    </cfRule>
    <cfRule type="containsText" dxfId="4249" priority="88" operator="containsText" text="Alto">
      <formula>NOT(ISERROR(SEARCH("Alto",O12)))</formula>
    </cfRule>
    <cfRule type="containsText" dxfId="4248" priority="89" operator="containsText" text="Moderado">
      <formula>NOT(ISERROR(SEARCH("Moderado",O12)))</formula>
    </cfRule>
    <cfRule type="containsText" dxfId="4247" priority="90" operator="containsText" text="Bajo">
      <formula>NOT(ISERROR(SEARCH("Bajo",O12)))</formula>
    </cfRule>
  </conditionalFormatting>
  <conditionalFormatting sqref="AM12:AM21">
    <cfRule type="containsText" dxfId="4246" priority="84" operator="containsText" text="FUERTE">
      <formula>NOT(ISERROR(SEARCH("FUERTE",AM12)))</formula>
    </cfRule>
    <cfRule type="containsText" dxfId="4245" priority="85" operator="containsText" text="MODERADO">
      <formula>NOT(ISERROR(SEARCH("MODERADO",AM12)))</formula>
    </cfRule>
    <cfRule type="containsText" dxfId="4244" priority="86" operator="containsText" text="DÉBIL">
      <formula>NOT(ISERROR(SEARCH("DÉBIL",AM12)))</formula>
    </cfRule>
  </conditionalFormatting>
  <conditionalFormatting sqref="AW12:AW21">
    <cfRule type="containsText" dxfId="4243" priority="80" operator="containsText" text="Extremo">
      <formula>NOT(ISERROR(SEARCH("Extremo",AW12)))</formula>
    </cfRule>
    <cfRule type="containsText" dxfId="4242" priority="81" operator="containsText" text="Alto">
      <formula>NOT(ISERROR(SEARCH("Alto",AW12)))</formula>
    </cfRule>
    <cfRule type="containsText" dxfId="4241" priority="82" operator="containsText" text="Moderado">
      <formula>NOT(ISERROR(SEARCH("Moderado",AW12)))</formula>
    </cfRule>
    <cfRule type="containsText" dxfId="4240" priority="83" operator="containsText" text="Bajo">
      <formula>NOT(ISERROR(SEARCH("Bajo",AW12)))</formula>
    </cfRule>
  </conditionalFormatting>
  <conditionalFormatting sqref="B12:B21">
    <cfRule type="containsText" dxfId="4239" priority="79" operator="containsText" text="Escoger un proceso de la lista desplegable">
      <formula>NOT(ISERROR(SEARCH("Escoger un proceso de la lista desplegable",B12)))</formula>
    </cfRule>
  </conditionalFormatting>
  <conditionalFormatting sqref="B12:E21 Y12:AX21 G12:Q21">
    <cfRule type="containsText" dxfId="4238" priority="77" operator="containsText" text="Escoger un dato de la lista desplegable">
      <formula>NOT(ISERROR(SEARCH("Escoger un dato de la lista desplegable",B12)))</formula>
    </cfRule>
    <cfRule type="containsText" dxfId="4237" priority="78" operator="containsText" text="Casilla formulada">
      <formula>NOT(ISERROR(SEARCH("Casilla formulada",B12)))</formula>
    </cfRule>
  </conditionalFormatting>
  <conditionalFormatting sqref="D12:D21">
    <cfRule type="containsText" dxfId="4236" priority="76" operator="containsText" text="Definir el riesgo">
      <formula>NOT(ISERROR(SEARCH("Definir el riesgo",D12)))</formula>
    </cfRule>
  </conditionalFormatting>
  <conditionalFormatting sqref="H12:H21">
    <cfRule type="containsText" dxfId="4235" priority="75" operator="containsText" text="Espacio para describir la o las posibles causas">
      <formula>NOT(ISERROR(SEARCH("Espacio para describir la o las posibles causas",H12)))</formula>
    </cfRule>
  </conditionalFormatting>
  <conditionalFormatting sqref="I12:I21">
    <cfRule type="containsText" dxfId="4234"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4233" priority="73" operator="containsText" text="←">
      <formula>NOT(ISERROR(SEARCH("←",J12)))</formula>
    </cfRule>
  </conditionalFormatting>
  <conditionalFormatting sqref="P12:P21">
    <cfRule type="containsText" dxfId="4232" priority="72" operator="containsText" text="Seleccione Tratamiento del Riesgo">
      <formula>NOT(ISERROR(SEARCH("Seleccione Tratamiento del Riesgo",P12)))</formula>
    </cfRule>
  </conditionalFormatting>
  <conditionalFormatting sqref="R12:S21 U12:X21">
    <cfRule type="containsText" dxfId="4231" priority="70" operator="containsText" text="Escoger un dato de la lista desplegable">
      <formula>NOT(ISERROR(SEARCH("Escoger un dato de la lista desplegable",R12)))</formula>
    </cfRule>
    <cfRule type="containsText" dxfId="4230" priority="71" operator="containsText" text="Casilla formulada">
      <formula>NOT(ISERROR(SEARCH("Casilla formulada",R12)))</formula>
    </cfRule>
  </conditionalFormatting>
  <conditionalFormatting sqref="R12:S21 U12:X21">
    <cfRule type="containsText" dxfId="4229" priority="69" operator="containsText" text="CONTROL#">
      <formula>NOT(ISERROR(SEARCH("CONTROL#",R12)))</formula>
    </cfRule>
  </conditionalFormatting>
  <conditionalFormatting sqref="T12:T21">
    <cfRule type="containsText" dxfId="4228" priority="67" operator="containsText" text="Escoger un dato de la lista desplegable">
      <formula>NOT(ISERROR(SEARCH("Escoger un dato de la lista desplegable",T12)))</formula>
    </cfRule>
    <cfRule type="containsText" dxfId="4227" priority="68" operator="containsText" text="Casilla formulada">
      <formula>NOT(ISERROR(SEARCH("Casilla formulada",T12)))</formula>
    </cfRule>
  </conditionalFormatting>
  <conditionalFormatting sqref="T12:T21">
    <cfRule type="containsText" dxfId="4226" priority="66" operator="containsText" text="CONTROL#">
      <formula>NOT(ISERROR(SEARCH("CONTROL#",T12)))</formula>
    </cfRule>
  </conditionalFormatting>
  <conditionalFormatting sqref="T12">
    <cfRule type="containsText" dxfId="4225" priority="64" operator="containsText" text="Escoger un dato de la lista desplegable">
      <formula>NOT(ISERROR(SEARCH("Escoger un dato de la lista desplegable",T12)))</formula>
    </cfRule>
    <cfRule type="containsText" dxfId="4224" priority="65" operator="containsText" text="Casilla formulada">
      <formula>NOT(ISERROR(SEARCH("Casilla formulada",T12)))</formula>
    </cfRule>
  </conditionalFormatting>
  <conditionalFormatting sqref="T13:T21">
    <cfRule type="containsText" dxfId="4223" priority="62" operator="containsText" text="Escoger un dato de la lista desplegable">
      <formula>NOT(ISERROR(SEARCH("Escoger un dato de la lista desplegable",T13)))</formula>
    </cfRule>
    <cfRule type="containsText" dxfId="4222" priority="63" operator="containsText" text="Casilla formulada">
      <formula>NOT(ISERROR(SEARCH("Casilla formulada",T13)))</formula>
    </cfRule>
  </conditionalFormatting>
  <conditionalFormatting sqref="I6">
    <cfRule type="containsText" dxfId="4221" priority="61" operator="containsText" text="Casilla formulada">
      <formula>NOT(ISERROR(SEARCH("Casilla formulada",I6)))</formula>
    </cfRule>
  </conditionalFormatting>
  <conditionalFormatting sqref="O22:P22 O23:O31">
    <cfRule type="containsText" dxfId="4220" priority="57" operator="containsText" text="Extremo">
      <formula>NOT(ISERROR(SEARCH("Extremo",O22)))</formula>
    </cfRule>
    <cfRule type="containsText" dxfId="4219" priority="58" operator="containsText" text="Alto">
      <formula>NOT(ISERROR(SEARCH("Alto",O22)))</formula>
    </cfRule>
    <cfRule type="containsText" dxfId="4218" priority="59" operator="containsText" text="Moderado">
      <formula>NOT(ISERROR(SEARCH("Moderado",O22)))</formula>
    </cfRule>
    <cfRule type="containsText" dxfId="4217" priority="60" operator="containsText" text="Bajo">
      <formula>NOT(ISERROR(SEARCH("Bajo",O22)))</formula>
    </cfRule>
  </conditionalFormatting>
  <conditionalFormatting sqref="AM22:AM31">
    <cfRule type="containsText" dxfId="4216" priority="54" operator="containsText" text="FUERTE">
      <formula>NOT(ISERROR(SEARCH("FUERTE",AM22)))</formula>
    </cfRule>
    <cfRule type="containsText" dxfId="4215" priority="55" operator="containsText" text="MODERADO">
      <formula>NOT(ISERROR(SEARCH("MODERADO",AM22)))</formula>
    </cfRule>
    <cfRule type="containsText" dxfId="4214" priority="56" operator="containsText" text="DÉBIL">
      <formula>NOT(ISERROR(SEARCH("DÉBIL",AM22)))</formula>
    </cfRule>
  </conditionalFormatting>
  <conditionalFormatting sqref="AW22:AW31">
    <cfRule type="containsText" dxfId="4213" priority="50" operator="containsText" text="Extremo">
      <formula>NOT(ISERROR(SEARCH("Extremo",AW22)))</formula>
    </cfRule>
    <cfRule type="containsText" dxfId="4212" priority="51" operator="containsText" text="Alto">
      <formula>NOT(ISERROR(SEARCH("Alto",AW22)))</formula>
    </cfRule>
    <cfRule type="containsText" dxfId="4211" priority="52" operator="containsText" text="Moderado">
      <formula>NOT(ISERROR(SEARCH("Moderado",AW22)))</formula>
    </cfRule>
    <cfRule type="containsText" dxfId="4210" priority="53" operator="containsText" text="Bajo">
      <formula>NOT(ISERROR(SEARCH("Bajo",AW22)))</formula>
    </cfRule>
  </conditionalFormatting>
  <conditionalFormatting sqref="B22:B31">
    <cfRule type="containsText" dxfId="4209" priority="49" operator="containsText" text="Escoger un proceso de la lista desplegable">
      <formula>NOT(ISERROR(SEARCH("Escoger un proceso de la lista desplegable",B22)))</formula>
    </cfRule>
  </conditionalFormatting>
  <conditionalFormatting sqref="B22:Q31 Y22:AX31">
    <cfRule type="containsText" dxfId="4208" priority="47" operator="containsText" text="Escoger un dato de la lista desplegable">
      <formula>NOT(ISERROR(SEARCH("Escoger un dato de la lista desplegable",B22)))</formula>
    </cfRule>
    <cfRule type="containsText" dxfId="4207" priority="48" operator="containsText" text="Casilla formulada">
      <formula>NOT(ISERROR(SEARCH("Casilla formulada",B22)))</formula>
    </cfRule>
  </conditionalFormatting>
  <conditionalFormatting sqref="D22:D31">
    <cfRule type="containsText" dxfId="4206" priority="46" operator="containsText" text="Definir el riesgo">
      <formula>NOT(ISERROR(SEARCH("Definir el riesgo",D22)))</formula>
    </cfRule>
  </conditionalFormatting>
  <conditionalFormatting sqref="H22:H31">
    <cfRule type="containsText" dxfId="4205" priority="45" operator="containsText" text="Espacio para describir la o las posibles causas">
      <formula>NOT(ISERROR(SEARCH("Espacio para describir la o las posibles causas",H22)))</formula>
    </cfRule>
  </conditionalFormatting>
  <conditionalFormatting sqref="I22:I31">
    <cfRule type="containsText" dxfId="4204"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4203" priority="43" operator="containsText" text="←">
      <formula>NOT(ISERROR(SEARCH("←",J22)))</formula>
    </cfRule>
  </conditionalFormatting>
  <conditionalFormatting sqref="P22:P31">
    <cfRule type="containsText" dxfId="4202" priority="42" operator="containsText" text="Seleccione Tratamiento del Riesgo">
      <formula>NOT(ISERROR(SEARCH("Seleccione Tratamiento del Riesgo",P22)))</formula>
    </cfRule>
  </conditionalFormatting>
  <conditionalFormatting sqref="R22:S31 U22:X31">
    <cfRule type="containsText" dxfId="4201" priority="40" operator="containsText" text="Escoger un dato de la lista desplegable">
      <formula>NOT(ISERROR(SEARCH("Escoger un dato de la lista desplegable",R22)))</formula>
    </cfRule>
    <cfRule type="containsText" dxfId="4200" priority="41" operator="containsText" text="Casilla formulada">
      <formula>NOT(ISERROR(SEARCH("Casilla formulada",R22)))</formula>
    </cfRule>
  </conditionalFormatting>
  <conditionalFormatting sqref="R22:S31 U22:X31">
    <cfRule type="containsText" dxfId="4199" priority="39" operator="containsText" text="CONTROL#">
      <formula>NOT(ISERROR(SEARCH("CONTROL#",R22)))</formula>
    </cfRule>
  </conditionalFormatting>
  <conditionalFormatting sqref="T22:T31">
    <cfRule type="containsText" dxfId="4198" priority="37" operator="containsText" text="Escoger un dato de la lista desplegable">
      <formula>NOT(ISERROR(SEARCH("Escoger un dato de la lista desplegable",T22)))</formula>
    </cfRule>
    <cfRule type="containsText" dxfId="4197" priority="38" operator="containsText" text="Casilla formulada">
      <formula>NOT(ISERROR(SEARCH("Casilla formulada",T22)))</formula>
    </cfRule>
  </conditionalFormatting>
  <conditionalFormatting sqref="T22:T31">
    <cfRule type="containsText" dxfId="4196" priority="36" operator="containsText" text="CONTROL#">
      <formula>NOT(ISERROR(SEARCH("CONTROL#",T22)))</formula>
    </cfRule>
  </conditionalFormatting>
  <conditionalFormatting sqref="T22">
    <cfRule type="containsText" dxfId="4195" priority="34" operator="containsText" text="Escoger un dato de la lista desplegable">
      <formula>NOT(ISERROR(SEARCH("Escoger un dato de la lista desplegable",T22)))</formula>
    </cfRule>
    <cfRule type="containsText" dxfId="4194" priority="35" operator="containsText" text="Casilla formulada">
      <formula>NOT(ISERROR(SEARCH("Casilla formulada",T22)))</formula>
    </cfRule>
  </conditionalFormatting>
  <conditionalFormatting sqref="T23:T31">
    <cfRule type="containsText" dxfId="4193" priority="32" operator="containsText" text="Escoger un dato de la lista desplegable">
      <formula>NOT(ISERROR(SEARCH("Escoger un dato de la lista desplegable",T23)))</formula>
    </cfRule>
    <cfRule type="containsText" dxfId="4192" priority="33" operator="containsText" text="Casilla formulada">
      <formula>NOT(ISERROR(SEARCH("Casilla formulada",T23)))</formula>
    </cfRule>
  </conditionalFormatting>
  <conditionalFormatting sqref="O32:P32 O33:O41">
    <cfRule type="containsText" dxfId="4191" priority="28" operator="containsText" text="Extremo">
      <formula>NOT(ISERROR(SEARCH("Extremo",O32)))</formula>
    </cfRule>
    <cfRule type="containsText" dxfId="4190" priority="29" operator="containsText" text="Alto">
      <formula>NOT(ISERROR(SEARCH("Alto",O32)))</formula>
    </cfRule>
    <cfRule type="containsText" dxfId="4189" priority="30" operator="containsText" text="Moderado">
      <formula>NOT(ISERROR(SEARCH("Moderado",O32)))</formula>
    </cfRule>
    <cfRule type="containsText" dxfId="4188" priority="31" operator="containsText" text="Bajo">
      <formula>NOT(ISERROR(SEARCH("Bajo",O32)))</formula>
    </cfRule>
  </conditionalFormatting>
  <conditionalFormatting sqref="AM32:AM41">
    <cfRule type="containsText" dxfId="4187" priority="25" operator="containsText" text="FUERTE">
      <formula>NOT(ISERROR(SEARCH("FUERTE",AM32)))</formula>
    </cfRule>
    <cfRule type="containsText" dxfId="4186" priority="26" operator="containsText" text="MODERADO">
      <formula>NOT(ISERROR(SEARCH("MODERADO",AM32)))</formula>
    </cfRule>
    <cfRule type="containsText" dxfId="4185" priority="27" operator="containsText" text="DÉBIL">
      <formula>NOT(ISERROR(SEARCH("DÉBIL",AM32)))</formula>
    </cfRule>
  </conditionalFormatting>
  <conditionalFormatting sqref="AW32:AW41">
    <cfRule type="containsText" dxfId="4184" priority="21" operator="containsText" text="Extremo">
      <formula>NOT(ISERROR(SEARCH("Extremo",AW32)))</formula>
    </cfRule>
    <cfRule type="containsText" dxfId="4183" priority="22" operator="containsText" text="Alto">
      <formula>NOT(ISERROR(SEARCH("Alto",AW32)))</formula>
    </cfRule>
    <cfRule type="containsText" dxfId="4182" priority="23" operator="containsText" text="Moderado">
      <formula>NOT(ISERROR(SEARCH("Moderado",AW32)))</formula>
    </cfRule>
    <cfRule type="containsText" dxfId="4181" priority="24" operator="containsText" text="Bajo">
      <formula>NOT(ISERROR(SEARCH("Bajo",AW32)))</formula>
    </cfRule>
  </conditionalFormatting>
  <conditionalFormatting sqref="B32:B41">
    <cfRule type="containsText" dxfId="4180" priority="20" operator="containsText" text="Escoger un proceso de la lista desplegable">
      <formula>NOT(ISERROR(SEARCH("Escoger un proceso de la lista desplegable",B32)))</formula>
    </cfRule>
  </conditionalFormatting>
  <conditionalFormatting sqref="B32:Q41 Y32:AX41">
    <cfRule type="containsText" dxfId="4179" priority="18" operator="containsText" text="Escoger un dato de la lista desplegable">
      <formula>NOT(ISERROR(SEARCH("Escoger un dato de la lista desplegable",B32)))</formula>
    </cfRule>
    <cfRule type="containsText" dxfId="4178" priority="19" operator="containsText" text="Casilla formulada">
      <formula>NOT(ISERROR(SEARCH("Casilla formulada",B32)))</formula>
    </cfRule>
  </conditionalFormatting>
  <conditionalFormatting sqref="D32:D41">
    <cfRule type="containsText" dxfId="4177" priority="17" operator="containsText" text="Definir el riesgo">
      <formula>NOT(ISERROR(SEARCH("Definir el riesgo",D32)))</formula>
    </cfRule>
  </conditionalFormatting>
  <conditionalFormatting sqref="H32:H41">
    <cfRule type="containsText" dxfId="4176" priority="16" operator="containsText" text="Espacio para describir la o las posibles causas">
      <formula>NOT(ISERROR(SEARCH("Espacio para describir la o las posibles causas",H32)))</formula>
    </cfRule>
  </conditionalFormatting>
  <conditionalFormatting sqref="I32:I41">
    <cfRule type="containsText" dxfId="4175"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4174" priority="14" operator="containsText" text="←">
      <formula>NOT(ISERROR(SEARCH("←",J32)))</formula>
    </cfRule>
  </conditionalFormatting>
  <conditionalFormatting sqref="P32:P41">
    <cfRule type="containsText" dxfId="4173" priority="13" operator="containsText" text="Seleccione Tratamiento del Riesgo">
      <formula>NOT(ISERROR(SEARCH("Seleccione Tratamiento del Riesgo",P32)))</formula>
    </cfRule>
  </conditionalFormatting>
  <conditionalFormatting sqref="R32:S41 U32:X41">
    <cfRule type="containsText" dxfId="4172" priority="11" operator="containsText" text="Escoger un dato de la lista desplegable">
      <formula>NOT(ISERROR(SEARCH("Escoger un dato de la lista desplegable",R32)))</formula>
    </cfRule>
    <cfRule type="containsText" dxfId="4171" priority="12" operator="containsText" text="Casilla formulada">
      <formula>NOT(ISERROR(SEARCH("Casilla formulada",R32)))</formula>
    </cfRule>
  </conditionalFormatting>
  <conditionalFormatting sqref="R32:S41 U32:X41">
    <cfRule type="containsText" dxfId="4170" priority="10" operator="containsText" text="CONTROL#">
      <formula>NOT(ISERROR(SEARCH("CONTROL#",R32)))</formula>
    </cfRule>
  </conditionalFormatting>
  <conditionalFormatting sqref="T32:T41">
    <cfRule type="containsText" dxfId="4169" priority="8" operator="containsText" text="Escoger un dato de la lista desplegable">
      <formula>NOT(ISERROR(SEARCH("Escoger un dato de la lista desplegable",T32)))</formula>
    </cfRule>
    <cfRule type="containsText" dxfId="4168" priority="9" operator="containsText" text="Casilla formulada">
      <formula>NOT(ISERROR(SEARCH("Casilla formulada",T32)))</formula>
    </cfRule>
  </conditionalFormatting>
  <conditionalFormatting sqref="T32:T41">
    <cfRule type="containsText" dxfId="4167" priority="7" operator="containsText" text="CONTROL#">
      <formula>NOT(ISERROR(SEARCH("CONTROL#",T32)))</formula>
    </cfRule>
  </conditionalFormatting>
  <conditionalFormatting sqref="T32">
    <cfRule type="containsText" dxfId="4166" priority="5" operator="containsText" text="Escoger un dato de la lista desplegable">
      <formula>NOT(ISERROR(SEARCH("Escoger un dato de la lista desplegable",T32)))</formula>
    </cfRule>
    <cfRule type="containsText" dxfId="4165" priority="6" operator="containsText" text="Casilla formulada">
      <formula>NOT(ISERROR(SEARCH("Casilla formulada",T32)))</formula>
    </cfRule>
  </conditionalFormatting>
  <conditionalFormatting sqref="T33:T41">
    <cfRule type="containsText" dxfId="4164" priority="3" operator="containsText" text="Escoger un dato de la lista desplegable">
      <formula>NOT(ISERROR(SEARCH("Escoger un dato de la lista desplegable",T33)))</formula>
    </cfRule>
    <cfRule type="containsText" dxfId="4163" priority="4" operator="containsText" text="Casilla formulada">
      <formula>NOT(ISERROR(SEARCH("Casilla formulada",T33)))</formula>
    </cfRule>
  </conditionalFormatting>
  <conditionalFormatting sqref="F12:F21">
    <cfRule type="containsText" dxfId="4162" priority="1" operator="containsText" text="Escoger un dato de la lista desplegable">
      <formula>NOT(ISERROR(SEARCH("Escoger un dato de la lista desplegable",F12)))</formula>
    </cfRule>
    <cfRule type="containsText" dxfId="4161" priority="2" operator="containsText" text="Casilla formulada">
      <formula>NOT(ISERROR(SEARCH("Casilla formulada",F12)))</formula>
    </cfRule>
  </conditionalFormatting>
  <dataValidations count="11">
    <dataValidation type="list" allowBlank="1" showInputMessage="1" showErrorMessage="1" sqref="M12:M41 J12:J41" xr:uid="{00000000-0002-0000-0400-000000000000}">
      <formula1>"Escoger un dato de la lista desplegable,5,4,3,2,1"</formula1>
    </dataValidation>
    <dataValidation type="list" allowBlank="1" showInputMessage="1" showErrorMessage="1" sqref="Y12:Y41" xr:uid="{00000000-0002-0000-0400-000001000000}">
      <formula1>"Escoger un dato de la lista desplegable,Preventivo,Detectivo"</formula1>
    </dataValidation>
    <dataValidation type="list" allowBlank="1" showInputMessage="1" showErrorMessage="1" sqref="Z12:Z41" xr:uid="{00000000-0002-0000-0400-000002000000}">
      <formula1>"Escoger un dato de la lista desplegable,Asignado,No Asignado"</formula1>
    </dataValidation>
    <dataValidation type="list" allowBlank="1" showInputMessage="1" showErrorMessage="1" sqref="AA12:AA41" xr:uid="{00000000-0002-0000-0400-000003000000}">
      <formula1>"Escoger un dato de la lista desplegable,Adecuado,Inadecuado"</formula1>
    </dataValidation>
    <dataValidation type="list" allowBlank="1" showInputMessage="1" showErrorMessage="1" sqref="AB12:AB41" xr:uid="{00000000-0002-0000-0400-000004000000}">
      <formula1>"Escoger un dato de la lista desplegable,Oportuna,Inoportuna"</formula1>
    </dataValidation>
    <dataValidation type="list" allowBlank="1" showInputMessage="1" showErrorMessage="1" sqref="AC12:AC41" xr:uid="{00000000-0002-0000-0400-000005000000}">
      <formula1>"Escoger un dato de la lista desplegable,Prevenir,Detectar,No es un control"</formula1>
    </dataValidation>
    <dataValidation type="list" allowBlank="1" showInputMessage="1" showErrorMessage="1" sqref="AD12:AD41" xr:uid="{00000000-0002-0000-0400-000006000000}">
      <formula1>"Escoger un dato de la lista desplegable,Confiable,No confiable"</formula1>
    </dataValidation>
    <dataValidation type="list" allowBlank="1" showInputMessage="1" showErrorMessage="1" sqref="AE12:AE41" xr:uid="{00000000-0002-0000-0400-000007000000}">
      <formula1>"Escoger un dato de la lista desplegable,Se investigan y resuelven oportunamente,No se investigan y resuelven oportunamente."</formula1>
    </dataValidation>
    <dataValidation type="list" allowBlank="1" showInputMessage="1" showErrorMessage="1" sqref="AF12:AF41" xr:uid="{00000000-0002-0000-0400-000008000000}">
      <formula1>"Escoger un dato de la lista desplegable,Completa,Incompleta,No existe"</formula1>
    </dataValidation>
    <dataValidation type="list" allowBlank="1" showInputMessage="1" showErrorMessage="1" sqref="AJ12:AJ41" xr:uid="{00000000-0002-0000-0400-000009000000}">
      <formula1>"Escoger un dato de la lista desplegable,Fuerte,Moderado,Débil"</formula1>
    </dataValidation>
    <dataValidation type="list" allowBlank="1" showInputMessage="1" showErrorMessage="1" sqref="T12:T41" xr:uid="{00000000-0002-0000-04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B000000}">
          <x14:formula1>
            <xm:f>'HOJA DE DATOS'!$I$60:$I$64</xm:f>
          </x14:formula1>
          <xm:sqref>P12:P41</xm:sqref>
        </x14:dataValidation>
        <x14:dataValidation type="list" allowBlank="1" showInputMessage="1" showErrorMessage="1" xr:uid="{00000000-0002-0000-0400-00000C000000}">
          <x14:formula1>
            <xm:f>'HOJA DE DATOS'!$I$50:$I$57</xm:f>
          </x14:formula1>
          <xm:sqref>E12:E41</xm:sqref>
        </x14:dataValidation>
        <x14:dataValidation type="list" allowBlank="1" showInputMessage="1" showErrorMessage="1" xr:uid="{00000000-0002-0000-0400-00000D000000}">
          <x14:formula1>
            <xm:f>'HOJA DE DATOS'!$I$13:$I$46</xm:f>
          </x14:formula1>
          <xm:sqref>B12:B41</xm:sqref>
        </x14:dataValidation>
      </x14:dataValidations>
    </ext>
  </extLs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A69CA-7F6F-4840-B1E9-F091BB436810}">
  <sheetPr>
    <tabColor rgb="FFB1B1B1"/>
    <pageSetUpPr fitToPage="1"/>
  </sheetPr>
  <dimension ref="A1:BR1048154"/>
  <sheetViews>
    <sheetView view="pageBreakPreview" zoomScale="60" zoomScaleNormal="55"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1" width="26.109375" style="183" customWidth="1"/>
    <col min="42" max="42" width="18.88671875" style="183" customWidth="1"/>
    <col min="43" max="43" width="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2416</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GJUR-4.0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1924</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1925</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90" t="s">
        <v>56</v>
      </c>
      <c r="AW11" s="190" t="s">
        <v>57</v>
      </c>
      <c r="AX11" s="190">
        <v>2</v>
      </c>
      <c r="AY11" s="190">
        <v>3</v>
      </c>
      <c r="AZ11" s="190">
        <v>4</v>
      </c>
      <c r="BA11" s="190">
        <v>5</v>
      </c>
      <c r="BB11" s="190">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45.19999999999999" x14ac:dyDescent="0.3">
      <c r="A12" s="162"/>
      <c r="B12" s="394" t="s">
        <v>38</v>
      </c>
      <c r="C12" s="364" t="str">
        <f>VLOOKUP(B12,'[7]HOJA DE DATOS'!$I$13:$J$46,2,FALSE)</f>
        <v>Asesorar, ejercer la representación judicial y extrajudicial, adelantar los cobros coactivos y ejercer control de legalidad en las diferentes actuaciones de la entidad.</v>
      </c>
      <c r="D12" s="376" t="s">
        <v>2418</v>
      </c>
      <c r="E12" s="364" t="s">
        <v>75</v>
      </c>
      <c r="F12" s="364" t="s">
        <v>75</v>
      </c>
      <c r="G12" s="364" t="s">
        <v>75</v>
      </c>
      <c r="H12" s="364" t="s">
        <v>75</v>
      </c>
      <c r="I12" s="372" t="str">
        <f>IF(AND((E12="SI"),(F12="SI"),(G12="SI"),(H12="SI")),"Si es Riesgo de Corrupción","No es Riesgo de Corrupción")</f>
        <v>Si es Riesgo de Corrupción</v>
      </c>
      <c r="J12" s="163">
        <v>1</v>
      </c>
      <c r="K12" s="164" t="s">
        <v>2419</v>
      </c>
      <c r="L12" s="308" t="s">
        <v>2422</v>
      </c>
      <c r="M12" s="310">
        <v>3</v>
      </c>
      <c r="N12" s="375" t="str">
        <f>IF(M12=1,"Rara vez",IF(M12=2,"Improbable",IF(M12=3,"Posible",IF(M12=4,"Probable",IF(M12=5,"Casi seguro","← 
Definir el nivel de probabilidad")))))</f>
        <v>Posible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364" t="s">
        <v>75</v>
      </c>
      <c r="Q12" s="364" t="s">
        <v>75</v>
      </c>
      <c r="R12" s="364" t="s">
        <v>75</v>
      </c>
      <c r="S12" s="364" t="s">
        <v>75</v>
      </c>
      <c r="T12" s="364" t="s">
        <v>75</v>
      </c>
      <c r="U12" s="364" t="s">
        <v>75</v>
      </c>
      <c r="V12" s="364" t="s">
        <v>75</v>
      </c>
      <c r="W12" s="364" t="s">
        <v>75</v>
      </c>
      <c r="X12" s="364" t="s">
        <v>75</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17</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2423</v>
      </c>
      <c r="AO12" s="166" t="s">
        <v>2424</v>
      </c>
      <c r="AP12" s="166" t="s">
        <v>101</v>
      </c>
      <c r="AQ12" s="166" t="s">
        <v>2425</v>
      </c>
      <c r="AR12" s="166" t="s">
        <v>2426</v>
      </c>
      <c r="AS12" s="166" t="s">
        <v>2427</v>
      </c>
      <c r="AT12" s="166" t="s">
        <v>2428</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2437</v>
      </c>
    </row>
    <row r="13" spans="1:70" s="146" customFormat="1" ht="145.19999999999999" x14ac:dyDescent="0.3">
      <c r="A13" s="162"/>
      <c r="B13" s="395"/>
      <c r="C13" s="365"/>
      <c r="D13" s="376"/>
      <c r="E13" s="365"/>
      <c r="F13" s="365"/>
      <c r="G13" s="365"/>
      <c r="H13" s="365"/>
      <c r="I13" s="373"/>
      <c r="J13" s="168">
        <v>2</v>
      </c>
      <c r="K13" s="169" t="s">
        <v>2420</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2429</v>
      </c>
      <c r="AO13" s="171" t="s">
        <v>2424</v>
      </c>
      <c r="AP13" s="171" t="s">
        <v>101</v>
      </c>
      <c r="AQ13" s="171" t="s">
        <v>2430</v>
      </c>
      <c r="AR13" s="171" t="s">
        <v>2431</v>
      </c>
      <c r="AS13" s="171" t="s">
        <v>2427</v>
      </c>
      <c r="AT13" s="171" t="s">
        <v>2432</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145.19999999999999" x14ac:dyDescent="0.3">
      <c r="A14" s="162"/>
      <c r="B14" s="395"/>
      <c r="C14" s="365"/>
      <c r="D14" s="376"/>
      <c r="E14" s="365"/>
      <c r="F14" s="365"/>
      <c r="G14" s="365"/>
      <c r="H14" s="365"/>
      <c r="I14" s="373"/>
      <c r="J14" s="173">
        <v>3</v>
      </c>
      <c r="K14" s="174" t="s">
        <v>2421</v>
      </c>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t="s">
        <v>2433</v>
      </c>
      <c r="AO14" s="176" t="s">
        <v>2424</v>
      </c>
      <c r="AP14" s="176" t="s">
        <v>77</v>
      </c>
      <c r="AQ14" s="176" t="s">
        <v>2434</v>
      </c>
      <c r="AR14" s="176" t="s">
        <v>2435</v>
      </c>
      <c r="AS14" s="176" t="s">
        <v>2427</v>
      </c>
      <c r="AT14" s="176" t="s">
        <v>2436</v>
      </c>
      <c r="AU14" s="176" t="s">
        <v>95</v>
      </c>
      <c r="AV14" s="166" t="s">
        <v>79</v>
      </c>
      <c r="AW14" s="166" t="s">
        <v>80</v>
      </c>
      <c r="AX14" s="166" t="s">
        <v>81</v>
      </c>
      <c r="AY14" s="166" t="s">
        <v>82</v>
      </c>
      <c r="AZ14" s="166" t="s">
        <v>83</v>
      </c>
      <c r="BA14" s="166" t="s">
        <v>84</v>
      </c>
      <c r="BB14" s="166" t="s">
        <v>96</v>
      </c>
      <c r="BC14" s="176">
        <f t="shared" si="2"/>
        <v>100</v>
      </c>
      <c r="BD14" s="176" t="str">
        <f t="shared" si="3"/>
        <v>Fuerte</v>
      </c>
      <c r="BE14" s="176"/>
      <c r="BF14" s="176" t="s">
        <v>89</v>
      </c>
      <c r="BG14" s="176" t="str">
        <f t="shared" si="4"/>
        <v>Siempre se ejecuta</v>
      </c>
      <c r="BH14" s="176"/>
      <c r="BI14" s="177" t="str">
        <f t="shared" si="5"/>
        <v>FUERTE</v>
      </c>
      <c r="BJ14" s="176">
        <f t="shared" si="6"/>
        <v>100</v>
      </c>
      <c r="BK14" s="176" t="str">
        <f t="shared" si="7"/>
        <v>NO</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FU9Ml7iGTjwl3sx/n3JTFJrcKCsq/LQmrC/aQqZReaBgnSsDiMYQpoTDm2N+0ir78HQMzttsrVwWPvCp7+p31g==" saltValue="hcvhcm++LZHtDu5jLLOn2g=="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1103" priority="36" operator="containsText" text="No es Riesgo de Corrupción">
      <formula>NOT(ISERROR(SEARCH("No es Riesgo de Corrupción",I12)))</formula>
    </cfRule>
    <cfRule type="containsText" dxfId="1102" priority="37" operator="containsText" text="Si es Riesgo de Corrupción">
      <formula>NOT(ISERROR(SEARCH("Si es Riesgo de Corrupción",I12)))</formula>
    </cfRule>
  </conditionalFormatting>
  <conditionalFormatting sqref="AK12:AK21">
    <cfRule type="containsText" dxfId="1101" priority="32" operator="containsText" text="Extremo">
      <formula>NOT(ISERROR(SEARCH("Extremo",AK12)))</formula>
    </cfRule>
    <cfRule type="containsText" dxfId="1100" priority="33" operator="containsText" text="Alto">
      <formula>NOT(ISERROR(SEARCH("Alto",AK12)))</formula>
    </cfRule>
    <cfRule type="containsText" dxfId="1099" priority="34" operator="containsText" text="Moderado">
      <formula>NOT(ISERROR(SEARCH("Moderado",AK12)))</formula>
    </cfRule>
    <cfRule type="containsText" dxfId="1098" priority="35" operator="containsText" text="Bajo">
      <formula>NOT(ISERROR(SEARCH("Bajo",AK12)))</formula>
    </cfRule>
  </conditionalFormatting>
  <conditionalFormatting sqref="BI12:BI21">
    <cfRule type="containsText" dxfId="1097" priority="29" operator="containsText" text="FUERTE">
      <formula>NOT(ISERROR(SEARCH("FUERTE",BI12)))</formula>
    </cfRule>
    <cfRule type="containsText" dxfId="1096" priority="30" operator="containsText" text="MODERADO">
      <formula>NOT(ISERROR(SEARCH("MODERADO",BI12)))</formula>
    </cfRule>
    <cfRule type="containsText" dxfId="1095" priority="31" operator="containsText" text="DÉBIL">
      <formula>NOT(ISERROR(SEARCH("DÉBIL",BI12)))</formula>
    </cfRule>
  </conditionalFormatting>
  <conditionalFormatting sqref="AL12">
    <cfRule type="containsText" dxfId="1094" priority="25" operator="containsText" text="Extremo">
      <formula>NOT(ISERROR(SEARCH("Extremo",AL12)))</formula>
    </cfRule>
    <cfRule type="containsText" dxfId="1093" priority="26" operator="containsText" text="Alto">
      <formula>NOT(ISERROR(SEARCH("Alto",AL12)))</formula>
    </cfRule>
    <cfRule type="containsText" dxfId="1092" priority="27" operator="containsText" text="Moderado">
      <formula>NOT(ISERROR(SEARCH("Moderado",AL12)))</formula>
    </cfRule>
    <cfRule type="containsText" dxfId="1091" priority="28" operator="containsText" text="Bajo">
      <formula>NOT(ISERROR(SEARCH("Bajo",AL12)))</formula>
    </cfRule>
  </conditionalFormatting>
  <conditionalFormatting sqref="BQ12:BQ21">
    <cfRule type="containsText" dxfId="1090" priority="21" operator="containsText" text="Extremo">
      <formula>NOT(ISERROR(SEARCH("Extremo",BQ12)))</formula>
    </cfRule>
    <cfRule type="containsText" dxfId="1089" priority="22" operator="containsText" text="Alto">
      <formula>NOT(ISERROR(SEARCH("Alto",BQ12)))</formula>
    </cfRule>
    <cfRule type="containsText" dxfId="1088" priority="23" operator="containsText" text="Moderado">
      <formula>NOT(ISERROR(SEARCH("Moderado",BQ12)))</formula>
    </cfRule>
    <cfRule type="containsText" dxfId="1087" priority="24" operator="containsText" text="Bajo">
      <formula>NOT(ISERROR(SEARCH("Bajo",BQ12)))</formula>
    </cfRule>
  </conditionalFormatting>
  <conditionalFormatting sqref="A1:XFD3 A5:XFD11 A4:AT4 BS4:XFD4 BH12:XFD12 A22:XFD1048576 A12:D21 I12:P21 AE13:XFD21 AE12:BF12">
    <cfRule type="containsText" dxfId="1086" priority="16" operator="containsText" text="REDACTAR CONTROL">
      <formula>NOT(ISERROR(SEARCH("REDACTAR CONTROL",A1)))</formula>
    </cfRule>
    <cfRule type="containsText" dxfId="1085" priority="17" operator="containsText" text="Espacio para">
      <formula>NOT(ISERROR(SEARCH("Espacio para",A1)))</formula>
    </cfRule>
    <cfRule type="containsText" dxfId="1084" priority="18" operator="containsText" text="Definir el">
      <formula>NOT(ISERROR(SEARCH("Definir el",A1)))</formula>
    </cfRule>
    <cfRule type="containsText" dxfId="1083" priority="19" operator="containsText" text="lista desplegable">
      <formula>NOT(ISERROR(SEARCH("lista desplegable",A1)))</formula>
    </cfRule>
    <cfRule type="containsText" dxfId="1082" priority="20" operator="containsText" text="Casilla formulada">
      <formula>NOT(ISERROR(SEARCH("Casilla formulada",A1)))</formula>
    </cfRule>
  </conditionalFormatting>
  <conditionalFormatting sqref="BG12">
    <cfRule type="containsText" dxfId="1081" priority="11" operator="containsText" text="REDACTAR CONTROL">
      <formula>NOT(ISERROR(SEARCH("REDACTAR CONTROL",BG12)))</formula>
    </cfRule>
    <cfRule type="containsText" dxfId="1080" priority="12" operator="containsText" text="Espacio para">
      <formula>NOT(ISERROR(SEARCH("Espacio para",BG12)))</formula>
    </cfRule>
    <cfRule type="containsText" dxfId="1079" priority="13" operator="containsText" text="Definir el">
      <formula>NOT(ISERROR(SEARCH("Definir el",BG12)))</formula>
    </cfRule>
    <cfRule type="containsText" dxfId="1078" priority="14" operator="containsText" text="lista desplegable">
      <formula>NOT(ISERROR(SEARCH("lista desplegable",BG12)))</formula>
    </cfRule>
    <cfRule type="containsText" dxfId="1077" priority="15" operator="containsText" text="Casilla formulada">
      <formula>NOT(ISERROR(SEARCH("Casilla formulada",BG12)))</formula>
    </cfRule>
  </conditionalFormatting>
  <conditionalFormatting sqref="E12:H21">
    <cfRule type="containsText" dxfId="1076" priority="6" operator="containsText" text="REDACTAR CONTROL">
      <formula>NOT(ISERROR(SEARCH("REDACTAR CONTROL",E12)))</formula>
    </cfRule>
    <cfRule type="containsText" dxfId="1075" priority="7" operator="containsText" text="Espacio para">
      <formula>NOT(ISERROR(SEARCH("Espacio para",E12)))</formula>
    </cfRule>
    <cfRule type="containsText" dxfId="1074" priority="8" operator="containsText" text="Definir el">
      <formula>NOT(ISERROR(SEARCH("Definir el",E12)))</formula>
    </cfRule>
    <cfRule type="containsText" dxfId="1073" priority="9" operator="containsText" text="lista desplegable">
      <formula>NOT(ISERROR(SEARCH("lista desplegable",E12)))</formula>
    </cfRule>
    <cfRule type="containsText" dxfId="1072" priority="10" operator="containsText" text="Casilla formulada">
      <formula>NOT(ISERROR(SEARCH("Casilla formulada",E12)))</formula>
    </cfRule>
  </conditionalFormatting>
  <conditionalFormatting sqref="Q12:AD21">
    <cfRule type="containsText" dxfId="1071" priority="1" operator="containsText" text="REDACTAR CONTROL">
      <formula>NOT(ISERROR(SEARCH("REDACTAR CONTROL",Q12)))</formula>
    </cfRule>
    <cfRule type="containsText" dxfId="1070" priority="2" operator="containsText" text="Espacio para">
      <formula>NOT(ISERROR(SEARCH("Espacio para",Q12)))</formula>
    </cfRule>
    <cfRule type="containsText" dxfId="1069" priority="3" operator="containsText" text="Definir el">
      <formula>NOT(ISERROR(SEARCH("Definir el",Q12)))</formula>
    </cfRule>
    <cfRule type="containsText" dxfId="1068" priority="4" operator="containsText" text="lista desplegable">
      <formula>NOT(ISERROR(SEARCH("lista desplegable",Q12)))</formula>
    </cfRule>
    <cfRule type="containsText" dxfId="1067" priority="5" operator="containsText" text="Casilla formulada">
      <formula>NOT(ISERROR(SEARCH("Casilla formulada",Q12)))</formula>
    </cfRule>
  </conditionalFormatting>
  <dataValidations disablePrompts="1" count="13">
    <dataValidation type="list" allowBlank="1" showInputMessage="1" showErrorMessage="1" sqref="BF12:BF21" xr:uid="{14132D60-5ED9-42C8-9FFE-0AA1F3B5DB36}">
      <formula1>"Escoger un dato de la lista desplegable,Fuerte,Moderado,Débil"</formula1>
    </dataValidation>
    <dataValidation type="list" allowBlank="1" showInputMessage="1" showErrorMessage="1" sqref="M12:M21" xr:uid="{EDDF7023-04A5-4772-8F71-768BEAF9D602}">
      <formula1>"Escoger un dato de la lista desplegable,5,4,3,2,1"</formula1>
    </dataValidation>
    <dataValidation type="list" allowBlank="1" showInputMessage="1" showErrorMessage="1" sqref="E12:H21" xr:uid="{F4EEB8B5-243F-46B3-92FB-DBC218CB226B}">
      <formula1>"SI,NO,Escoger un dato de la lista desplegable"</formula1>
    </dataValidation>
    <dataValidation type="list" allowBlank="1" showInputMessage="1" showErrorMessage="1" sqref="P12:AH21" xr:uid="{AF38836A-F745-47BC-8F11-F01F6C728218}">
      <formula1>"SI,NO,Selecciona una respuesta en la lista desplegable"</formula1>
    </dataValidation>
    <dataValidation type="list" allowBlank="1" showInputMessage="1" showErrorMessage="1" sqref="AP12:AP21" xr:uid="{D40DDF21-A576-49BC-8DD6-1812F40329B1}">
      <formula1>"Escoger un dato de la lista desplegable,Por Tramite, Diario, Semanal, Quincenal, Mensual, Bimestral, Trimestral, Semestral,Anual"</formula1>
    </dataValidation>
    <dataValidation type="list" allowBlank="1" showInputMessage="1" showErrorMessage="1" sqref="AU12:AU21" xr:uid="{DA8095BF-53DB-4FB6-BD94-A9206EB20CDF}">
      <formula1>"Escoger un dato de la lista desplegable,Preventivo,Detectivo"</formula1>
    </dataValidation>
    <dataValidation type="list" allowBlank="1" showInputMessage="1" showErrorMessage="1" sqref="AV12:AV21" xr:uid="{8EC99C0F-D086-468B-A9F6-554A3DB44B6B}">
      <formula1>"Asignado,No Asignado,Escoger un dato de la lista desplegable"</formula1>
    </dataValidation>
    <dataValidation type="list" allowBlank="1" showInputMessage="1" showErrorMessage="1" sqref="AW12:AW21" xr:uid="{1D9A50C3-03B8-4A17-A803-79AA516B3DA6}">
      <formula1>"Adecuado,Inadecuado,Escoger un dato de la lista desplegable"</formula1>
    </dataValidation>
    <dataValidation type="list" allowBlank="1" showInputMessage="1" showErrorMessage="1" sqref="AX12:AX21" xr:uid="{6386CAFF-C633-4D5C-B0AC-B10078213BCE}">
      <formula1>"Oportuna,Inoportuna,Escoger un dato de la lista desplegable"</formula1>
    </dataValidation>
    <dataValidation type="list" allowBlank="1" showInputMessage="1" showErrorMessage="1" sqref="AY12:AY21" xr:uid="{B6D3DBD7-CAAC-4942-A460-CE664A471FC6}">
      <formula1>"Prevenir,Detectar,No es un control,Escoger un dato de la lista desplegable"</formula1>
    </dataValidation>
    <dataValidation type="list" allowBlank="1" showInputMessage="1" showErrorMessage="1" sqref="AZ12:AZ21" xr:uid="{4A520EF1-332F-4770-80EC-3CA0FCB78A17}">
      <formula1>"Confiable,No confiable,Escoger un dato de la lista desplegable"</formula1>
    </dataValidation>
    <dataValidation type="list" allowBlank="1" showInputMessage="1" showErrorMessage="1" sqref="BA12:BA21" xr:uid="{A9ED40D6-0F46-4496-9D19-70CC9DDE4176}">
      <formula1>"Escoger un dato de la lista desplegable,Se investigan y resuelven oportunamente,No se investigan y resuelven oportunamente."</formula1>
    </dataValidation>
    <dataValidation type="list" allowBlank="1" showInputMessage="1" showErrorMessage="1" sqref="BB12:BB21" xr:uid="{6A4EAEB3-F2FA-4AAF-BD66-E58A5B482800}">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875A97B4-CC7F-4838-8200-0653BF5663CF}">
          <x14:formula1>
            <xm:f>'HOJA DE DATOS'!$I$60:$I$64</xm:f>
          </x14:formula1>
          <xm:sqref>AL12:AL21</xm:sqref>
        </x14:dataValidation>
        <x14:dataValidation type="list" allowBlank="1" showInputMessage="1" showErrorMessage="1" xr:uid="{7A90F83C-E2C5-4D38-8A04-3706CAA02415}">
          <x14:formula1>
            <xm:f>'HOJA DE DATOS'!$I$13:$I$46</xm:f>
          </x14:formula1>
          <xm:sqref>B12:B21</xm:sqref>
        </x14:dataValidation>
      </x14:dataValidations>
    </ext>
  </extLs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33">
    <tabColor rgb="FFB1B1B1"/>
  </sheetPr>
  <dimension ref="B1:AX61"/>
  <sheetViews>
    <sheetView zoomScale="60" zoomScaleNormal="60" workbookViewId="0">
      <selection activeCell="B8" sqref="B8:I8"/>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2358</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GDIR-2-2</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18.95" customHeight="1" x14ac:dyDescent="0.25">
      <c r="B12" s="296" t="s">
        <v>20</v>
      </c>
      <c r="C12" s="299" t="str">
        <f>VLOOKUP(B12,'HOJA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12" s="302" t="s">
        <v>1064</v>
      </c>
      <c r="E12" s="304" t="s">
        <v>376</v>
      </c>
      <c r="F12" s="306"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1">
        <v>1</v>
      </c>
      <c r="H12" s="102" t="s">
        <v>1069</v>
      </c>
      <c r="I12" s="308" t="s">
        <v>1072</v>
      </c>
      <c r="J12" s="310">
        <v>2</v>
      </c>
      <c r="K12" s="340" t="str">
        <f>IF(J12="Escoger un dato de la lista desplegable","← 
Definir el nivel de probabilidad",VLOOKUP(J12,'HOJA DE DATOS'!$B$4:$E$8,2,0))</f>
        <v>Improbable</v>
      </c>
      <c r="L12" s="304" t="str">
        <f>IF(J12="Escoger un dato de la lista desplegable","← ← 
Definir el nivel de probabilidad",VLOOKUP('GDIR-2-2 (G-V3)'!J12:J21,'HOJA DE DATOS'!$B$4:$E$8,4,0))</f>
        <v>Al menos 1 vez en los últimos 5 años.</v>
      </c>
      <c r="M12" s="338">
        <v>4</v>
      </c>
      <c r="N12" s="340" t="str">
        <f>IF(M12="Escoger un dato de la lista desplegable","← 
Definir el nivel de impacto",VLOOKUP(M12,'HOJA DE DATOS'!$G$4:$H$8,2,0))</f>
        <v>Mayor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1091</v>
      </c>
      <c r="S12" s="75" t="s">
        <v>517</v>
      </c>
      <c r="T12" s="75" t="s">
        <v>101</v>
      </c>
      <c r="U12" s="75" t="s">
        <v>1073</v>
      </c>
      <c r="V12" s="75" t="s">
        <v>1074</v>
      </c>
      <c r="W12" s="75" t="s">
        <v>1075</v>
      </c>
      <c r="X12" s="75" t="s">
        <v>1076</v>
      </c>
      <c r="Y12" s="102" t="s">
        <v>95</v>
      </c>
      <c r="Z12" s="102" t="s">
        <v>79</v>
      </c>
      <c r="AA12" s="102" t="s">
        <v>80</v>
      </c>
      <c r="AB12" s="102" t="s">
        <v>81</v>
      </c>
      <c r="AC12" s="102" t="s">
        <v>82</v>
      </c>
      <c r="AD12" s="102" t="s">
        <v>83</v>
      </c>
      <c r="AE12" s="102" t="s">
        <v>84</v>
      </c>
      <c r="AF12" s="102" t="s">
        <v>96</v>
      </c>
      <c r="AG12" s="102">
        <f t="shared" ref="AG12:AG21" si="0">IF(Z12="Asignado",15,0)+IF(AA12="Adecuado",15,0)+IF(AB12="Oportuna",15,0)+IF(AC12="Prevenir",15,IF(AC12="Detectar",10,0))+IF(AD12="Confiable",15,0)+IF(AE12="Se investigan y resuelven oportunamente",15,0)+IF(AF12="Completa",10,IF(AF12="Incompleta",5,0))</f>
        <v>100</v>
      </c>
      <c r="AH12" s="102" t="str">
        <f t="shared" ref="AH12:AH21" si="1">IF(AG12&lt;=85,"Débil",IF(AND(AG12&gt;=86,AG12&lt;=94),"Moderado","Fuerte"))</f>
        <v>Fuerte</v>
      </c>
      <c r="AI12" s="102"/>
      <c r="AJ12" s="102" t="s">
        <v>89</v>
      </c>
      <c r="AK12" s="102" t="str">
        <f t="shared" ref="AK12:AK21" si="2">IF(AJ12="Débil","No se ejecuta",IF(AJ12="Moderado","Algunas veces se ejecuta",IF(AJ12="FUERTE","Siempre se ejecuta","Casilla formulada")))</f>
        <v>Siempre se ejecuta</v>
      </c>
      <c r="AL12" s="102"/>
      <c r="AM12" s="102"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21" si="4">IF(AM12="DÉBIL",0,IF(AM12="MODERADO",50,IF(AM12="FUERTE",100,"Casilla formulada")))</f>
        <v>100</v>
      </c>
      <c r="AO12" s="102" t="str">
        <f t="shared" ref="AO12:AO21" si="5">IF(OR(AH12="",AJ12=""),"",IF(AND(AJ12="Fuerte",AH12="Fuerte"),"NO","SI"))</f>
        <v>NO</v>
      </c>
      <c r="AP12" s="330" t="str">
        <f>IFERROR(IF(AVERAGE(AN12:AN21)=100,"FUERTE",IF(AND(AVERAGE(AN12:AN21)&lt;=99,AVERAGE(AN12:AN21)&gt;=50),"MODERADA",IF(AVERAGE(AN12:AN21)&lt;50,"DÉBIL",0))),"Casilla formulada")</f>
        <v>FUERTE</v>
      </c>
      <c r="AQ12" s="330" t="str">
        <f t="shared" ref="AQ12" si="6">IFERROR(IF(AVERAGEIF(Y12:Y21,"Preventivo",AN12:AN21)&gt;=50,"DIRECTAMENTE","NO DISMINUYE"),"NO DISMINUYE")</f>
        <v>DIRECTAMENTE</v>
      </c>
      <c r="AR12" s="332" t="str">
        <f t="shared" ref="AR12" si="7">IFERROR(IF(AVERAGEIF(Y12:Y21,"Detectivo",AN12:AN21)=100,"DIRECTAMENTE",IF(AND(AVERAGEIF(Y12:Y21,"Detectivo",AN12:AN21)&lt;99,(AVERAGEIF(Y12:Y21,"Detectivo",AN12:AN21)&gt;=50)),"INDIRECTAMENTE","NO DISMINUYE")),"NO DISMINUYE")</f>
        <v>DIRECTAMENTE</v>
      </c>
      <c r="AS12" s="334">
        <f t="shared" ref="AS1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 si="10">IF(M12=1,1,IF(AND(M12=2,AP12="FUERTE",OR(AR12="DIRECTAMENTE",AR12="INDIRECTAMENTE")),M12-1,IF(AND(M12&gt;2,AP12="FUERTE",AR12="DIRECTAMENTE"),M12-2,IF(AND(M12&gt;2,AP12="FUERTE",AR12="INDIRECTAMENTE"),M12-1,IF(AND(M12&gt;1,AP12="MODERADA",AR12="DIRECTAMENTE"),M12-1,M12)))))</f>
        <v>2</v>
      </c>
      <c r="AV12" s="306" t="str">
        <f t="shared" ref="AV12" si="11">IF(AU12=1,"Insignificante",IF(AU12=2,"Menor",IF(AU12=3,"Moderado",IF(AU12=4,"Mayor",IF(AU12=5,"Catastrófico","Casilla formulada")))))</f>
        <v>Menor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327" t="s">
        <v>1089</v>
      </c>
    </row>
    <row r="13" spans="2:50" s="104" customFormat="1" ht="105" customHeight="1" x14ac:dyDescent="0.25">
      <c r="B13" s="297"/>
      <c r="C13" s="300"/>
      <c r="D13" s="302"/>
      <c r="E13" s="304"/>
      <c r="F13" s="306"/>
      <c r="G13" s="105">
        <v>2</v>
      </c>
      <c r="H13" s="106" t="s">
        <v>119</v>
      </c>
      <c r="I13" s="308"/>
      <c r="J13" s="310"/>
      <c r="K13" s="340"/>
      <c r="L13" s="304"/>
      <c r="M13" s="338"/>
      <c r="N13" s="340"/>
      <c r="O13" s="325"/>
      <c r="P13" s="308"/>
      <c r="Q13" s="107">
        <v>2</v>
      </c>
      <c r="R13" s="76" t="s">
        <v>1077</v>
      </c>
      <c r="S13" s="76" t="s">
        <v>517</v>
      </c>
      <c r="T13" s="76" t="s">
        <v>101</v>
      </c>
      <c r="U13" s="76" t="s">
        <v>1078</v>
      </c>
      <c r="V13" s="76" t="s">
        <v>1079</v>
      </c>
      <c r="W13" s="76" t="s">
        <v>1080</v>
      </c>
      <c r="X13" s="76" t="s">
        <v>1076</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94.95" customHeight="1" x14ac:dyDescent="0.25">
      <c r="B14" s="297"/>
      <c r="C14" s="300"/>
      <c r="D14" s="302"/>
      <c r="E14" s="304"/>
      <c r="F14" s="306"/>
      <c r="G14" s="108">
        <v>3</v>
      </c>
      <c r="H14" s="109" t="s">
        <v>1070</v>
      </c>
      <c r="I14" s="308"/>
      <c r="J14" s="310"/>
      <c r="K14" s="340"/>
      <c r="L14" s="304"/>
      <c r="M14" s="338"/>
      <c r="N14" s="340"/>
      <c r="O14" s="325"/>
      <c r="P14" s="308"/>
      <c r="Q14" s="110">
        <v>3</v>
      </c>
      <c r="R14" s="77" t="s">
        <v>1090</v>
      </c>
      <c r="S14" s="77" t="s">
        <v>517</v>
      </c>
      <c r="T14" s="77" t="s">
        <v>77</v>
      </c>
      <c r="U14" s="77" t="s">
        <v>1081</v>
      </c>
      <c r="V14" s="77" t="s">
        <v>1082</v>
      </c>
      <c r="W14" s="77" t="s">
        <v>1083</v>
      </c>
      <c r="X14" s="77" t="s">
        <v>1084</v>
      </c>
      <c r="Y14" s="109" t="s">
        <v>78</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99.6" customHeight="1" x14ac:dyDescent="0.25">
      <c r="B15" s="297"/>
      <c r="C15" s="300"/>
      <c r="D15" s="302"/>
      <c r="E15" s="304"/>
      <c r="F15" s="306"/>
      <c r="G15" s="105">
        <v>4</v>
      </c>
      <c r="H15" s="106" t="s">
        <v>1071</v>
      </c>
      <c r="I15" s="308"/>
      <c r="J15" s="310"/>
      <c r="K15" s="340"/>
      <c r="L15" s="304"/>
      <c r="M15" s="338"/>
      <c r="N15" s="340"/>
      <c r="O15" s="325"/>
      <c r="P15" s="308"/>
      <c r="Q15" s="107">
        <v>4</v>
      </c>
      <c r="R15" s="76" t="s">
        <v>1085</v>
      </c>
      <c r="S15" s="76" t="s">
        <v>517</v>
      </c>
      <c r="T15" s="76" t="s">
        <v>101</v>
      </c>
      <c r="U15" s="76" t="s">
        <v>1086</v>
      </c>
      <c r="V15" s="76" t="s">
        <v>1087</v>
      </c>
      <c r="W15" s="76" t="s">
        <v>1088</v>
      </c>
      <c r="X15" s="76" t="s">
        <v>1084</v>
      </c>
      <c r="Y15" s="106" t="s">
        <v>78</v>
      </c>
      <c r="Z15" s="106" t="s">
        <v>79</v>
      </c>
      <c r="AA15" s="106" t="s">
        <v>80</v>
      </c>
      <c r="AB15" s="106" t="s">
        <v>81</v>
      </c>
      <c r="AC15" s="106" t="s">
        <v>82</v>
      </c>
      <c r="AD15" s="106" t="s">
        <v>83</v>
      </c>
      <c r="AE15" s="106" t="s">
        <v>84</v>
      </c>
      <c r="AF15" s="106" t="s">
        <v>96</v>
      </c>
      <c r="AG15" s="106">
        <f t="shared" si="0"/>
        <v>100</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1.95"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1.95"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1.95"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1.95"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1.95"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1.95"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50" customHeight="1" x14ac:dyDescent="0.25">
      <c r="B22" s="296" t="s">
        <v>20</v>
      </c>
      <c r="C22" s="299" t="str">
        <f>VLOOKUP(B22,'HOJA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22" s="302" t="s">
        <v>1065</v>
      </c>
      <c r="E22" s="304" t="s">
        <v>376</v>
      </c>
      <c r="F22" s="306" t="str">
        <f>IFERROR(VLOOKUP(E22,'HOJA DE DATOS'!$I$50:$J$57,2,0),"Casilla formulada")</f>
        <v>Posibilidad de ocurrencia de eventos que afecten la situación jurídica o contractual de la organización debido a su incumplimiento o desacato a la normatividad legal y las obligaciones contractuales</v>
      </c>
      <c r="G22" s="101">
        <v>1</v>
      </c>
      <c r="H22" s="102" t="s">
        <v>1092</v>
      </c>
      <c r="I22" s="308" t="s">
        <v>1096</v>
      </c>
      <c r="J22" s="310">
        <v>4</v>
      </c>
      <c r="K22" s="340" t="str">
        <f>IF(J22="Escoger un dato de la lista desplegable","← 
Definir el nivel de probabilidad",VLOOKUP(J22,'HOJA DE DATOS'!$B$4:$E$8,2,0))</f>
        <v>Probable</v>
      </c>
      <c r="L22" s="304" t="str">
        <f>IF(J22="Escoger un dato de la lista desplegable","← ← 
Definir el nivel de probabilidad",VLOOKUP('GDIR-2-2 (G-V3)'!J22:J31,'HOJA DE DATOS'!$B$4:$E$8,4,0))</f>
        <v>Al menos 1 vez en el último año.</v>
      </c>
      <c r="M22" s="338">
        <v>3</v>
      </c>
      <c r="N22" s="340" t="str">
        <f>IF(M22="Escoger un dato de la lista desplegable","← 
Definir el nivel de impacto",VLOOKUP(M22,'HOJA DE DATOS'!$G$4:$H$8,2,0))</f>
        <v>Moderado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Alto</v>
      </c>
      <c r="P22" s="342" t="s">
        <v>70</v>
      </c>
      <c r="Q22" s="103">
        <v>1</v>
      </c>
      <c r="R22" s="75" t="s">
        <v>1097</v>
      </c>
      <c r="S22" s="75" t="s">
        <v>122</v>
      </c>
      <c r="T22" s="75" t="s">
        <v>77</v>
      </c>
      <c r="U22" s="75" t="s">
        <v>1098</v>
      </c>
      <c r="V22" s="75" t="s">
        <v>1099</v>
      </c>
      <c r="W22" s="75" t="s">
        <v>1100</v>
      </c>
      <c r="X22" s="75" t="s">
        <v>1101</v>
      </c>
      <c r="Y22" s="102" t="s">
        <v>95</v>
      </c>
      <c r="Z22" s="102" t="s">
        <v>79</v>
      </c>
      <c r="AA22" s="102" t="s">
        <v>80</v>
      </c>
      <c r="AB22" s="102" t="s">
        <v>81</v>
      </c>
      <c r="AC22" s="102" t="s">
        <v>82</v>
      </c>
      <c r="AD22" s="102" t="s">
        <v>83</v>
      </c>
      <c r="AE22" s="102" t="s">
        <v>84</v>
      </c>
      <c r="AF22" s="102" t="s">
        <v>96</v>
      </c>
      <c r="AG22" s="102">
        <f t="shared" ref="AG22:AG61" si="12">IF(Z22="Asignado",15,0)+IF(AA22="Adecuado",15,0)+IF(AB22="Oportuna",15,0)+IF(AC22="Prevenir",15,IF(AC22="Detectar",10,0))+IF(AD22="Confiable",15,0)+IF(AE22="Se investigan y resuelven oportunamente",15,0)+IF(AF22="Completa",10,IF(AF22="Incompleta",5,0))</f>
        <v>100</v>
      </c>
      <c r="AH22" s="102" t="str">
        <f t="shared" ref="AH22:AH61" si="13">IF(AG22&lt;=85,"Débil",IF(AND(AG22&gt;=86,AG22&lt;=94),"Moderado","Fuerte"))</f>
        <v>Fuerte</v>
      </c>
      <c r="AI22" s="102"/>
      <c r="AJ22" s="102" t="s">
        <v>89</v>
      </c>
      <c r="AK22" s="102" t="str">
        <f t="shared" ref="AK22:AK61" si="14">IF(AJ22="Débil","No se ejecuta",IF(AJ22="Moderado","Algunas veces se ejecuta",IF(AJ22="FUERTE","Siempre se ejecuta","Casilla formulada")))</f>
        <v>Siempre se ejecuta</v>
      </c>
      <c r="AL22" s="102"/>
      <c r="AM22" s="102" t="str">
        <f t="shared" ref="AM22:AM61" si="15">IF(AND(AJ22="Fuerte",AH22="Fuerte"),"FUERTE",IF(AND(AJ22="Fuerte",AH22="Moderado"),"MODERADO",IF(AND(AJ22="Fuerte",AH22="Débil"),"DÉBIL",IF(AND(AJ22="Moderado",AH22="Fuerte"),"MODERADO",IF(AND(AJ22="Moderado",AH22="Moderado"),"MODERADO",IF(AND(AJ22="Moderado",AH22="Débil"),"DÉBIL",IF(AND(AJ22="Débil",AH22="Fuerte"),"DÉBIL",IF(AND(AJ22="Débil",AH22="Moderado"),"DÉBIL",IF(AND(AJ22="Débil",AH22="Débil"),"DÉBIL","Casilla formulada")))))))))</f>
        <v>FUERTE</v>
      </c>
      <c r="AN22" s="102">
        <f t="shared" ref="AN22:AN61" si="16">IF(AM22="DÉBIL",0,IF(AM22="MODERADO",50,IF(AM22="FUERTE",100,"Casilla formulada")))</f>
        <v>100</v>
      </c>
      <c r="AO22" s="102" t="str">
        <f t="shared" ref="AO22:AO61" si="17">IF(OR(AH22="",AJ22=""),"",IF(AND(AJ22="Fuerte",AH22="Fuerte"),"NO","SI"))</f>
        <v>NO</v>
      </c>
      <c r="AP22" s="330" t="str">
        <f>IFERROR(IF(AVERAGE(AN22:AN31)=100,"FUERTE",IF(AND(AVERAGE(AN22:AN31)&lt;=99,AVERAGE(AN22:AN31)&gt;=50),"MODERADA",IF(AVERAGE(AN22:AN31)&lt;50,"DÉBIL",0))),"Casilla formulada")</f>
        <v>FUERTE</v>
      </c>
      <c r="AQ22" s="330" t="str">
        <f t="shared" ref="AQ22" si="18">IFERROR(IF(AVERAGEIF(Y22:Y31,"Preventivo",AN22:AN31)&gt;=50,"DIRECTAMENTE","NO DISMINUYE"),"NO DISMINUYE")</f>
        <v>DIRECTAMENTE</v>
      </c>
      <c r="AR22" s="332" t="str">
        <f t="shared" ref="AR22" si="19">IFERROR(IF(AVERAGEIF(Y22:Y31,"Detectivo",AN22:AN31)=100,"DIRECTAMENTE",IF(AND(AVERAGEIF(Y22:Y31,"Detectivo",AN22:AN31)&lt;99,(AVERAGEIF(Y22:Y31,"Detectivo",AN22:AN31)&gt;=50)),"INDIRECTAMENTE","NO DISMINUYE")),"NO DISMINUYE")</f>
        <v>DIRECTAMENTE</v>
      </c>
      <c r="AS22" s="334">
        <f t="shared" ref="AS22" si="20">IF(J22=1,1,IF(AND(J22=2,AP22="FUERTE",AQ22="DIRECTAMENTE"),J22-1,IF(AND(J22&gt;2,AP22="FUERTE",AQ22="DIRECTAMENTE"),J22-2,IF(AND(J22&gt;=2,AP22="MODERADA",AQ22="DIRECTAMENTE"),J22-1,J22))))</f>
        <v>2</v>
      </c>
      <c r="AT22" s="335" t="str">
        <f t="shared" ref="AT22" si="21">IF(AS22=1,"Rara vez",IF(AS22=2,"Improbable",IF(AS22=3,"Posible",IF(AS22=4,"Probable",IF(AS22=5,"Casi Seguro",0)))))</f>
        <v>Improbable</v>
      </c>
      <c r="AU22" s="337">
        <f t="shared" ref="AU22" si="22">IF(M22=1,1,IF(AND(M22=2,AP22="FUERTE",OR(AR22="DIRECTAMENTE",AR22="INDIRECTAMENTE")),M22-1,IF(AND(M22&gt;2,AP22="FUERTE",AR22="DIRECTAMENTE"),M22-2,IF(AND(M22&gt;2,AP22="FUERTE",AR22="INDIRECTAMENTE"),M22-1,IF(AND(M22&gt;1,AP22="MODERADA",AR22="DIRECTAMENTE"),M22-1,M22)))))</f>
        <v>1</v>
      </c>
      <c r="AV22" s="306" t="str">
        <f t="shared" ref="AV22" si="23">IF(AU22=1,"Insignificante",IF(AU22=2,"Menor",IF(AU22=3,"Moderado",IF(AU22=4,"Mayor",IF(AU22=5,"Catastrófico","Casilla formulada")))))</f>
        <v>Insignificante</v>
      </c>
      <c r="AW22" s="324"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Bajo</v>
      </c>
      <c r="AX22" s="327" t="s">
        <v>1089</v>
      </c>
    </row>
    <row r="23" spans="2:50" s="104" customFormat="1" ht="174" customHeight="1" x14ac:dyDescent="0.25">
      <c r="B23" s="297"/>
      <c r="C23" s="300"/>
      <c r="D23" s="302"/>
      <c r="E23" s="304"/>
      <c r="F23" s="306"/>
      <c r="G23" s="105">
        <v>2</v>
      </c>
      <c r="H23" s="106" t="s">
        <v>1093</v>
      </c>
      <c r="I23" s="308"/>
      <c r="J23" s="310"/>
      <c r="K23" s="340"/>
      <c r="L23" s="304"/>
      <c r="M23" s="338"/>
      <c r="N23" s="340"/>
      <c r="O23" s="325"/>
      <c r="P23" s="308"/>
      <c r="Q23" s="107">
        <v>2</v>
      </c>
      <c r="R23" s="76" t="s">
        <v>1102</v>
      </c>
      <c r="S23" s="76" t="s">
        <v>517</v>
      </c>
      <c r="T23" s="76" t="s">
        <v>101</v>
      </c>
      <c r="U23" s="76" t="s">
        <v>1103</v>
      </c>
      <c r="V23" s="76" t="s">
        <v>1104</v>
      </c>
      <c r="W23" s="76" t="s">
        <v>1105</v>
      </c>
      <c r="X23" s="76" t="s">
        <v>1106</v>
      </c>
      <c r="Y23" s="106" t="s">
        <v>78</v>
      </c>
      <c r="Z23" s="106" t="s">
        <v>79</v>
      </c>
      <c r="AA23" s="106" t="s">
        <v>80</v>
      </c>
      <c r="AB23" s="106" t="s">
        <v>81</v>
      </c>
      <c r="AC23" s="106" t="s">
        <v>82</v>
      </c>
      <c r="AD23" s="106" t="s">
        <v>83</v>
      </c>
      <c r="AE23" s="106" t="s">
        <v>84</v>
      </c>
      <c r="AF23" s="106" t="s">
        <v>96</v>
      </c>
      <c r="AG23" s="106">
        <f t="shared" si="12"/>
        <v>100</v>
      </c>
      <c r="AH23" s="106" t="str">
        <f t="shared" si="13"/>
        <v>Fuerte</v>
      </c>
      <c r="AI23" s="106"/>
      <c r="AJ23" s="106" t="s">
        <v>89</v>
      </c>
      <c r="AK23" s="106" t="str">
        <f t="shared" si="14"/>
        <v>Siempre se ejecuta</v>
      </c>
      <c r="AL23" s="106"/>
      <c r="AM23" s="106" t="str">
        <f t="shared" si="15"/>
        <v>FUERTE</v>
      </c>
      <c r="AN23" s="106">
        <f t="shared" si="16"/>
        <v>100</v>
      </c>
      <c r="AO23" s="106" t="str">
        <f t="shared" si="17"/>
        <v>NO</v>
      </c>
      <c r="AP23" s="330"/>
      <c r="AQ23" s="330"/>
      <c r="AR23" s="332"/>
      <c r="AS23" s="310"/>
      <c r="AT23" s="335"/>
      <c r="AU23" s="338"/>
      <c r="AV23" s="306"/>
      <c r="AW23" s="325"/>
      <c r="AX23" s="328"/>
    </row>
    <row r="24" spans="2:50" s="104" customFormat="1" ht="52.8" x14ac:dyDescent="0.25">
      <c r="B24" s="297"/>
      <c r="C24" s="300"/>
      <c r="D24" s="302"/>
      <c r="E24" s="304"/>
      <c r="F24" s="306"/>
      <c r="G24" s="108">
        <v>3</v>
      </c>
      <c r="H24" s="109" t="s">
        <v>120</v>
      </c>
      <c r="I24" s="308"/>
      <c r="J24" s="310"/>
      <c r="K24" s="340"/>
      <c r="L24" s="304"/>
      <c r="M24" s="338"/>
      <c r="N24" s="340"/>
      <c r="O24" s="325"/>
      <c r="P24" s="308"/>
      <c r="Q24" s="110">
        <v>3</v>
      </c>
      <c r="R24" s="77" t="s">
        <v>1107</v>
      </c>
      <c r="S24" s="77" t="s">
        <v>517</v>
      </c>
      <c r="T24" s="77" t="s">
        <v>77</v>
      </c>
      <c r="U24" s="77" t="s">
        <v>1108</v>
      </c>
      <c r="V24" s="77" t="s">
        <v>1109</v>
      </c>
      <c r="W24" s="77" t="s">
        <v>1110</v>
      </c>
      <c r="X24" s="77" t="s">
        <v>1084</v>
      </c>
      <c r="Y24" s="109" t="s">
        <v>78</v>
      </c>
      <c r="Z24" s="109" t="s">
        <v>79</v>
      </c>
      <c r="AA24" s="109" t="s">
        <v>80</v>
      </c>
      <c r="AB24" s="109" t="s">
        <v>81</v>
      </c>
      <c r="AC24" s="109" t="s">
        <v>82</v>
      </c>
      <c r="AD24" s="109" t="s">
        <v>83</v>
      </c>
      <c r="AE24" s="109" t="s">
        <v>84</v>
      </c>
      <c r="AF24" s="109" t="s">
        <v>96</v>
      </c>
      <c r="AG24" s="109">
        <f t="shared" si="12"/>
        <v>100</v>
      </c>
      <c r="AH24" s="109" t="str">
        <f t="shared" si="13"/>
        <v>Fuerte</v>
      </c>
      <c r="AI24" s="109"/>
      <c r="AJ24" s="109" t="s">
        <v>89</v>
      </c>
      <c r="AK24" s="109" t="str">
        <f t="shared" si="14"/>
        <v>Siempre se ejecuta</v>
      </c>
      <c r="AL24" s="109"/>
      <c r="AM24" s="109" t="str">
        <f t="shared" si="15"/>
        <v>FUERTE</v>
      </c>
      <c r="AN24" s="109">
        <f t="shared" si="16"/>
        <v>100</v>
      </c>
      <c r="AO24" s="109" t="str">
        <f t="shared" si="17"/>
        <v>NO</v>
      </c>
      <c r="AP24" s="330"/>
      <c r="AQ24" s="330"/>
      <c r="AR24" s="332"/>
      <c r="AS24" s="310"/>
      <c r="AT24" s="335"/>
      <c r="AU24" s="338"/>
      <c r="AV24" s="306"/>
      <c r="AW24" s="325"/>
      <c r="AX24" s="328"/>
    </row>
    <row r="25" spans="2:50" s="104" customFormat="1" ht="105.6" x14ac:dyDescent="0.25">
      <c r="B25" s="297"/>
      <c r="C25" s="300"/>
      <c r="D25" s="302"/>
      <c r="E25" s="304"/>
      <c r="F25" s="306"/>
      <c r="G25" s="105">
        <v>4</v>
      </c>
      <c r="H25" s="106" t="s">
        <v>1094</v>
      </c>
      <c r="I25" s="308"/>
      <c r="J25" s="310"/>
      <c r="K25" s="340"/>
      <c r="L25" s="304"/>
      <c r="M25" s="338"/>
      <c r="N25" s="340"/>
      <c r="O25" s="325"/>
      <c r="P25" s="308"/>
      <c r="Q25" s="107">
        <v>4</v>
      </c>
      <c r="R25" s="76" t="s">
        <v>1111</v>
      </c>
      <c r="S25" s="76" t="s">
        <v>122</v>
      </c>
      <c r="T25" s="76" t="s">
        <v>77</v>
      </c>
      <c r="U25" s="76" t="s">
        <v>1112</v>
      </c>
      <c r="V25" s="76" t="s">
        <v>1113</v>
      </c>
      <c r="W25" s="76" t="s">
        <v>1114</v>
      </c>
      <c r="X25" s="76" t="s">
        <v>1115</v>
      </c>
      <c r="Y25" s="106" t="s">
        <v>95</v>
      </c>
      <c r="Z25" s="106" t="s">
        <v>79</v>
      </c>
      <c r="AA25" s="106" t="s">
        <v>80</v>
      </c>
      <c r="AB25" s="106" t="s">
        <v>81</v>
      </c>
      <c r="AC25" s="106" t="s">
        <v>82</v>
      </c>
      <c r="AD25" s="106" t="s">
        <v>83</v>
      </c>
      <c r="AE25" s="106" t="s">
        <v>84</v>
      </c>
      <c r="AF25" s="106" t="s">
        <v>96</v>
      </c>
      <c r="AG25" s="106">
        <f t="shared" si="12"/>
        <v>100</v>
      </c>
      <c r="AH25" s="106" t="str">
        <f t="shared" si="13"/>
        <v>Fuerte</v>
      </c>
      <c r="AI25" s="106"/>
      <c r="AJ25" s="106" t="s">
        <v>89</v>
      </c>
      <c r="AK25" s="106" t="str">
        <f t="shared" si="14"/>
        <v>Siempre se ejecuta</v>
      </c>
      <c r="AL25" s="106"/>
      <c r="AM25" s="106" t="str">
        <f t="shared" si="15"/>
        <v>FUERTE</v>
      </c>
      <c r="AN25" s="106">
        <f t="shared" si="16"/>
        <v>100</v>
      </c>
      <c r="AO25" s="106" t="str">
        <f t="shared" si="17"/>
        <v>NO</v>
      </c>
      <c r="AP25" s="330"/>
      <c r="AQ25" s="330"/>
      <c r="AR25" s="332"/>
      <c r="AS25" s="310"/>
      <c r="AT25" s="335"/>
      <c r="AU25" s="338"/>
      <c r="AV25" s="306"/>
      <c r="AW25" s="325"/>
      <c r="AX25" s="328"/>
    </row>
    <row r="26" spans="2:50" s="104" customFormat="1" ht="92.4" x14ac:dyDescent="0.25">
      <c r="B26" s="297"/>
      <c r="C26" s="300"/>
      <c r="D26" s="302"/>
      <c r="E26" s="304"/>
      <c r="F26" s="306"/>
      <c r="G26" s="108">
        <v>5</v>
      </c>
      <c r="H26" s="109" t="s">
        <v>1095</v>
      </c>
      <c r="I26" s="308"/>
      <c r="J26" s="310"/>
      <c r="K26" s="340"/>
      <c r="L26" s="304"/>
      <c r="M26" s="338"/>
      <c r="N26" s="340"/>
      <c r="O26" s="325"/>
      <c r="P26" s="308"/>
      <c r="Q26" s="110">
        <v>5</v>
      </c>
      <c r="R26" s="77" t="s">
        <v>1116</v>
      </c>
      <c r="S26" s="77" t="s">
        <v>1117</v>
      </c>
      <c r="T26" s="77" t="s">
        <v>77</v>
      </c>
      <c r="U26" s="77" t="s">
        <v>1118</v>
      </c>
      <c r="V26" s="77" t="s">
        <v>1119</v>
      </c>
      <c r="W26" s="77" t="s">
        <v>1120</v>
      </c>
      <c r="X26" s="77" t="s">
        <v>1121</v>
      </c>
      <c r="Y26" s="109" t="s">
        <v>78</v>
      </c>
      <c r="Z26" s="109" t="s">
        <v>79</v>
      </c>
      <c r="AA26" s="109" t="s">
        <v>80</v>
      </c>
      <c r="AB26" s="109" t="s">
        <v>81</v>
      </c>
      <c r="AC26" s="109" t="s">
        <v>86</v>
      </c>
      <c r="AD26" s="109" t="s">
        <v>83</v>
      </c>
      <c r="AE26" s="109" t="s">
        <v>84</v>
      </c>
      <c r="AF26" s="109" t="s">
        <v>96</v>
      </c>
      <c r="AG26" s="109">
        <f t="shared" si="12"/>
        <v>95</v>
      </c>
      <c r="AH26" s="109" t="str">
        <f t="shared" si="13"/>
        <v>Fuerte</v>
      </c>
      <c r="AI26" s="109"/>
      <c r="AJ26" s="109" t="s">
        <v>89</v>
      </c>
      <c r="AK26" s="109" t="str">
        <f t="shared" si="14"/>
        <v>Siempre se ejecuta</v>
      </c>
      <c r="AL26" s="109"/>
      <c r="AM26" s="109" t="str">
        <f t="shared" si="15"/>
        <v>FUERTE</v>
      </c>
      <c r="AN26" s="109">
        <f t="shared" si="16"/>
        <v>100</v>
      </c>
      <c r="AO26" s="109" t="str">
        <f t="shared" si="17"/>
        <v>NO</v>
      </c>
      <c r="AP26" s="330"/>
      <c r="AQ26" s="330"/>
      <c r="AR26" s="332"/>
      <c r="AS26" s="310"/>
      <c r="AT26" s="335"/>
      <c r="AU26" s="338"/>
      <c r="AV26" s="306"/>
      <c r="AW26" s="325"/>
      <c r="AX26" s="328"/>
    </row>
    <row r="27" spans="2:50" s="104" customFormat="1" ht="1.2"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12"/>
        <v>0</v>
      </c>
      <c r="AH27" s="106" t="str">
        <f t="shared" si="13"/>
        <v>Débil</v>
      </c>
      <c r="AI27" s="106"/>
      <c r="AJ27" s="106" t="s">
        <v>585</v>
      </c>
      <c r="AK27" s="106" t="str">
        <f t="shared" si="14"/>
        <v>Casilla formulada</v>
      </c>
      <c r="AL27" s="106"/>
      <c r="AM27" s="106" t="str">
        <f t="shared" si="15"/>
        <v>Casilla formulada</v>
      </c>
      <c r="AN27" s="106" t="str">
        <f t="shared" si="16"/>
        <v>Casilla formulada</v>
      </c>
      <c r="AO27" s="106" t="str">
        <f t="shared" si="17"/>
        <v>SI</v>
      </c>
      <c r="AP27" s="330"/>
      <c r="AQ27" s="330"/>
      <c r="AR27" s="332"/>
      <c r="AS27" s="310"/>
      <c r="AT27" s="335"/>
      <c r="AU27" s="338"/>
      <c r="AV27" s="306"/>
      <c r="AW27" s="325"/>
      <c r="AX27" s="328"/>
    </row>
    <row r="28" spans="2:50" s="104" customFormat="1" ht="1.2"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12"/>
        <v>0</v>
      </c>
      <c r="AH28" s="109" t="str">
        <f t="shared" si="13"/>
        <v>Débil</v>
      </c>
      <c r="AI28" s="109"/>
      <c r="AJ28" s="109" t="s">
        <v>585</v>
      </c>
      <c r="AK28" s="109" t="str">
        <f t="shared" si="14"/>
        <v>Casilla formulada</v>
      </c>
      <c r="AL28" s="109"/>
      <c r="AM28" s="109" t="str">
        <f t="shared" si="15"/>
        <v>Casilla formulada</v>
      </c>
      <c r="AN28" s="109" t="str">
        <f t="shared" si="16"/>
        <v>Casilla formulada</v>
      </c>
      <c r="AO28" s="109" t="str">
        <f t="shared" si="17"/>
        <v>SI</v>
      </c>
      <c r="AP28" s="330"/>
      <c r="AQ28" s="330"/>
      <c r="AR28" s="332"/>
      <c r="AS28" s="310"/>
      <c r="AT28" s="335"/>
      <c r="AU28" s="338"/>
      <c r="AV28" s="306"/>
      <c r="AW28" s="325"/>
      <c r="AX28" s="328"/>
    </row>
    <row r="29" spans="2:50" s="104" customFormat="1" ht="1.2"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12"/>
        <v>0</v>
      </c>
      <c r="AH29" s="106" t="str">
        <f t="shared" si="13"/>
        <v>Débil</v>
      </c>
      <c r="AI29" s="106"/>
      <c r="AJ29" s="106" t="s">
        <v>585</v>
      </c>
      <c r="AK29" s="106" t="str">
        <f t="shared" si="14"/>
        <v>Casilla formulada</v>
      </c>
      <c r="AL29" s="106"/>
      <c r="AM29" s="106" t="str">
        <f t="shared" si="15"/>
        <v>Casilla formulada</v>
      </c>
      <c r="AN29" s="106" t="str">
        <f t="shared" si="16"/>
        <v>Casilla formulada</v>
      </c>
      <c r="AO29" s="106" t="str">
        <f t="shared" si="17"/>
        <v>SI</v>
      </c>
      <c r="AP29" s="330"/>
      <c r="AQ29" s="330"/>
      <c r="AR29" s="332"/>
      <c r="AS29" s="310"/>
      <c r="AT29" s="335"/>
      <c r="AU29" s="338"/>
      <c r="AV29" s="306"/>
      <c r="AW29" s="325"/>
      <c r="AX29" s="328"/>
    </row>
    <row r="30" spans="2:50" s="104" customFormat="1" ht="1.2"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12"/>
        <v>0</v>
      </c>
      <c r="AH30" s="109" t="str">
        <f t="shared" si="13"/>
        <v>Débil</v>
      </c>
      <c r="AI30" s="109"/>
      <c r="AJ30" s="109" t="s">
        <v>585</v>
      </c>
      <c r="AK30" s="109" t="str">
        <f t="shared" si="14"/>
        <v>Casilla formulada</v>
      </c>
      <c r="AL30" s="109"/>
      <c r="AM30" s="109" t="str">
        <f t="shared" si="15"/>
        <v>Casilla formulada</v>
      </c>
      <c r="AN30" s="109" t="str">
        <f t="shared" si="16"/>
        <v>Casilla formulada</v>
      </c>
      <c r="AO30" s="109" t="str">
        <f t="shared" si="17"/>
        <v>SI</v>
      </c>
      <c r="AP30" s="330"/>
      <c r="AQ30" s="330"/>
      <c r="AR30" s="332"/>
      <c r="AS30" s="310"/>
      <c r="AT30" s="335"/>
      <c r="AU30" s="338"/>
      <c r="AV30" s="306"/>
      <c r="AW30" s="325"/>
      <c r="AX30" s="328"/>
    </row>
    <row r="31" spans="2:50" s="104" customFormat="1" ht="1.2"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12"/>
        <v>0</v>
      </c>
      <c r="AH31" s="112" t="str">
        <f t="shared" si="13"/>
        <v>Débil</v>
      </c>
      <c r="AI31" s="112"/>
      <c r="AJ31" s="112" t="s">
        <v>585</v>
      </c>
      <c r="AK31" s="112" t="str">
        <f t="shared" si="14"/>
        <v>Casilla formulada</v>
      </c>
      <c r="AL31" s="112"/>
      <c r="AM31" s="112" t="str">
        <f t="shared" si="15"/>
        <v>Casilla formulada</v>
      </c>
      <c r="AN31" s="112" t="str">
        <f t="shared" si="16"/>
        <v>Casilla formulada</v>
      </c>
      <c r="AO31" s="112" t="str">
        <f t="shared" si="17"/>
        <v>SI</v>
      </c>
      <c r="AP31" s="331"/>
      <c r="AQ31" s="331"/>
      <c r="AR31" s="333"/>
      <c r="AS31" s="311"/>
      <c r="AT31" s="336"/>
      <c r="AU31" s="339"/>
      <c r="AV31" s="307"/>
      <c r="AW31" s="326"/>
      <c r="AX31" s="329"/>
    </row>
    <row r="32" spans="2:50" s="104" customFormat="1" ht="150" customHeight="1" x14ac:dyDescent="0.25">
      <c r="B32" s="296" t="s">
        <v>20</v>
      </c>
      <c r="C32" s="299" t="str">
        <f>VLOOKUP(B32,'HOJA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32" s="302" t="s">
        <v>1066</v>
      </c>
      <c r="E32" s="304" t="s">
        <v>376</v>
      </c>
      <c r="F32" s="306" t="str">
        <f>IFERROR(VLOOKUP(E32,'HOJA DE DATOS'!$I$50:$J$57,2,0),"Casilla formulada")</f>
        <v>Posibilidad de ocurrencia de eventos que afecten la situación jurídica o contractual de la organización debido a su incumplimiento o desacato a la normatividad legal y las obligaciones contractuales</v>
      </c>
      <c r="G32" s="101">
        <v>1</v>
      </c>
      <c r="H32" s="102" t="s">
        <v>1122</v>
      </c>
      <c r="I32" s="308" t="s">
        <v>1123</v>
      </c>
      <c r="J32" s="310">
        <v>3</v>
      </c>
      <c r="K32" s="340" t="str">
        <f>IF(J32="Escoger un dato de la lista desplegable","← 
Definir el nivel de probabilidad",VLOOKUP(J32,'HOJA DE DATOS'!$B$4:$E$8,2,0))</f>
        <v>Posible</v>
      </c>
      <c r="L32" s="304" t="str">
        <f>IF(J32="Escoger un dato de la lista desplegable","← ← 
Definir el nivel de probabilidad",VLOOKUP('GDIR-2-2 (G-V3)'!J32:J41,'HOJA DE DATOS'!$B$4:$E$8,4,0))</f>
        <v>Al menos 1 vez en los últimos 2 años.</v>
      </c>
      <c r="M32" s="338">
        <v>3</v>
      </c>
      <c r="N32" s="340" t="str">
        <f>IF(M32="Escoger un dato de la lista desplegable","← 
Definir el nivel de impacto",VLOOKUP(M32,'HOJA DE DATOS'!$G$4:$H$8,2,0))</f>
        <v>Moderado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Alto</v>
      </c>
      <c r="P32" s="342" t="s">
        <v>70</v>
      </c>
      <c r="Q32" s="103">
        <v>1</v>
      </c>
      <c r="R32" s="75" t="s">
        <v>1124</v>
      </c>
      <c r="S32" s="75" t="s">
        <v>1117</v>
      </c>
      <c r="T32" s="75" t="s">
        <v>77</v>
      </c>
      <c r="U32" s="75" t="s">
        <v>1125</v>
      </c>
      <c r="V32" s="75" t="s">
        <v>1126</v>
      </c>
      <c r="W32" s="75" t="s">
        <v>1127</v>
      </c>
      <c r="X32" s="75" t="s">
        <v>1128</v>
      </c>
      <c r="Y32" s="102" t="s">
        <v>78</v>
      </c>
      <c r="Z32" s="102" t="s">
        <v>79</v>
      </c>
      <c r="AA32" s="102" t="s">
        <v>80</v>
      </c>
      <c r="AB32" s="102" t="s">
        <v>81</v>
      </c>
      <c r="AC32" s="102" t="s">
        <v>86</v>
      </c>
      <c r="AD32" s="102" t="s">
        <v>83</v>
      </c>
      <c r="AE32" s="102" t="s">
        <v>84</v>
      </c>
      <c r="AF32" s="102" t="s">
        <v>96</v>
      </c>
      <c r="AG32" s="102">
        <f t="shared" si="12"/>
        <v>95</v>
      </c>
      <c r="AH32" s="102" t="str">
        <f t="shared" si="13"/>
        <v>Fuerte</v>
      </c>
      <c r="AI32" s="102"/>
      <c r="AJ32" s="102" t="s">
        <v>89</v>
      </c>
      <c r="AK32" s="102" t="str">
        <f t="shared" si="14"/>
        <v>Siempre se ejecuta</v>
      </c>
      <c r="AL32" s="102"/>
      <c r="AM32" s="102" t="str">
        <f t="shared" si="15"/>
        <v>FUERTE</v>
      </c>
      <c r="AN32" s="102">
        <f t="shared" si="16"/>
        <v>100</v>
      </c>
      <c r="AO32" s="102" t="str">
        <f t="shared" si="17"/>
        <v>NO</v>
      </c>
      <c r="AP32" s="330" t="str">
        <f>IFERROR(IF(AVERAGE(AN32:AN41)=100,"FUERTE",IF(AND(AVERAGE(AN32:AN41)&lt;=99,AVERAGE(AN32:AN41)&gt;=50),"MODERADA",IF(AVERAGE(AN32:AN41)&lt;50,"DÉBIL",0))),"Casilla formulada")</f>
        <v>FUERTE</v>
      </c>
      <c r="AQ32" s="330" t="str">
        <f t="shared" ref="AQ32" si="24">IFERROR(IF(AVERAGEIF(Y32:Y41,"Preventivo",AN32:AN41)&gt;=50,"DIRECTAMENTE","NO DISMINUYE"),"NO DISMINUYE")</f>
        <v>NO DISMINUYE</v>
      </c>
      <c r="AR32" s="332" t="str">
        <f t="shared" ref="AR32" si="25">IFERROR(IF(AVERAGEIF(Y32:Y41,"Detectivo",AN32:AN41)=100,"DIRECTAMENTE",IF(AND(AVERAGEIF(Y32:Y41,"Detectivo",AN32:AN41)&lt;99,(AVERAGEIF(Y32:Y41,"Detectivo",AN32:AN41)&gt;=50)),"INDIRECTAMENTE","NO DISMINUYE")),"NO DISMINUYE")</f>
        <v>DIRECTAMENTE</v>
      </c>
      <c r="AS32" s="334">
        <f t="shared" ref="AS32" si="26">IF(J32=1,1,IF(AND(J32=2,AP32="FUERTE",AQ32="DIRECTAMENTE"),J32-1,IF(AND(J32&gt;2,AP32="FUERTE",AQ32="DIRECTAMENTE"),J32-2,IF(AND(J32&gt;=2,AP32="MODERADA",AQ32="DIRECTAMENTE"),J32-1,J32))))</f>
        <v>3</v>
      </c>
      <c r="AT32" s="335" t="str">
        <f t="shared" ref="AT32" si="27">IF(AS32=1,"Rara vez",IF(AS32=2,"Improbable",IF(AS32=3,"Posible",IF(AS32=4,"Probable",IF(AS32=5,"Casi Seguro",0)))))</f>
        <v>Posible</v>
      </c>
      <c r="AU32" s="337">
        <f t="shared" ref="AU32" si="28">IF(M32=1,1,IF(AND(M32=2,AP32="FUERTE",OR(AR32="DIRECTAMENTE",AR32="INDIRECTAMENTE")),M32-1,IF(AND(M32&gt;2,AP32="FUERTE",AR32="DIRECTAMENTE"),M32-2,IF(AND(M32&gt;2,AP32="FUERTE",AR32="INDIRECTAMENTE"),M32-1,IF(AND(M32&gt;1,AP32="MODERADA",AR32="DIRECTAMENTE"),M32-1,M32)))))</f>
        <v>1</v>
      </c>
      <c r="AV32" s="306" t="str">
        <f t="shared" ref="AV32" si="29">IF(AU32=1,"Insignificante",IF(AU32=2,"Menor",IF(AU32=3,"Moderado",IF(AU32=4,"Mayor",IF(AU32=5,"Catastrófico","Casilla formulada")))))</f>
        <v>Insignificante</v>
      </c>
      <c r="AW32" s="324" t="str">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Bajo</v>
      </c>
      <c r="AX32" s="327" t="s">
        <v>1089</v>
      </c>
    </row>
    <row r="33" spans="2:50" s="104" customFormat="1" ht="2.4"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12"/>
        <v>0</v>
      </c>
      <c r="AH33" s="106" t="str">
        <f t="shared" si="13"/>
        <v>Débil</v>
      </c>
      <c r="AI33" s="106"/>
      <c r="AJ33" s="106" t="s">
        <v>585</v>
      </c>
      <c r="AK33" s="106" t="str">
        <f t="shared" si="14"/>
        <v>Casilla formulada</v>
      </c>
      <c r="AL33" s="106"/>
      <c r="AM33" s="106" t="str">
        <f t="shared" si="15"/>
        <v>Casilla formulada</v>
      </c>
      <c r="AN33" s="106" t="str">
        <f t="shared" si="16"/>
        <v>Casilla formulada</v>
      </c>
      <c r="AO33" s="106" t="str">
        <f t="shared" si="17"/>
        <v>SI</v>
      </c>
      <c r="AP33" s="330"/>
      <c r="AQ33" s="330"/>
      <c r="AR33" s="332"/>
      <c r="AS33" s="310"/>
      <c r="AT33" s="335"/>
      <c r="AU33" s="338"/>
      <c r="AV33" s="306"/>
      <c r="AW33" s="325"/>
      <c r="AX33" s="328"/>
    </row>
    <row r="34" spans="2:50" s="104" customFormat="1" ht="2.4"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12"/>
        <v>0</v>
      </c>
      <c r="AH34" s="109" t="str">
        <f t="shared" si="13"/>
        <v>Débil</v>
      </c>
      <c r="AI34" s="109"/>
      <c r="AJ34" s="109" t="s">
        <v>585</v>
      </c>
      <c r="AK34" s="109" t="str">
        <f t="shared" si="14"/>
        <v>Casilla formulada</v>
      </c>
      <c r="AL34" s="109"/>
      <c r="AM34" s="109" t="str">
        <f t="shared" si="15"/>
        <v>Casilla formulada</v>
      </c>
      <c r="AN34" s="109" t="str">
        <f t="shared" si="16"/>
        <v>Casilla formulada</v>
      </c>
      <c r="AO34" s="109" t="str">
        <f t="shared" si="17"/>
        <v>SI</v>
      </c>
      <c r="AP34" s="330"/>
      <c r="AQ34" s="330"/>
      <c r="AR34" s="332"/>
      <c r="AS34" s="310"/>
      <c r="AT34" s="335"/>
      <c r="AU34" s="338"/>
      <c r="AV34" s="306"/>
      <c r="AW34" s="325"/>
      <c r="AX34" s="328"/>
    </row>
    <row r="35" spans="2:50" s="104" customFormat="1" ht="2.4"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12"/>
        <v>0</v>
      </c>
      <c r="AH35" s="106" t="str">
        <f t="shared" si="13"/>
        <v>Débil</v>
      </c>
      <c r="AI35" s="106"/>
      <c r="AJ35" s="106" t="s">
        <v>585</v>
      </c>
      <c r="AK35" s="106" t="str">
        <f t="shared" si="14"/>
        <v>Casilla formulada</v>
      </c>
      <c r="AL35" s="106"/>
      <c r="AM35" s="106" t="str">
        <f t="shared" si="15"/>
        <v>Casilla formulada</v>
      </c>
      <c r="AN35" s="106" t="str">
        <f t="shared" si="16"/>
        <v>Casilla formulada</v>
      </c>
      <c r="AO35" s="106" t="str">
        <f t="shared" si="17"/>
        <v>SI</v>
      </c>
      <c r="AP35" s="330"/>
      <c r="AQ35" s="330"/>
      <c r="AR35" s="332"/>
      <c r="AS35" s="310"/>
      <c r="AT35" s="335"/>
      <c r="AU35" s="338"/>
      <c r="AV35" s="306"/>
      <c r="AW35" s="325"/>
      <c r="AX35" s="328"/>
    </row>
    <row r="36" spans="2:50" s="104" customFormat="1" ht="2.4"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12"/>
        <v>0</v>
      </c>
      <c r="AH36" s="109" t="str">
        <f t="shared" si="13"/>
        <v>Débil</v>
      </c>
      <c r="AI36" s="109"/>
      <c r="AJ36" s="109" t="s">
        <v>585</v>
      </c>
      <c r="AK36" s="109" t="str">
        <f t="shared" si="14"/>
        <v>Casilla formulada</v>
      </c>
      <c r="AL36" s="109"/>
      <c r="AM36" s="109" t="str">
        <f t="shared" si="15"/>
        <v>Casilla formulada</v>
      </c>
      <c r="AN36" s="109" t="str">
        <f t="shared" si="16"/>
        <v>Casilla formulada</v>
      </c>
      <c r="AO36" s="109" t="str">
        <f t="shared" si="17"/>
        <v>SI</v>
      </c>
      <c r="AP36" s="330"/>
      <c r="AQ36" s="330"/>
      <c r="AR36" s="332"/>
      <c r="AS36" s="310"/>
      <c r="AT36" s="335"/>
      <c r="AU36" s="338"/>
      <c r="AV36" s="306"/>
      <c r="AW36" s="325"/>
      <c r="AX36" s="328"/>
    </row>
    <row r="37" spans="2:50" s="104" customFormat="1" ht="2.4"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12"/>
        <v>0</v>
      </c>
      <c r="AH37" s="106" t="str">
        <f t="shared" si="13"/>
        <v>Débil</v>
      </c>
      <c r="AI37" s="106"/>
      <c r="AJ37" s="106" t="s">
        <v>585</v>
      </c>
      <c r="AK37" s="106" t="str">
        <f t="shared" si="14"/>
        <v>Casilla formulada</v>
      </c>
      <c r="AL37" s="106"/>
      <c r="AM37" s="106" t="str">
        <f t="shared" si="15"/>
        <v>Casilla formulada</v>
      </c>
      <c r="AN37" s="106" t="str">
        <f t="shared" si="16"/>
        <v>Casilla formulada</v>
      </c>
      <c r="AO37" s="106" t="str">
        <f t="shared" si="17"/>
        <v>SI</v>
      </c>
      <c r="AP37" s="330"/>
      <c r="AQ37" s="330"/>
      <c r="AR37" s="332"/>
      <c r="AS37" s="310"/>
      <c r="AT37" s="335"/>
      <c r="AU37" s="338"/>
      <c r="AV37" s="306"/>
      <c r="AW37" s="325"/>
      <c r="AX37" s="328"/>
    </row>
    <row r="38" spans="2:50" s="104" customFormat="1" ht="2.4"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12"/>
        <v>0</v>
      </c>
      <c r="AH38" s="109" t="str">
        <f t="shared" si="13"/>
        <v>Débil</v>
      </c>
      <c r="AI38" s="109"/>
      <c r="AJ38" s="109" t="s">
        <v>585</v>
      </c>
      <c r="AK38" s="109" t="str">
        <f t="shared" si="14"/>
        <v>Casilla formulada</v>
      </c>
      <c r="AL38" s="109"/>
      <c r="AM38" s="109" t="str">
        <f t="shared" si="15"/>
        <v>Casilla formulada</v>
      </c>
      <c r="AN38" s="109" t="str">
        <f t="shared" si="16"/>
        <v>Casilla formulada</v>
      </c>
      <c r="AO38" s="109" t="str">
        <f t="shared" si="17"/>
        <v>SI</v>
      </c>
      <c r="AP38" s="330"/>
      <c r="AQ38" s="330"/>
      <c r="AR38" s="332"/>
      <c r="AS38" s="310"/>
      <c r="AT38" s="335"/>
      <c r="AU38" s="338"/>
      <c r="AV38" s="306"/>
      <c r="AW38" s="325"/>
      <c r="AX38" s="328"/>
    </row>
    <row r="39" spans="2:50" s="104" customFormat="1" ht="2.4"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12"/>
        <v>0</v>
      </c>
      <c r="AH39" s="106" t="str">
        <f t="shared" si="13"/>
        <v>Débil</v>
      </c>
      <c r="AI39" s="106"/>
      <c r="AJ39" s="106" t="s">
        <v>585</v>
      </c>
      <c r="AK39" s="106" t="str">
        <f t="shared" si="14"/>
        <v>Casilla formulada</v>
      </c>
      <c r="AL39" s="106"/>
      <c r="AM39" s="106" t="str">
        <f t="shared" si="15"/>
        <v>Casilla formulada</v>
      </c>
      <c r="AN39" s="106" t="str">
        <f t="shared" si="16"/>
        <v>Casilla formulada</v>
      </c>
      <c r="AO39" s="106" t="str">
        <f t="shared" si="17"/>
        <v>SI</v>
      </c>
      <c r="AP39" s="330"/>
      <c r="AQ39" s="330"/>
      <c r="AR39" s="332"/>
      <c r="AS39" s="310"/>
      <c r="AT39" s="335"/>
      <c r="AU39" s="338"/>
      <c r="AV39" s="306"/>
      <c r="AW39" s="325"/>
      <c r="AX39" s="328"/>
    </row>
    <row r="40" spans="2:50" s="104" customFormat="1" ht="2.4"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12"/>
        <v>0</v>
      </c>
      <c r="AH40" s="109" t="str">
        <f t="shared" si="13"/>
        <v>Débil</v>
      </c>
      <c r="AI40" s="109"/>
      <c r="AJ40" s="109" t="s">
        <v>585</v>
      </c>
      <c r="AK40" s="109" t="str">
        <f t="shared" si="14"/>
        <v>Casilla formulada</v>
      </c>
      <c r="AL40" s="109"/>
      <c r="AM40" s="109" t="str">
        <f t="shared" si="15"/>
        <v>Casilla formulada</v>
      </c>
      <c r="AN40" s="109" t="str">
        <f t="shared" si="16"/>
        <v>Casilla formulada</v>
      </c>
      <c r="AO40" s="109" t="str">
        <f t="shared" si="17"/>
        <v>SI</v>
      </c>
      <c r="AP40" s="330"/>
      <c r="AQ40" s="330"/>
      <c r="AR40" s="332"/>
      <c r="AS40" s="310"/>
      <c r="AT40" s="335"/>
      <c r="AU40" s="338"/>
      <c r="AV40" s="306"/>
      <c r="AW40" s="325"/>
      <c r="AX40" s="328"/>
    </row>
    <row r="41" spans="2:50" s="104" customFormat="1" ht="2.4"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12"/>
        <v>0</v>
      </c>
      <c r="AH41" s="112" t="str">
        <f t="shared" si="13"/>
        <v>Débil</v>
      </c>
      <c r="AI41" s="112"/>
      <c r="AJ41" s="112" t="s">
        <v>585</v>
      </c>
      <c r="AK41" s="112" t="str">
        <f t="shared" si="14"/>
        <v>Casilla formulada</v>
      </c>
      <c r="AL41" s="112"/>
      <c r="AM41" s="112" t="str">
        <f t="shared" si="15"/>
        <v>Casilla formulada</v>
      </c>
      <c r="AN41" s="112" t="str">
        <f t="shared" si="16"/>
        <v>Casilla formulada</v>
      </c>
      <c r="AO41" s="112" t="str">
        <f t="shared" si="17"/>
        <v>SI</v>
      </c>
      <c r="AP41" s="331"/>
      <c r="AQ41" s="331"/>
      <c r="AR41" s="333"/>
      <c r="AS41" s="311"/>
      <c r="AT41" s="336"/>
      <c r="AU41" s="339"/>
      <c r="AV41" s="307"/>
      <c r="AW41" s="326"/>
      <c r="AX41" s="329"/>
    </row>
    <row r="42" spans="2:50" s="104" customFormat="1" ht="150" customHeight="1" x14ac:dyDescent="0.25">
      <c r="B42" s="296" t="s">
        <v>20</v>
      </c>
      <c r="C42" s="299" t="str">
        <f>VLOOKUP(B42,'HOJA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42" s="302" t="s">
        <v>1067</v>
      </c>
      <c r="E42" s="304" t="s">
        <v>376</v>
      </c>
      <c r="F42" s="306" t="str">
        <f>IFERROR(VLOOKUP(E42,'HOJA DE DATOS'!$I$50:$J$57,2,0),"Casilla formulada")</f>
        <v>Posibilidad de ocurrencia de eventos que afecten la situación jurídica o contractual de la organización debido a su incumplimiento o desacato a la normatividad legal y las obligaciones contractuales</v>
      </c>
      <c r="G42" s="101">
        <v>1</v>
      </c>
      <c r="H42" s="102" t="s">
        <v>1129</v>
      </c>
      <c r="I42" s="308" t="s">
        <v>1130</v>
      </c>
      <c r="J42" s="310">
        <v>2</v>
      </c>
      <c r="K42" s="340" t="str">
        <f>IF(J42="Escoger un dato de la lista desplegable","← 
Definir el nivel de probabilidad",VLOOKUP(J42,'HOJA DE DATOS'!$B$4:$E$8,2,0))</f>
        <v>Improbable</v>
      </c>
      <c r="L42" s="304" t="str">
        <f>IF(J42="Escoger un dato de la lista desplegable","← ← 
Definir el nivel de probabilidad",VLOOKUP('GDIR-2-2 (G-V3)'!J42:J51,'HOJA DE DATOS'!$B$4:$E$8,4,0))</f>
        <v>Al menos 1 vez en los últimos 5 años.</v>
      </c>
      <c r="M42" s="338">
        <v>4</v>
      </c>
      <c r="N42" s="340" t="str">
        <f>IF(M42="Escoger un dato de la lista desplegable","← 
Definir el nivel de impacto",VLOOKUP(M42,'HOJA DE DATOS'!$G$4:$H$8,2,0))</f>
        <v>Mayor</v>
      </c>
      <c r="O42" s="324"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Alto</v>
      </c>
      <c r="P42" s="342" t="s">
        <v>70</v>
      </c>
      <c r="Q42" s="103">
        <v>1</v>
      </c>
      <c r="R42" s="75" t="s">
        <v>1131</v>
      </c>
      <c r="S42" s="75" t="s">
        <v>121</v>
      </c>
      <c r="T42" s="75" t="s">
        <v>101</v>
      </c>
      <c r="U42" s="75" t="s">
        <v>1132</v>
      </c>
      <c r="V42" s="75" t="s">
        <v>1133</v>
      </c>
      <c r="W42" s="75" t="s">
        <v>1134</v>
      </c>
      <c r="X42" s="75" t="s">
        <v>1135</v>
      </c>
      <c r="Y42" s="102" t="s">
        <v>95</v>
      </c>
      <c r="Z42" s="102" t="s">
        <v>79</v>
      </c>
      <c r="AA42" s="102" t="s">
        <v>80</v>
      </c>
      <c r="AB42" s="102" t="s">
        <v>81</v>
      </c>
      <c r="AC42" s="102" t="s">
        <v>82</v>
      </c>
      <c r="AD42" s="102" t="s">
        <v>83</v>
      </c>
      <c r="AE42" s="102" t="s">
        <v>84</v>
      </c>
      <c r="AF42" s="102" t="s">
        <v>96</v>
      </c>
      <c r="AG42" s="102">
        <f t="shared" si="12"/>
        <v>100</v>
      </c>
      <c r="AH42" s="102" t="str">
        <f t="shared" si="13"/>
        <v>Fuerte</v>
      </c>
      <c r="AI42" s="102"/>
      <c r="AJ42" s="102" t="s">
        <v>89</v>
      </c>
      <c r="AK42" s="102" t="str">
        <f t="shared" si="14"/>
        <v>Siempre se ejecuta</v>
      </c>
      <c r="AL42" s="102"/>
      <c r="AM42" s="102" t="str">
        <f t="shared" si="15"/>
        <v>FUERTE</v>
      </c>
      <c r="AN42" s="102">
        <f t="shared" si="16"/>
        <v>100</v>
      </c>
      <c r="AO42" s="102" t="str">
        <f t="shared" si="17"/>
        <v>NO</v>
      </c>
      <c r="AP42" s="330" t="str">
        <f>IFERROR(IF(AVERAGE(AN42:AN51)=100,"FUERTE",IF(AND(AVERAGE(AN42:AN51)&lt;=99,AVERAGE(AN42:AN51)&gt;=50),"MODERADA",IF(AVERAGE(AN42:AN51)&lt;50,"DÉBIL",0))),"Casilla formulada")</f>
        <v>FUERTE</v>
      </c>
      <c r="AQ42" s="330" t="str">
        <f t="shared" ref="AQ42" si="30">IFERROR(IF(AVERAGEIF(Y42:Y51,"Preventivo",AN42:AN51)&gt;=50,"DIRECTAMENTE","NO DISMINUYE"),"NO DISMINUYE")</f>
        <v>DIRECTAMENTE</v>
      </c>
      <c r="AR42" s="332" t="str">
        <f t="shared" ref="AR42" si="31">IFERROR(IF(AVERAGEIF(Y42:Y51,"Detectivo",AN42:AN51)=100,"DIRECTAMENTE",IF(AND(AVERAGEIF(Y42:Y51,"Detectivo",AN42:AN51)&lt;99,(AVERAGEIF(Y42:Y51,"Detectivo",AN42:AN51)&gt;=50)),"INDIRECTAMENTE","NO DISMINUYE")),"NO DISMINUYE")</f>
        <v>NO DISMINUYE</v>
      </c>
      <c r="AS42" s="334">
        <f t="shared" ref="AS42" si="32">IF(J42=1,1,IF(AND(J42=2,AP42="FUERTE",AQ42="DIRECTAMENTE"),J42-1,IF(AND(J42&gt;2,AP42="FUERTE",AQ42="DIRECTAMENTE"),J42-2,IF(AND(J42&gt;=2,AP42="MODERADA",AQ42="DIRECTAMENTE"),J42-1,J42))))</f>
        <v>1</v>
      </c>
      <c r="AT42" s="335" t="str">
        <f t="shared" ref="AT42" si="33">IF(AS42=1,"Rara vez",IF(AS42=2,"Improbable",IF(AS42=3,"Posible",IF(AS42=4,"Probable",IF(AS42=5,"Casi Seguro",0)))))</f>
        <v>Rara vez</v>
      </c>
      <c r="AU42" s="337">
        <f t="shared" ref="AU42" si="34">IF(M42=1,1,IF(AND(M42=2,AP42="FUERTE",OR(AR42="DIRECTAMENTE",AR42="INDIRECTAMENTE")),M42-1,IF(AND(M42&gt;2,AP42="FUERTE",AR42="DIRECTAMENTE"),M42-2,IF(AND(M42&gt;2,AP42="FUERTE",AR42="INDIRECTAMENTE"),M42-1,IF(AND(M42&gt;1,AP42="MODERADA",AR42="DIRECTAMENTE"),M42-1,M42)))))</f>
        <v>4</v>
      </c>
      <c r="AV42" s="306" t="str">
        <f t="shared" ref="AV42" si="35">IF(AU42=1,"Insignificante",IF(AU42=2,"Menor",IF(AU42=3,"Moderado",IF(AU42=4,"Mayor",IF(AU42=5,"Catastrófico","Casilla formulada")))))</f>
        <v>Mayor</v>
      </c>
      <c r="AW42" s="324"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Alto</v>
      </c>
      <c r="AX42" s="327" t="s">
        <v>1089</v>
      </c>
    </row>
    <row r="43" spans="2:50" s="104" customFormat="1" ht="3" customHeight="1" x14ac:dyDescent="0.25">
      <c r="B43" s="297"/>
      <c r="C43" s="300"/>
      <c r="D43" s="302"/>
      <c r="E43" s="304"/>
      <c r="F43" s="306"/>
      <c r="G43" s="105">
        <v>2</v>
      </c>
      <c r="H43" s="106" t="s">
        <v>586</v>
      </c>
      <c r="I43" s="308"/>
      <c r="J43" s="310"/>
      <c r="K43" s="340"/>
      <c r="L43" s="304"/>
      <c r="M43" s="338"/>
      <c r="N43" s="340"/>
      <c r="O43" s="325"/>
      <c r="P43" s="308"/>
      <c r="Q43" s="107">
        <v>2</v>
      </c>
      <c r="R43" s="76" t="s">
        <v>588</v>
      </c>
      <c r="S43" s="76"/>
      <c r="T43" s="76" t="s">
        <v>585</v>
      </c>
      <c r="U43" s="76"/>
      <c r="V43" s="76"/>
      <c r="W43" s="76"/>
      <c r="X43" s="76"/>
      <c r="Y43" s="106" t="s">
        <v>585</v>
      </c>
      <c r="Z43" s="106" t="s">
        <v>585</v>
      </c>
      <c r="AA43" s="106" t="s">
        <v>585</v>
      </c>
      <c r="AB43" s="106" t="s">
        <v>585</v>
      </c>
      <c r="AC43" s="106" t="s">
        <v>585</v>
      </c>
      <c r="AD43" s="106" t="s">
        <v>585</v>
      </c>
      <c r="AE43" s="106" t="s">
        <v>585</v>
      </c>
      <c r="AF43" s="106" t="s">
        <v>585</v>
      </c>
      <c r="AG43" s="106">
        <f t="shared" si="12"/>
        <v>0</v>
      </c>
      <c r="AH43" s="106" t="str">
        <f t="shared" si="13"/>
        <v>Débil</v>
      </c>
      <c r="AI43" s="106"/>
      <c r="AJ43" s="106" t="s">
        <v>585</v>
      </c>
      <c r="AK43" s="106" t="str">
        <f t="shared" si="14"/>
        <v>Casilla formulada</v>
      </c>
      <c r="AL43" s="106"/>
      <c r="AM43" s="106" t="str">
        <f t="shared" si="15"/>
        <v>Casilla formulada</v>
      </c>
      <c r="AN43" s="106" t="str">
        <f t="shared" si="16"/>
        <v>Casilla formulada</v>
      </c>
      <c r="AO43" s="106" t="str">
        <f t="shared" si="17"/>
        <v>SI</v>
      </c>
      <c r="AP43" s="330"/>
      <c r="AQ43" s="330"/>
      <c r="AR43" s="332"/>
      <c r="AS43" s="310"/>
      <c r="AT43" s="335"/>
      <c r="AU43" s="338"/>
      <c r="AV43" s="306"/>
      <c r="AW43" s="325"/>
      <c r="AX43" s="328"/>
    </row>
    <row r="44" spans="2:50" s="104" customFormat="1" ht="3" customHeight="1" x14ac:dyDescent="0.25">
      <c r="B44" s="297"/>
      <c r="C44" s="300"/>
      <c r="D44" s="302"/>
      <c r="E44" s="304"/>
      <c r="F44" s="306"/>
      <c r="G44" s="108">
        <v>3</v>
      </c>
      <c r="H44" s="109" t="s">
        <v>586</v>
      </c>
      <c r="I44" s="308"/>
      <c r="J44" s="310"/>
      <c r="K44" s="340"/>
      <c r="L44" s="304"/>
      <c r="M44" s="338"/>
      <c r="N44" s="340"/>
      <c r="O44" s="325"/>
      <c r="P44" s="308"/>
      <c r="Q44" s="110">
        <v>3</v>
      </c>
      <c r="R44" s="77" t="s">
        <v>589</v>
      </c>
      <c r="S44" s="77"/>
      <c r="T44" s="77" t="s">
        <v>585</v>
      </c>
      <c r="U44" s="77"/>
      <c r="V44" s="77"/>
      <c r="W44" s="77"/>
      <c r="X44" s="77"/>
      <c r="Y44" s="109" t="s">
        <v>585</v>
      </c>
      <c r="Z44" s="109" t="s">
        <v>585</v>
      </c>
      <c r="AA44" s="109" t="s">
        <v>585</v>
      </c>
      <c r="AB44" s="109" t="s">
        <v>585</v>
      </c>
      <c r="AC44" s="109" t="s">
        <v>585</v>
      </c>
      <c r="AD44" s="109" t="s">
        <v>585</v>
      </c>
      <c r="AE44" s="109" t="s">
        <v>585</v>
      </c>
      <c r="AF44" s="109" t="s">
        <v>585</v>
      </c>
      <c r="AG44" s="109">
        <f t="shared" si="12"/>
        <v>0</v>
      </c>
      <c r="AH44" s="109" t="str">
        <f t="shared" si="13"/>
        <v>Débil</v>
      </c>
      <c r="AI44" s="109"/>
      <c r="AJ44" s="109" t="s">
        <v>585</v>
      </c>
      <c r="AK44" s="109" t="str">
        <f t="shared" si="14"/>
        <v>Casilla formulada</v>
      </c>
      <c r="AL44" s="109"/>
      <c r="AM44" s="109" t="str">
        <f t="shared" si="15"/>
        <v>Casilla formulada</v>
      </c>
      <c r="AN44" s="109" t="str">
        <f t="shared" si="16"/>
        <v>Casilla formulada</v>
      </c>
      <c r="AO44" s="109" t="str">
        <f t="shared" si="17"/>
        <v>SI</v>
      </c>
      <c r="AP44" s="330"/>
      <c r="AQ44" s="330"/>
      <c r="AR44" s="332"/>
      <c r="AS44" s="310"/>
      <c r="AT44" s="335"/>
      <c r="AU44" s="338"/>
      <c r="AV44" s="306"/>
      <c r="AW44" s="325"/>
      <c r="AX44" s="328"/>
    </row>
    <row r="45" spans="2:50" s="104" customFormat="1" ht="3" customHeight="1" x14ac:dyDescent="0.25">
      <c r="B45" s="297"/>
      <c r="C45" s="300"/>
      <c r="D45" s="302"/>
      <c r="E45" s="304"/>
      <c r="F45" s="306"/>
      <c r="G45" s="105">
        <v>4</v>
      </c>
      <c r="H45" s="106" t="s">
        <v>586</v>
      </c>
      <c r="I45" s="308"/>
      <c r="J45" s="310"/>
      <c r="K45" s="340"/>
      <c r="L45" s="304"/>
      <c r="M45" s="338"/>
      <c r="N45" s="340"/>
      <c r="O45" s="325"/>
      <c r="P45" s="308"/>
      <c r="Q45" s="107">
        <v>4</v>
      </c>
      <c r="R45" s="76" t="s">
        <v>590</v>
      </c>
      <c r="S45" s="76"/>
      <c r="T45" s="76" t="s">
        <v>585</v>
      </c>
      <c r="U45" s="76"/>
      <c r="V45" s="76"/>
      <c r="W45" s="76"/>
      <c r="X45" s="76"/>
      <c r="Y45" s="106" t="s">
        <v>585</v>
      </c>
      <c r="Z45" s="106" t="s">
        <v>585</v>
      </c>
      <c r="AA45" s="106" t="s">
        <v>585</v>
      </c>
      <c r="AB45" s="106" t="s">
        <v>585</v>
      </c>
      <c r="AC45" s="106" t="s">
        <v>585</v>
      </c>
      <c r="AD45" s="106" t="s">
        <v>585</v>
      </c>
      <c r="AE45" s="106" t="s">
        <v>585</v>
      </c>
      <c r="AF45" s="106" t="s">
        <v>585</v>
      </c>
      <c r="AG45" s="106">
        <f t="shared" si="12"/>
        <v>0</v>
      </c>
      <c r="AH45" s="106" t="str">
        <f t="shared" si="13"/>
        <v>Débil</v>
      </c>
      <c r="AI45" s="106"/>
      <c r="AJ45" s="106" t="s">
        <v>585</v>
      </c>
      <c r="AK45" s="106" t="str">
        <f t="shared" si="14"/>
        <v>Casilla formulada</v>
      </c>
      <c r="AL45" s="106"/>
      <c r="AM45" s="106" t="str">
        <f t="shared" si="15"/>
        <v>Casilla formulada</v>
      </c>
      <c r="AN45" s="106" t="str">
        <f t="shared" si="16"/>
        <v>Casilla formulada</v>
      </c>
      <c r="AO45" s="106" t="str">
        <f t="shared" si="17"/>
        <v>SI</v>
      </c>
      <c r="AP45" s="330"/>
      <c r="AQ45" s="330"/>
      <c r="AR45" s="332"/>
      <c r="AS45" s="310"/>
      <c r="AT45" s="335"/>
      <c r="AU45" s="338"/>
      <c r="AV45" s="306"/>
      <c r="AW45" s="325"/>
      <c r="AX45" s="328"/>
    </row>
    <row r="46" spans="2:50" s="104" customFormat="1" ht="3" customHeight="1" x14ac:dyDescent="0.25">
      <c r="B46" s="297"/>
      <c r="C46" s="300"/>
      <c r="D46" s="302"/>
      <c r="E46" s="304"/>
      <c r="F46" s="306"/>
      <c r="G46" s="108">
        <v>5</v>
      </c>
      <c r="H46" s="109" t="s">
        <v>586</v>
      </c>
      <c r="I46" s="308"/>
      <c r="J46" s="310"/>
      <c r="K46" s="340"/>
      <c r="L46" s="304"/>
      <c r="M46" s="338"/>
      <c r="N46" s="340"/>
      <c r="O46" s="325"/>
      <c r="P46" s="308"/>
      <c r="Q46" s="110">
        <v>5</v>
      </c>
      <c r="R46" s="77" t="s">
        <v>591</v>
      </c>
      <c r="S46" s="77"/>
      <c r="T46" s="77" t="s">
        <v>585</v>
      </c>
      <c r="U46" s="77"/>
      <c r="V46" s="77"/>
      <c r="W46" s="77"/>
      <c r="X46" s="77"/>
      <c r="Y46" s="109" t="s">
        <v>585</v>
      </c>
      <c r="Z46" s="109" t="s">
        <v>585</v>
      </c>
      <c r="AA46" s="109" t="s">
        <v>585</v>
      </c>
      <c r="AB46" s="109" t="s">
        <v>585</v>
      </c>
      <c r="AC46" s="109" t="s">
        <v>585</v>
      </c>
      <c r="AD46" s="109" t="s">
        <v>585</v>
      </c>
      <c r="AE46" s="109" t="s">
        <v>585</v>
      </c>
      <c r="AF46" s="109" t="s">
        <v>585</v>
      </c>
      <c r="AG46" s="109">
        <f t="shared" si="12"/>
        <v>0</v>
      </c>
      <c r="AH46" s="109" t="str">
        <f t="shared" si="13"/>
        <v>Débil</v>
      </c>
      <c r="AI46" s="109"/>
      <c r="AJ46" s="109" t="s">
        <v>585</v>
      </c>
      <c r="AK46" s="109" t="str">
        <f t="shared" si="14"/>
        <v>Casilla formulada</v>
      </c>
      <c r="AL46" s="109"/>
      <c r="AM46" s="109" t="str">
        <f t="shared" si="15"/>
        <v>Casilla formulada</v>
      </c>
      <c r="AN46" s="109" t="str">
        <f t="shared" si="16"/>
        <v>Casilla formulada</v>
      </c>
      <c r="AO46" s="109" t="str">
        <f t="shared" si="17"/>
        <v>SI</v>
      </c>
      <c r="AP46" s="330"/>
      <c r="AQ46" s="330"/>
      <c r="AR46" s="332"/>
      <c r="AS46" s="310"/>
      <c r="AT46" s="335"/>
      <c r="AU46" s="338"/>
      <c r="AV46" s="306"/>
      <c r="AW46" s="325"/>
      <c r="AX46" s="328"/>
    </row>
    <row r="47" spans="2:50" s="104" customFormat="1" ht="3" customHeight="1" x14ac:dyDescent="0.25">
      <c r="B47" s="297"/>
      <c r="C47" s="300"/>
      <c r="D47" s="302"/>
      <c r="E47" s="304"/>
      <c r="F47" s="306"/>
      <c r="G47" s="105">
        <v>6</v>
      </c>
      <c r="H47" s="106" t="s">
        <v>586</v>
      </c>
      <c r="I47" s="308"/>
      <c r="J47" s="310"/>
      <c r="K47" s="340"/>
      <c r="L47" s="304"/>
      <c r="M47" s="338"/>
      <c r="N47" s="340"/>
      <c r="O47" s="325"/>
      <c r="P47" s="308"/>
      <c r="Q47" s="107">
        <v>6</v>
      </c>
      <c r="R47" s="76" t="s">
        <v>592</v>
      </c>
      <c r="S47" s="76"/>
      <c r="T47" s="76" t="s">
        <v>585</v>
      </c>
      <c r="U47" s="76"/>
      <c r="V47" s="76"/>
      <c r="W47" s="76"/>
      <c r="X47" s="76"/>
      <c r="Y47" s="106" t="s">
        <v>585</v>
      </c>
      <c r="Z47" s="106" t="s">
        <v>585</v>
      </c>
      <c r="AA47" s="106" t="s">
        <v>585</v>
      </c>
      <c r="AB47" s="106" t="s">
        <v>585</v>
      </c>
      <c r="AC47" s="106" t="s">
        <v>585</v>
      </c>
      <c r="AD47" s="106" t="s">
        <v>585</v>
      </c>
      <c r="AE47" s="106" t="s">
        <v>585</v>
      </c>
      <c r="AF47" s="106" t="s">
        <v>585</v>
      </c>
      <c r="AG47" s="106">
        <f t="shared" si="12"/>
        <v>0</v>
      </c>
      <c r="AH47" s="106" t="str">
        <f t="shared" si="13"/>
        <v>Débil</v>
      </c>
      <c r="AI47" s="106"/>
      <c r="AJ47" s="106" t="s">
        <v>585</v>
      </c>
      <c r="AK47" s="106" t="str">
        <f t="shared" si="14"/>
        <v>Casilla formulada</v>
      </c>
      <c r="AL47" s="106"/>
      <c r="AM47" s="106" t="str">
        <f t="shared" si="15"/>
        <v>Casilla formulada</v>
      </c>
      <c r="AN47" s="106" t="str">
        <f t="shared" si="16"/>
        <v>Casilla formulada</v>
      </c>
      <c r="AO47" s="106" t="str">
        <f t="shared" si="17"/>
        <v>SI</v>
      </c>
      <c r="AP47" s="330"/>
      <c r="AQ47" s="330"/>
      <c r="AR47" s="332"/>
      <c r="AS47" s="310"/>
      <c r="AT47" s="335"/>
      <c r="AU47" s="338"/>
      <c r="AV47" s="306"/>
      <c r="AW47" s="325"/>
      <c r="AX47" s="328"/>
    </row>
    <row r="48" spans="2:50" s="104" customFormat="1" ht="3" customHeight="1" x14ac:dyDescent="0.25">
      <c r="B48" s="297"/>
      <c r="C48" s="300"/>
      <c r="D48" s="302"/>
      <c r="E48" s="304"/>
      <c r="F48" s="306"/>
      <c r="G48" s="108">
        <v>7</v>
      </c>
      <c r="H48" s="109" t="s">
        <v>586</v>
      </c>
      <c r="I48" s="308"/>
      <c r="J48" s="310"/>
      <c r="K48" s="340"/>
      <c r="L48" s="304"/>
      <c r="M48" s="338"/>
      <c r="N48" s="340"/>
      <c r="O48" s="325"/>
      <c r="P48" s="308"/>
      <c r="Q48" s="110">
        <v>7</v>
      </c>
      <c r="R48" s="77" t="s">
        <v>593</v>
      </c>
      <c r="S48" s="77"/>
      <c r="T48" s="77" t="s">
        <v>585</v>
      </c>
      <c r="U48" s="77"/>
      <c r="V48" s="77"/>
      <c r="W48" s="77"/>
      <c r="X48" s="77"/>
      <c r="Y48" s="109" t="s">
        <v>585</v>
      </c>
      <c r="Z48" s="109" t="s">
        <v>585</v>
      </c>
      <c r="AA48" s="109" t="s">
        <v>585</v>
      </c>
      <c r="AB48" s="109" t="s">
        <v>585</v>
      </c>
      <c r="AC48" s="109" t="s">
        <v>585</v>
      </c>
      <c r="AD48" s="109" t="s">
        <v>585</v>
      </c>
      <c r="AE48" s="109" t="s">
        <v>585</v>
      </c>
      <c r="AF48" s="109" t="s">
        <v>585</v>
      </c>
      <c r="AG48" s="109">
        <f t="shared" si="12"/>
        <v>0</v>
      </c>
      <c r="AH48" s="109" t="str">
        <f t="shared" si="13"/>
        <v>Débil</v>
      </c>
      <c r="AI48" s="109"/>
      <c r="AJ48" s="109" t="s">
        <v>585</v>
      </c>
      <c r="AK48" s="109" t="str">
        <f t="shared" si="14"/>
        <v>Casilla formulada</v>
      </c>
      <c r="AL48" s="109"/>
      <c r="AM48" s="109" t="str">
        <f t="shared" si="15"/>
        <v>Casilla formulada</v>
      </c>
      <c r="AN48" s="109" t="str">
        <f t="shared" si="16"/>
        <v>Casilla formulada</v>
      </c>
      <c r="AO48" s="109" t="str">
        <f t="shared" si="17"/>
        <v>SI</v>
      </c>
      <c r="AP48" s="330"/>
      <c r="AQ48" s="330"/>
      <c r="AR48" s="332"/>
      <c r="AS48" s="310"/>
      <c r="AT48" s="335"/>
      <c r="AU48" s="338"/>
      <c r="AV48" s="306"/>
      <c r="AW48" s="325"/>
      <c r="AX48" s="328"/>
    </row>
    <row r="49" spans="2:50" s="104" customFormat="1" ht="3" customHeight="1" x14ac:dyDescent="0.25">
      <c r="B49" s="297"/>
      <c r="C49" s="300"/>
      <c r="D49" s="302"/>
      <c r="E49" s="304"/>
      <c r="F49" s="306"/>
      <c r="G49" s="105">
        <v>8</v>
      </c>
      <c r="H49" s="106" t="s">
        <v>586</v>
      </c>
      <c r="I49" s="308"/>
      <c r="J49" s="310"/>
      <c r="K49" s="340"/>
      <c r="L49" s="304"/>
      <c r="M49" s="338"/>
      <c r="N49" s="340"/>
      <c r="O49" s="325"/>
      <c r="P49" s="308"/>
      <c r="Q49" s="107">
        <v>8</v>
      </c>
      <c r="R49" s="76" t="s">
        <v>594</v>
      </c>
      <c r="S49" s="76"/>
      <c r="T49" s="76" t="s">
        <v>585</v>
      </c>
      <c r="U49" s="76"/>
      <c r="V49" s="76"/>
      <c r="W49" s="76"/>
      <c r="X49" s="76"/>
      <c r="Y49" s="106" t="s">
        <v>585</v>
      </c>
      <c r="Z49" s="106" t="s">
        <v>585</v>
      </c>
      <c r="AA49" s="106" t="s">
        <v>585</v>
      </c>
      <c r="AB49" s="106" t="s">
        <v>585</v>
      </c>
      <c r="AC49" s="106" t="s">
        <v>585</v>
      </c>
      <c r="AD49" s="106" t="s">
        <v>585</v>
      </c>
      <c r="AE49" s="106" t="s">
        <v>585</v>
      </c>
      <c r="AF49" s="106" t="s">
        <v>585</v>
      </c>
      <c r="AG49" s="106">
        <f t="shared" si="12"/>
        <v>0</v>
      </c>
      <c r="AH49" s="106" t="str">
        <f t="shared" si="13"/>
        <v>Débil</v>
      </c>
      <c r="AI49" s="106"/>
      <c r="AJ49" s="106" t="s">
        <v>585</v>
      </c>
      <c r="AK49" s="106" t="str">
        <f t="shared" si="14"/>
        <v>Casilla formulada</v>
      </c>
      <c r="AL49" s="106"/>
      <c r="AM49" s="106" t="str">
        <f t="shared" si="15"/>
        <v>Casilla formulada</v>
      </c>
      <c r="AN49" s="106" t="str">
        <f t="shared" si="16"/>
        <v>Casilla formulada</v>
      </c>
      <c r="AO49" s="106" t="str">
        <f t="shared" si="17"/>
        <v>SI</v>
      </c>
      <c r="AP49" s="330"/>
      <c r="AQ49" s="330"/>
      <c r="AR49" s="332"/>
      <c r="AS49" s="310"/>
      <c r="AT49" s="335"/>
      <c r="AU49" s="338"/>
      <c r="AV49" s="306"/>
      <c r="AW49" s="325"/>
      <c r="AX49" s="328"/>
    </row>
    <row r="50" spans="2:50" s="104" customFormat="1" ht="3" customHeight="1" x14ac:dyDescent="0.25">
      <c r="B50" s="297"/>
      <c r="C50" s="300"/>
      <c r="D50" s="302"/>
      <c r="E50" s="304"/>
      <c r="F50" s="306"/>
      <c r="G50" s="108">
        <v>9</v>
      </c>
      <c r="H50" s="109" t="s">
        <v>586</v>
      </c>
      <c r="I50" s="308"/>
      <c r="J50" s="310"/>
      <c r="K50" s="340"/>
      <c r="L50" s="304"/>
      <c r="M50" s="338"/>
      <c r="N50" s="340"/>
      <c r="O50" s="325"/>
      <c r="P50" s="308"/>
      <c r="Q50" s="110">
        <v>9</v>
      </c>
      <c r="R50" s="77" t="s">
        <v>595</v>
      </c>
      <c r="S50" s="77"/>
      <c r="T50" s="77" t="s">
        <v>585</v>
      </c>
      <c r="U50" s="77"/>
      <c r="V50" s="77"/>
      <c r="W50" s="77"/>
      <c r="X50" s="77"/>
      <c r="Y50" s="109" t="s">
        <v>585</v>
      </c>
      <c r="Z50" s="109" t="s">
        <v>585</v>
      </c>
      <c r="AA50" s="109" t="s">
        <v>585</v>
      </c>
      <c r="AB50" s="109" t="s">
        <v>585</v>
      </c>
      <c r="AC50" s="109" t="s">
        <v>585</v>
      </c>
      <c r="AD50" s="109" t="s">
        <v>585</v>
      </c>
      <c r="AE50" s="109" t="s">
        <v>585</v>
      </c>
      <c r="AF50" s="109" t="s">
        <v>585</v>
      </c>
      <c r="AG50" s="109">
        <f t="shared" si="12"/>
        <v>0</v>
      </c>
      <c r="AH50" s="109" t="str">
        <f t="shared" si="13"/>
        <v>Débil</v>
      </c>
      <c r="AI50" s="109"/>
      <c r="AJ50" s="109" t="s">
        <v>585</v>
      </c>
      <c r="AK50" s="109" t="str">
        <f t="shared" si="14"/>
        <v>Casilla formulada</v>
      </c>
      <c r="AL50" s="109"/>
      <c r="AM50" s="109" t="str">
        <f t="shared" si="15"/>
        <v>Casilla formulada</v>
      </c>
      <c r="AN50" s="109" t="str">
        <f t="shared" si="16"/>
        <v>Casilla formulada</v>
      </c>
      <c r="AO50" s="109" t="str">
        <f t="shared" si="17"/>
        <v>SI</v>
      </c>
      <c r="AP50" s="330"/>
      <c r="AQ50" s="330"/>
      <c r="AR50" s="332"/>
      <c r="AS50" s="310"/>
      <c r="AT50" s="335"/>
      <c r="AU50" s="338"/>
      <c r="AV50" s="306"/>
      <c r="AW50" s="325"/>
      <c r="AX50" s="328"/>
    </row>
    <row r="51" spans="2:50" s="104" customFormat="1" ht="3" customHeight="1" thickBot="1" x14ac:dyDescent="0.3">
      <c r="B51" s="298"/>
      <c r="C51" s="301"/>
      <c r="D51" s="303"/>
      <c r="E51" s="305"/>
      <c r="F51" s="307"/>
      <c r="G51" s="111">
        <v>10</v>
      </c>
      <c r="H51" s="112" t="s">
        <v>586</v>
      </c>
      <c r="I51" s="309"/>
      <c r="J51" s="311"/>
      <c r="K51" s="341"/>
      <c r="L51" s="305"/>
      <c r="M51" s="339"/>
      <c r="N51" s="341"/>
      <c r="O51" s="326"/>
      <c r="P51" s="309"/>
      <c r="Q51" s="113">
        <v>10</v>
      </c>
      <c r="R51" s="114" t="s">
        <v>596</v>
      </c>
      <c r="S51" s="114"/>
      <c r="T51" s="114" t="s">
        <v>585</v>
      </c>
      <c r="U51" s="114"/>
      <c r="V51" s="114"/>
      <c r="W51" s="114"/>
      <c r="X51" s="114"/>
      <c r="Y51" s="112" t="s">
        <v>585</v>
      </c>
      <c r="Z51" s="112" t="s">
        <v>585</v>
      </c>
      <c r="AA51" s="112" t="s">
        <v>585</v>
      </c>
      <c r="AB51" s="112" t="s">
        <v>585</v>
      </c>
      <c r="AC51" s="112" t="s">
        <v>585</v>
      </c>
      <c r="AD51" s="112" t="s">
        <v>585</v>
      </c>
      <c r="AE51" s="112" t="s">
        <v>585</v>
      </c>
      <c r="AF51" s="112" t="s">
        <v>585</v>
      </c>
      <c r="AG51" s="112">
        <f t="shared" si="12"/>
        <v>0</v>
      </c>
      <c r="AH51" s="112" t="str">
        <f t="shared" si="13"/>
        <v>Débil</v>
      </c>
      <c r="AI51" s="112"/>
      <c r="AJ51" s="112" t="s">
        <v>585</v>
      </c>
      <c r="AK51" s="112" t="str">
        <f t="shared" si="14"/>
        <v>Casilla formulada</v>
      </c>
      <c r="AL51" s="112"/>
      <c r="AM51" s="112" t="str">
        <f t="shared" si="15"/>
        <v>Casilla formulada</v>
      </c>
      <c r="AN51" s="112" t="str">
        <f t="shared" si="16"/>
        <v>Casilla formulada</v>
      </c>
      <c r="AO51" s="112" t="str">
        <f t="shared" si="17"/>
        <v>SI</v>
      </c>
      <c r="AP51" s="331"/>
      <c r="AQ51" s="331"/>
      <c r="AR51" s="333"/>
      <c r="AS51" s="311"/>
      <c r="AT51" s="336"/>
      <c r="AU51" s="339"/>
      <c r="AV51" s="307"/>
      <c r="AW51" s="326"/>
      <c r="AX51" s="329"/>
    </row>
    <row r="52" spans="2:50" s="104" customFormat="1" ht="150" customHeight="1" x14ac:dyDescent="0.25">
      <c r="B52" s="296" t="s">
        <v>20</v>
      </c>
      <c r="C52" s="299" t="str">
        <f>VLOOKUP(B52,'HOJA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52" s="302" t="s">
        <v>1068</v>
      </c>
      <c r="E52" s="304" t="s">
        <v>376</v>
      </c>
      <c r="F52" s="306" t="str">
        <f>IFERROR(VLOOKUP(E52,'HOJA DE DATOS'!$I$50:$J$57,2,0),"Casilla formulada")</f>
        <v>Posibilidad de ocurrencia de eventos que afecten la situación jurídica o contractual de la organización debido a su incumplimiento o desacato a la normatividad legal y las obligaciones contractuales</v>
      </c>
      <c r="G52" s="101">
        <v>1</v>
      </c>
      <c r="H52" s="102" t="s">
        <v>1136</v>
      </c>
      <c r="I52" s="308" t="s">
        <v>1137</v>
      </c>
      <c r="J52" s="310">
        <v>4</v>
      </c>
      <c r="K52" s="340" t="str">
        <f>IF(J52="Escoger un dato de la lista desplegable","← 
Definir el nivel de probabilidad",VLOOKUP(J52,'HOJA DE DATOS'!$B$4:$E$8,2,0))</f>
        <v>Probable</v>
      </c>
      <c r="L52" s="304" t="str">
        <f>IF(J52="Escoger un dato de la lista desplegable","← ← 
Definir el nivel de probabilidad",VLOOKUP('GDIR-2-2 (G-V3)'!J52:J61,'HOJA DE DATOS'!$B$4:$E$8,4,0))</f>
        <v>Al menos 1 vez en el último año.</v>
      </c>
      <c r="M52" s="338">
        <v>4</v>
      </c>
      <c r="N52" s="340" t="str">
        <f>IF(M52="Escoger un dato de la lista desplegable","← 
Definir el nivel de impacto",VLOOKUP(M52,'HOJA DE DATOS'!$G$4:$H$8,2,0))</f>
        <v>Mayor</v>
      </c>
      <c r="O52" s="324"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Extremo</v>
      </c>
      <c r="P52" s="342" t="s">
        <v>70</v>
      </c>
      <c r="Q52" s="103">
        <v>1</v>
      </c>
      <c r="R52" s="75" t="s">
        <v>1138</v>
      </c>
      <c r="S52" s="75" t="s">
        <v>121</v>
      </c>
      <c r="T52" s="75" t="s">
        <v>110</v>
      </c>
      <c r="U52" s="75" t="s">
        <v>1139</v>
      </c>
      <c r="V52" s="75" t="s">
        <v>1140</v>
      </c>
      <c r="W52" s="75" t="s">
        <v>1141</v>
      </c>
      <c r="X52" s="75" t="s">
        <v>1142</v>
      </c>
      <c r="Y52" s="102" t="s">
        <v>95</v>
      </c>
      <c r="Z52" s="102" t="s">
        <v>79</v>
      </c>
      <c r="AA52" s="102" t="s">
        <v>80</v>
      </c>
      <c r="AB52" s="102" t="s">
        <v>81</v>
      </c>
      <c r="AC52" s="102" t="s">
        <v>82</v>
      </c>
      <c r="AD52" s="102" t="s">
        <v>83</v>
      </c>
      <c r="AE52" s="102" t="s">
        <v>84</v>
      </c>
      <c r="AF52" s="102" t="s">
        <v>96</v>
      </c>
      <c r="AG52" s="102">
        <f t="shared" si="12"/>
        <v>100</v>
      </c>
      <c r="AH52" s="102" t="str">
        <f t="shared" si="13"/>
        <v>Fuerte</v>
      </c>
      <c r="AI52" s="102"/>
      <c r="AJ52" s="102" t="s">
        <v>89</v>
      </c>
      <c r="AK52" s="102" t="str">
        <f t="shared" si="14"/>
        <v>Siempre se ejecuta</v>
      </c>
      <c r="AL52" s="102"/>
      <c r="AM52" s="102" t="str">
        <f t="shared" si="15"/>
        <v>FUERTE</v>
      </c>
      <c r="AN52" s="102">
        <f t="shared" si="16"/>
        <v>100</v>
      </c>
      <c r="AO52" s="102" t="str">
        <f t="shared" si="17"/>
        <v>NO</v>
      </c>
      <c r="AP52" s="330" t="str">
        <f>IFERROR(IF(AVERAGE(AN52:AN61)=100,"FUERTE",IF(AND(AVERAGE(AN52:AN61)&lt;=99,AVERAGE(AN52:AN61)&gt;=50),"MODERADA",IF(AVERAGE(AN52:AN61)&lt;50,"DÉBIL",0))),"Casilla formulada")</f>
        <v>FUERTE</v>
      </c>
      <c r="AQ52" s="330" t="str">
        <f t="shared" ref="AQ52" si="36">IFERROR(IF(AVERAGEIF(Y52:Y61,"Preventivo",AN52:AN61)&gt;=50,"DIRECTAMENTE","NO DISMINUYE"),"NO DISMINUYE")</f>
        <v>DIRECTAMENTE</v>
      </c>
      <c r="AR52" s="332" t="str">
        <f t="shared" ref="AR52" si="37">IFERROR(IF(AVERAGEIF(Y52:Y61,"Detectivo",AN52:AN61)=100,"DIRECTAMENTE",IF(AND(AVERAGEIF(Y52:Y61,"Detectivo",AN52:AN61)&lt;99,(AVERAGEIF(Y52:Y61,"Detectivo",AN52:AN61)&gt;=50)),"INDIRECTAMENTE","NO DISMINUYE")),"NO DISMINUYE")</f>
        <v>NO DISMINUYE</v>
      </c>
      <c r="AS52" s="334">
        <f t="shared" ref="AS52" si="38">IF(J52=1,1,IF(AND(J52=2,AP52="FUERTE",AQ52="DIRECTAMENTE"),J52-1,IF(AND(J52&gt;2,AP52="FUERTE",AQ52="DIRECTAMENTE"),J52-2,IF(AND(J52&gt;=2,AP52="MODERADA",AQ52="DIRECTAMENTE"),J52-1,J52))))</f>
        <v>2</v>
      </c>
      <c r="AT52" s="335" t="str">
        <f t="shared" ref="AT52" si="39">IF(AS52=1,"Rara vez",IF(AS52=2,"Improbable",IF(AS52=3,"Posible",IF(AS52=4,"Probable",IF(AS52=5,"Casi Seguro",0)))))</f>
        <v>Improbable</v>
      </c>
      <c r="AU52" s="337">
        <f t="shared" ref="AU52" si="40">IF(M52=1,1,IF(AND(M52=2,AP52="FUERTE",OR(AR52="DIRECTAMENTE",AR52="INDIRECTAMENTE")),M52-1,IF(AND(M52&gt;2,AP52="FUERTE",AR52="DIRECTAMENTE"),M52-2,IF(AND(M52&gt;2,AP52="FUERTE",AR52="INDIRECTAMENTE"),M52-1,IF(AND(M52&gt;1,AP52="MODERADA",AR52="DIRECTAMENTE"),M52-1,M52)))))</f>
        <v>4</v>
      </c>
      <c r="AV52" s="306" t="str">
        <f t="shared" ref="AV52" si="41">IF(AU52=1,"Insignificante",IF(AU52=2,"Menor",IF(AU52=3,"Moderado",IF(AU52=4,"Mayor",IF(AU52=5,"Catastrófico","Casilla formulada")))))</f>
        <v>Mayor</v>
      </c>
      <c r="AW52" s="324"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Alto</v>
      </c>
      <c r="AX52" s="327" t="s">
        <v>1089</v>
      </c>
    </row>
    <row r="53" spans="2:50" s="104" customFormat="1" ht="2.4" customHeight="1" x14ac:dyDescent="0.25">
      <c r="B53" s="297"/>
      <c r="C53" s="300"/>
      <c r="D53" s="302"/>
      <c r="E53" s="304"/>
      <c r="F53" s="306"/>
      <c r="G53" s="105">
        <v>2</v>
      </c>
      <c r="H53" s="106" t="s">
        <v>586</v>
      </c>
      <c r="I53" s="308"/>
      <c r="J53" s="310"/>
      <c r="K53" s="340"/>
      <c r="L53" s="304"/>
      <c r="M53" s="338"/>
      <c r="N53" s="340"/>
      <c r="O53" s="325"/>
      <c r="P53" s="308"/>
      <c r="Q53" s="107">
        <v>2</v>
      </c>
      <c r="R53" s="76"/>
      <c r="S53" s="76"/>
      <c r="T53" s="76"/>
      <c r="U53" s="76"/>
      <c r="V53" s="76"/>
      <c r="W53" s="76"/>
      <c r="X53" s="76"/>
      <c r="Y53" s="106"/>
      <c r="Z53" s="106"/>
      <c r="AA53" s="106"/>
      <c r="AB53" s="106"/>
      <c r="AC53" s="106"/>
      <c r="AD53" s="106"/>
      <c r="AE53" s="106"/>
      <c r="AF53" s="106"/>
      <c r="AG53" s="106">
        <f t="shared" si="12"/>
        <v>0</v>
      </c>
      <c r="AH53" s="106" t="str">
        <f t="shared" si="13"/>
        <v>Débil</v>
      </c>
      <c r="AI53" s="106"/>
      <c r="AJ53" s="106" t="s">
        <v>585</v>
      </c>
      <c r="AK53" s="106" t="str">
        <f t="shared" si="14"/>
        <v>Casilla formulada</v>
      </c>
      <c r="AL53" s="106"/>
      <c r="AM53" s="106" t="str">
        <f t="shared" si="15"/>
        <v>Casilla formulada</v>
      </c>
      <c r="AN53" s="106" t="str">
        <f t="shared" si="16"/>
        <v>Casilla formulada</v>
      </c>
      <c r="AO53" s="106" t="str">
        <f t="shared" si="17"/>
        <v>SI</v>
      </c>
      <c r="AP53" s="330"/>
      <c r="AQ53" s="330"/>
      <c r="AR53" s="332"/>
      <c r="AS53" s="310"/>
      <c r="AT53" s="335"/>
      <c r="AU53" s="338"/>
      <c r="AV53" s="306"/>
      <c r="AW53" s="325"/>
      <c r="AX53" s="328"/>
    </row>
    <row r="54" spans="2:50" s="104" customFormat="1" ht="2.4" customHeight="1" x14ac:dyDescent="0.25">
      <c r="B54" s="297"/>
      <c r="C54" s="300"/>
      <c r="D54" s="302"/>
      <c r="E54" s="304"/>
      <c r="F54" s="306"/>
      <c r="G54" s="108">
        <v>3</v>
      </c>
      <c r="H54" s="109" t="s">
        <v>586</v>
      </c>
      <c r="I54" s="308"/>
      <c r="J54" s="310"/>
      <c r="K54" s="340"/>
      <c r="L54" s="304"/>
      <c r="M54" s="338"/>
      <c r="N54" s="340"/>
      <c r="O54" s="325"/>
      <c r="P54" s="308"/>
      <c r="Q54" s="110">
        <v>3</v>
      </c>
      <c r="R54" s="77"/>
      <c r="S54" s="77"/>
      <c r="T54" s="77"/>
      <c r="U54" s="77"/>
      <c r="V54" s="77"/>
      <c r="W54" s="77"/>
      <c r="X54" s="77"/>
      <c r="Y54" s="109"/>
      <c r="Z54" s="109"/>
      <c r="AA54" s="109"/>
      <c r="AB54" s="109"/>
      <c r="AC54" s="109"/>
      <c r="AD54" s="109"/>
      <c r="AE54" s="109"/>
      <c r="AF54" s="109"/>
      <c r="AG54" s="109">
        <f t="shared" si="12"/>
        <v>0</v>
      </c>
      <c r="AH54" s="109" t="str">
        <f t="shared" si="13"/>
        <v>Débil</v>
      </c>
      <c r="AI54" s="109"/>
      <c r="AJ54" s="109" t="s">
        <v>585</v>
      </c>
      <c r="AK54" s="109" t="str">
        <f t="shared" si="14"/>
        <v>Casilla formulada</v>
      </c>
      <c r="AL54" s="109"/>
      <c r="AM54" s="109" t="str">
        <f t="shared" si="15"/>
        <v>Casilla formulada</v>
      </c>
      <c r="AN54" s="109" t="str">
        <f t="shared" si="16"/>
        <v>Casilla formulada</v>
      </c>
      <c r="AO54" s="109" t="str">
        <f t="shared" si="17"/>
        <v>SI</v>
      </c>
      <c r="AP54" s="330"/>
      <c r="AQ54" s="330"/>
      <c r="AR54" s="332"/>
      <c r="AS54" s="310"/>
      <c r="AT54" s="335"/>
      <c r="AU54" s="338"/>
      <c r="AV54" s="306"/>
      <c r="AW54" s="325"/>
      <c r="AX54" s="328"/>
    </row>
    <row r="55" spans="2:50" s="104" customFormat="1" ht="2.4" customHeight="1" x14ac:dyDescent="0.25">
      <c r="B55" s="297"/>
      <c r="C55" s="300"/>
      <c r="D55" s="302"/>
      <c r="E55" s="304"/>
      <c r="F55" s="306"/>
      <c r="G55" s="105">
        <v>4</v>
      </c>
      <c r="H55" s="106" t="s">
        <v>586</v>
      </c>
      <c r="I55" s="308"/>
      <c r="J55" s="310"/>
      <c r="K55" s="340"/>
      <c r="L55" s="304"/>
      <c r="M55" s="338"/>
      <c r="N55" s="340"/>
      <c r="O55" s="325"/>
      <c r="P55" s="308"/>
      <c r="Q55" s="107">
        <v>4</v>
      </c>
      <c r="R55" s="76"/>
      <c r="S55" s="76"/>
      <c r="T55" s="76"/>
      <c r="U55" s="76"/>
      <c r="V55" s="76"/>
      <c r="W55" s="76"/>
      <c r="X55" s="76"/>
      <c r="Y55" s="106"/>
      <c r="Z55" s="106"/>
      <c r="AA55" s="106"/>
      <c r="AB55" s="106"/>
      <c r="AC55" s="106"/>
      <c r="AD55" s="106"/>
      <c r="AE55" s="106"/>
      <c r="AF55" s="106"/>
      <c r="AG55" s="106">
        <f t="shared" si="12"/>
        <v>0</v>
      </c>
      <c r="AH55" s="106" t="str">
        <f t="shared" si="13"/>
        <v>Débil</v>
      </c>
      <c r="AI55" s="106"/>
      <c r="AJ55" s="106" t="s">
        <v>585</v>
      </c>
      <c r="AK55" s="106" t="str">
        <f t="shared" si="14"/>
        <v>Casilla formulada</v>
      </c>
      <c r="AL55" s="106"/>
      <c r="AM55" s="106" t="str">
        <f t="shared" si="15"/>
        <v>Casilla formulada</v>
      </c>
      <c r="AN55" s="106" t="str">
        <f t="shared" si="16"/>
        <v>Casilla formulada</v>
      </c>
      <c r="AO55" s="106" t="str">
        <f t="shared" si="17"/>
        <v>SI</v>
      </c>
      <c r="AP55" s="330"/>
      <c r="AQ55" s="330"/>
      <c r="AR55" s="332"/>
      <c r="AS55" s="310"/>
      <c r="AT55" s="335"/>
      <c r="AU55" s="338"/>
      <c r="AV55" s="306"/>
      <c r="AW55" s="325"/>
      <c r="AX55" s="328"/>
    </row>
    <row r="56" spans="2:50" s="104" customFormat="1" ht="2.4" customHeight="1" x14ac:dyDescent="0.25">
      <c r="B56" s="297"/>
      <c r="C56" s="300"/>
      <c r="D56" s="302"/>
      <c r="E56" s="304"/>
      <c r="F56" s="306"/>
      <c r="G56" s="108">
        <v>5</v>
      </c>
      <c r="H56" s="109" t="s">
        <v>586</v>
      </c>
      <c r="I56" s="308"/>
      <c r="J56" s="310"/>
      <c r="K56" s="340"/>
      <c r="L56" s="304"/>
      <c r="M56" s="338"/>
      <c r="N56" s="340"/>
      <c r="O56" s="325"/>
      <c r="P56" s="308"/>
      <c r="Q56" s="110">
        <v>5</v>
      </c>
      <c r="R56" s="77" t="s">
        <v>591</v>
      </c>
      <c r="S56" s="77"/>
      <c r="T56" s="77" t="s">
        <v>585</v>
      </c>
      <c r="U56" s="77"/>
      <c r="V56" s="77"/>
      <c r="W56" s="77"/>
      <c r="X56" s="77"/>
      <c r="Y56" s="109" t="s">
        <v>585</v>
      </c>
      <c r="Z56" s="109" t="s">
        <v>585</v>
      </c>
      <c r="AA56" s="109" t="s">
        <v>585</v>
      </c>
      <c r="AB56" s="109" t="s">
        <v>585</v>
      </c>
      <c r="AC56" s="109" t="s">
        <v>585</v>
      </c>
      <c r="AD56" s="109" t="s">
        <v>585</v>
      </c>
      <c r="AE56" s="109" t="s">
        <v>585</v>
      </c>
      <c r="AF56" s="109" t="s">
        <v>585</v>
      </c>
      <c r="AG56" s="109">
        <f t="shared" si="12"/>
        <v>0</v>
      </c>
      <c r="AH56" s="109" t="str">
        <f t="shared" si="13"/>
        <v>Débil</v>
      </c>
      <c r="AI56" s="109"/>
      <c r="AJ56" s="109" t="s">
        <v>585</v>
      </c>
      <c r="AK56" s="109" t="str">
        <f t="shared" si="14"/>
        <v>Casilla formulada</v>
      </c>
      <c r="AL56" s="109"/>
      <c r="AM56" s="109" t="str">
        <f t="shared" si="15"/>
        <v>Casilla formulada</v>
      </c>
      <c r="AN56" s="109" t="str">
        <f t="shared" si="16"/>
        <v>Casilla formulada</v>
      </c>
      <c r="AO56" s="109" t="str">
        <f t="shared" si="17"/>
        <v>SI</v>
      </c>
      <c r="AP56" s="330"/>
      <c r="AQ56" s="330"/>
      <c r="AR56" s="332"/>
      <c r="AS56" s="310"/>
      <c r="AT56" s="335"/>
      <c r="AU56" s="338"/>
      <c r="AV56" s="306"/>
      <c r="AW56" s="325"/>
      <c r="AX56" s="328"/>
    </row>
    <row r="57" spans="2:50" s="104" customFormat="1" ht="2.4" customHeight="1" x14ac:dyDescent="0.25">
      <c r="B57" s="297"/>
      <c r="C57" s="300"/>
      <c r="D57" s="302"/>
      <c r="E57" s="304"/>
      <c r="F57" s="306"/>
      <c r="G57" s="105">
        <v>6</v>
      </c>
      <c r="H57" s="106" t="s">
        <v>586</v>
      </c>
      <c r="I57" s="308"/>
      <c r="J57" s="310"/>
      <c r="K57" s="340"/>
      <c r="L57" s="304"/>
      <c r="M57" s="338"/>
      <c r="N57" s="340"/>
      <c r="O57" s="325"/>
      <c r="P57" s="308"/>
      <c r="Q57" s="107">
        <v>6</v>
      </c>
      <c r="R57" s="76" t="s">
        <v>592</v>
      </c>
      <c r="S57" s="76"/>
      <c r="T57" s="76" t="s">
        <v>585</v>
      </c>
      <c r="U57" s="76"/>
      <c r="V57" s="76"/>
      <c r="W57" s="76"/>
      <c r="X57" s="76"/>
      <c r="Y57" s="106" t="s">
        <v>585</v>
      </c>
      <c r="Z57" s="106" t="s">
        <v>585</v>
      </c>
      <c r="AA57" s="106" t="s">
        <v>585</v>
      </c>
      <c r="AB57" s="106" t="s">
        <v>585</v>
      </c>
      <c r="AC57" s="106" t="s">
        <v>585</v>
      </c>
      <c r="AD57" s="106" t="s">
        <v>585</v>
      </c>
      <c r="AE57" s="106" t="s">
        <v>585</v>
      </c>
      <c r="AF57" s="106" t="s">
        <v>585</v>
      </c>
      <c r="AG57" s="106">
        <f t="shared" si="12"/>
        <v>0</v>
      </c>
      <c r="AH57" s="106" t="str">
        <f t="shared" si="13"/>
        <v>Débil</v>
      </c>
      <c r="AI57" s="106"/>
      <c r="AJ57" s="106" t="s">
        <v>585</v>
      </c>
      <c r="AK57" s="106" t="str">
        <f t="shared" si="14"/>
        <v>Casilla formulada</v>
      </c>
      <c r="AL57" s="106"/>
      <c r="AM57" s="106" t="str">
        <f t="shared" si="15"/>
        <v>Casilla formulada</v>
      </c>
      <c r="AN57" s="106" t="str">
        <f t="shared" si="16"/>
        <v>Casilla formulada</v>
      </c>
      <c r="AO57" s="106" t="str">
        <f t="shared" si="17"/>
        <v>SI</v>
      </c>
      <c r="AP57" s="330"/>
      <c r="AQ57" s="330"/>
      <c r="AR57" s="332"/>
      <c r="AS57" s="310"/>
      <c r="AT57" s="335"/>
      <c r="AU57" s="338"/>
      <c r="AV57" s="306"/>
      <c r="AW57" s="325"/>
      <c r="AX57" s="328"/>
    </row>
    <row r="58" spans="2:50" s="104" customFormat="1" ht="2.4" customHeight="1" x14ac:dyDescent="0.25">
      <c r="B58" s="297"/>
      <c r="C58" s="300"/>
      <c r="D58" s="302"/>
      <c r="E58" s="304"/>
      <c r="F58" s="306"/>
      <c r="G58" s="108">
        <v>7</v>
      </c>
      <c r="H58" s="109" t="s">
        <v>586</v>
      </c>
      <c r="I58" s="308"/>
      <c r="J58" s="310"/>
      <c r="K58" s="340"/>
      <c r="L58" s="304"/>
      <c r="M58" s="338"/>
      <c r="N58" s="340"/>
      <c r="O58" s="325"/>
      <c r="P58" s="308"/>
      <c r="Q58" s="110">
        <v>7</v>
      </c>
      <c r="R58" s="77" t="s">
        <v>593</v>
      </c>
      <c r="S58" s="77"/>
      <c r="T58" s="77" t="s">
        <v>585</v>
      </c>
      <c r="U58" s="77"/>
      <c r="V58" s="77"/>
      <c r="W58" s="77"/>
      <c r="X58" s="77"/>
      <c r="Y58" s="109" t="s">
        <v>585</v>
      </c>
      <c r="Z58" s="109" t="s">
        <v>585</v>
      </c>
      <c r="AA58" s="109" t="s">
        <v>585</v>
      </c>
      <c r="AB58" s="109" t="s">
        <v>585</v>
      </c>
      <c r="AC58" s="109" t="s">
        <v>585</v>
      </c>
      <c r="AD58" s="109" t="s">
        <v>585</v>
      </c>
      <c r="AE58" s="109" t="s">
        <v>585</v>
      </c>
      <c r="AF58" s="109" t="s">
        <v>585</v>
      </c>
      <c r="AG58" s="109">
        <f t="shared" si="12"/>
        <v>0</v>
      </c>
      <c r="AH58" s="109" t="str">
        <f t="shared" si="13"/>
        <v>Débil</v>
      </c>
      <c r="AI58" s="109"/>
      <c r="AJ58" s="109" t="s">
        <v>585</v>
      </c>
      <c r="AK58" s="109" t="str">
        <f t="shared" si="14"/>
        <v>Casilla formulada</v>
      </c>
      <c r="AL58" s="109"/>
      <c r="AM58" s="109" t="str">
        <f t="shared" si="15"/>
        <v>Casilla formulada</v>
      </c>
      <c r="AN58" s="109" t="str">
        <f t="shared" si="16"/>
        <v>Casilla formulada</v>
      </c>
      <c r="AO58" s="109" t="str">
        <f t="shared" si="17"/>
        <v>SI</v>
      </c>
      <c r="AP58" s="330"/>
      <c r="AQ58" s="330"/>
      <c r="AR58" s="332"/>
      <c r="AS58" s="310"/>
      <c r="AT58" s="335"/>
      <c r="AU58" s="338"/>
      <c r="AV58" s="306"/>
      <c r="AW58" s="325"/>
      <c r="AX58" s="328"/>
    </row>
    <row r="59" spans="2:50" s="104" customFormat="1" ht="2.4" customHeight="1" x14ac:dyDescent="0.25">
      <c r="B59" s="297"/>
      <c r="C59" s="300"/>
      <c r="D59" s="302"/>
      <c r="E59" s="304"/>
      <c r="F59" s="306"/>
      <c r="G59" s="105">
        <v>8</v>
      </c>
      <c r="H59" s="106" t="s">
        <v>586</v>
      </c>
      <c r="I59" s="308"/>
      <c r="J59" s="310"/>
      <c r="K59" s="340"/>
      <c r="L59" s="304"/>
      <c r="M59" s="338"/>
      <c r="N59" s="340"/>
      <c r="O59" s="325"/>
      <c r="P59" s="308"/>
      <c r="Q59" s="107">
        <v>8</v>
      </c>
      <c r="R59" s="76" t="s">
        <v>594</v>
      </c>
      <c r="S59" s="76"/>
      <c r="T59" s="76" t="s">
        <v>585</v>
      </c>
      <c r="U59" s="76"/>
      <c r="V59" s="76"/>
      <c r="W59" s="76"/>
      <c r="X59" s="76"/>
      <c r="Y59" s="106" t="s">
        <v>585</v>
      </c>
      <c r="Z59" s="106" t="s">
        <v>585</v>
      </c>
      <c r="AA59" s="106" t="s">
        <v>585</v>
      </c>
      <c r="AB59" s="106" t="s">
        <v>585</v>
      </c>
      <c r="AC59" s="106" t="s">
        <v>585</v>
      </c>
      <c r="AD59" s="106" t="s">
        <v>585</v>
      </c>
      <c r="AE59" s="106" t="s">
        <v>585</v>
      </c>
      <c r="AF59" s="106" t="s">
        <v>585</v>
      </c>
      <c r="AG59" s="106">
        <f t="shared" si="12"/>
        <v>0</v>
      </c>
      <c r="AH59" s="106" t="str">
        <f t="shared" si="13"/>
        <v>Débil</v>
      </c>
      <c r="AI59" s="106"/>
      <c r="AJ59" s="106" t="s">
        <v>585</v>
      </c>
      <c r="AK59" s="106" t="str">
        <f t="shared" si="14"/>
        <v>Casilla formulada</v>
      </c>
      <c r="AL59" s="106"/>
      <c r="AM59" s="106" t="str">
        <f t="shared" si="15"/>
        <v>Casilla formulada</v>
      </c>
      <c r="AN59" s="106" t="str">
        <f t="shared" si="16"/>
        <v>Casilla formulada</v>
      </c>
      <c r="AO59" s="106" t="str">
        <f t="shared" si="17"/>
        <v>SI</v>
      </c>
      <c r="AP59" s="330"/>
      <c r="AQ59" s="330"/>
      <c r="AR59" s="332"/>
      <c r="AS59" s="310"/>
      <c r="AT59" s="335"/>
      <c r="AU59" s="338"/>
      <c r="AV59" s="306"/>
      <c r="AW59" s="325"/>
      <c r="AX59" s="328"/>
    </row>
    <row r="60" spans="2:50" s="104" customFormat="1" ht="2.4" customHeight="1" x14ac:dyDescent="0.25">
      <c r="B60" s="297"/>
      <c r="C60" s="300"/>
      <c r="D60" s="302"/>
      <c r="E60" s="304"/>
      <c r="F60" s="306"/>
      <c r="G60" s="108">
        <v>9</v>
      </c>
      <c r="H60" s="109" t="s">
        <v>586</v>
      </c>
      <c r="I60" s="308"/>
      <c r="J60" s="310"/>
      <c r="K60" s="340"/>
      <c r="L60" s="304"/>
      <c r="M60" s="338"/>
      <c r="N60" s="340"/>
      <c r="O60" s="325"/>
      <c r="P60" s="308"/>
      <c r="Q60" s="110">
        <v>9</v>
      </c>
      <c r="R60" s="77" t="s">
        <v>595</v>
      </c>
      <c r="S60" s="77"/>
      <c r="T60" s="77" t="s">
        <v>585</v>
      </c>
      <c r="U60" s="77"/>
      <c r="V60" s="77"/>
      <c r="W60" s="77"/>
      <c r="X60" s="77"/>
      <c r="Y60" s="109" t="s">
        <v>585</v>
      </c>
      <c r="Z60" s="109" t="s">
        <v>585</v>
      </c>
      <c r="AA60" s="109" t="s">
        <v>585</v>
      </c>
      <c r="AB60" s="109" t="s">
        <v>585</v>
      </c>
      <c r="AC60" s="109" t="s">
        <v>585</v>
      </c>
      <c r="AD60" s="109" t="s">
        <v>585</v>
      </c>
      <c r="AE60" s="109" t="s">
        <v>585</v>
      </c>
      <c r="AF60" s="109" t="s">
        <v>585</v>
      </c>
      <c r="AG60" s="109">
        <f t="shared" si="12"/>
        <v>0</v>
      </c>
      <c r="AH60" s="109" t="str">
        <f t="shared" si="13"/>
        <v>Débil</v>
      </c>
      <c r="AI60" s="109"/>
      <c r="AJ60" s="109" t="s">
        <v>585</v>
      </c>
      <c r="AK60" s="109" t="str">
        <f t="shared" si="14"/>
        <v>Casilla formulada</v>
      </c>
      <c r="AL60" s="109"/>
      <c r="AM60" s="109" t="str">
        <f t="shared" si="15"/>
        <v>Casilla formulada</v>
      </c>
      <c r="AN60" s="109" t="str">
        <f t="shared" si="16"/>
        <v>Casilla formulada</v>
      </c>
      <c r="AO60" s="109" t="str">
        <f t="shared" si="17"/>
        <v>SI</v>
      </c>
      <c r="AP60" s="330"/>
      <c r="AQ60" s="330"/>
      <c r="AR60" s="332"/>
      <c r="AS60" s="310"/>
      <c r="AT60" s="335"/>
      <c r="AU60" s="338"/>
      <c r="AV60" s="306"/>
      <c r="AW60" s="325"/>
      <c r="AX60" s="328"/>
    </row>
    <row r="61" spans="2:50" s="104" customFormat="1" ht="2.4" customHeight="1" thickBot="1" x14ac:dyDescent="0.3">
      <c r="B61" s="298"/>
      <c r="C61" s="301"/>
      <c r="D61" s="303"/>
      <c r="E61" s="305"/>
      <c r="F61" s="307"/>
      <c r="G61" s="111">
        <v>10</v>
      </c>
      <c r="H61" s="112" t="s">
        <v>586</v>
      </c>
      <c r="I61" s="309"/>
      <c r="J61" s="311"/>
      <c r="K61" s="341"/>
      <c r="L61" s="305"/>
      <c r="M61" s="339"/>
      <c r="N61" s="341"/>
      <c r="O61" s="326"/>
      <c r="P61" s="309"/>
      <c r="Q61" s="113">
        <v>10</v>
      </c>
      <c r="R61" s="114" t="s">
        <v>596</v>
      </c>
      <c r="S61" s="114"/>
      <c r="T61" s="114" t="s">
        <v>585</v>
      </c>
      <c r="U61" s="114"/>
      <c r="V61" s="114"/>
      <c r="W61" s="114"/>
      <c r="X61" s="114"/>
      <c r="Y61" s="112" t="s">
        <v>585</v>
      </c>
      <c r="Z61" s="112" t="s">
        <v>585</v>
      </c>
      <c r="AA61" s="112" t="s">
        <v>585</v>
      </c>
      <c r="AB61" s="112" t="s">
        <v>585</v>
      </c>
      <c r="AC61" s="112" t="s">
        <v>585</v>
      </c>
      <c r="AD61" s="112" t="s">
        <v>585</v>
      </c>
      <c r="AE61" s="112" t="s">
        <v>585</v>
      </c>
      <c r="AF61" s="112" t="s">
        <v>585</v>
      </c>
      <c r="AG61" s="112">
        <f t="shared" si="12"/>
        <v>0</v>
      </c>
      <c r="AH61" s="112" t="str">
        <f t="shared" si="13"/>
        <v>Débil</v>
      </c>
      <c r="AI61" s="112"/>
      <c r="AJ61" s="112" t="s">
        <v>585</v>
      </c>
      <c r="AK61" s="112" t="str">
        <f t="shared" si="14"/>
        <v>Casilla formulada</v>
      </c>
      <c r="AL61" s="112"/>
      <c r="AM61" s="112" t="str">
        <f t="shared" si="15"/>
        <v>Casilla formulada</v>
      </c>
      <c r="AN61" s="112" t="str">
        <f t="shared" si="16"/>
        <v>Casilla formulada</v>
      </c>
      <c r="AO61" s="112" t="str">
        <f t="shared" si="17"/>
        <v>SI</v>
      </c>
      <c r="AP61" s="331"/>
      <c r="AQ61" s="331"/>
      <c r="AR61" s="333"/>
      <c r="AS61" s="311"/>
      <c r="AT61" s="336"/>
      <c r="AU61" s="339"/>
      <c r="AV61" s="307"/>
      <c r="AW61" s="326"/>
      <c r="AX61" s="329"/>
    </row>
  </sheetData>
  <sheetProtection algorithmName="SHA-512" hashValue="uNg1C+30UqhNHupRra4NrXWcXs7Btw/F90wogJrRE8vXvm7vTZCuqCWVBMjH7GB3SWcxS+I2DFy8kSl67x3Eww==" saltValue="74lgJJD2SZ7K31XwLl2maA==" spinCount="100000" sheet="1" objects="1" scenarios="1"/>
  <mergeCells count="156">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O32:O41"/>
    <mergeCell ref="P32:P41"/>
    <mergeCell ref="C42:C51"/>
    <mergeCell ref="D42:D51"/>
    <mergeCell ref="E42:E51"/>
    <mergeCell ref="F42:F51"/>
    <mergeCell ref="I42:I51"/>
    <mergeCell ref="J42:J51"/>
    <mergeCell ref="AP32:AP41"/>
    <mergeCell ref="AQ32:AQ41"/>
    <mergeCell ref="AX22:AX31"/>
    <mergeCell ref="AR22:AR31"/>
    <mergeCell ref="AS22:AS31"/>
    <mergeCell ref="AT22:AT31"/>
    <mergeCell ref="AU22:AU31"/>
    <mergeCell ref="AV32:AV41"/>
    <mergeCell ref="AW32:AW41"/>
    <mergeCell ref="AX32:AX41"/>
    <mergeCell ref="AR32:AR41"/>
    <mergeCell ref="AS32:AS41"/>
    <mergeCell ref="AT32:AT41"/>
    <mergeCell ref="AU32:AU41"/>
    <mergeCell ref="K32:K41"/>
    <mergeCell ref="L32:L41"/>
    <mergeCell ref="M32:M41"/>
    <mergeCell ref="N32:N41"/>
    <mergeCell ref="B52:B61"/>
    <mergeCell ref="C52:C61"/>
    <mergeCell ref="D52:D61"/>
    <mergeCell ref="E52:E61"/>
    <mergeCell ref="F52:F61"/>
    <mergeCell ref="I52:I61"/>
    <mergeCell ref="J52:J61"/>
    <mergeCell ref="AP42:AP51"/>
    <mergeCell ref="AQ42:AQ51"/>
    <mergeCell ref="K42:K51"/>
    <mergeCell ref="L42:L51"/>
    <mergeCell ref="M42:M51"/>
    <mergeCell ref="N42:N51"/>
    <mergeCell ref="O42:O51"/>
    <mergeCell ref="P42:P51"/>
    <mergeCell ref="K52:K61"/>
    <mergeCell ref="L52:L61"/>
    <mergeCell ref="M52:M61"/>
    <mergeCell ref="N52:N61"/>
    <mergeCell ref="O52:O61"/>
    <mergeCell ref="P52:P61"/>
    <mergeCell ref="AP52:AP61"/>
    <mergeCell ref="AQ52:AQ61"/>
    <mergeCell ref="B42:B51"/>
    <mergeCell ref="AV42:AV51"/>
    <mergeCell ref="AW42:AW51"/>
    <mergeCell ref="AX42:AX51"/>
    <mergeCell ref="AR42:AR51"/>
    <mergeCell ref="AS42:AS51"/>
    <mergeCell ref="AT42:AT51"/>
    <mergeCell ref="AU42:AU51"/>
    <mergeCell ref="AV52:AV61"/>
    <mergeCell ref="AW52:AW61"/>
    <mergeCell ref="AX52:AX61"/>
    <mergeCell ref="AR52:AR61"/>
    <mergeCell ref="AS52:AS61"/>
    <mergeCell ref="AT52:AT61"/>
    <mergeCell ref="AU52:AU61"/>
  </mergeCells>
  <conditionalFormatting sqref="O12:P12 O13:O21">
    <cfRule type="containsText" dxfId="1066" priority="153" operator="containsText" text="Extremo">
      <formula>NOT(ISERROR(SEARCH("Extremo",O12)))</formula>
    </cfRule>
    <cfRule type="containsText" dxfId="1065" priority="154" operator="containsText" text="Alto">
      <formula>NOT(ISERROR(SEARCH("Alto",O12)))</formula>
    </cfRule>
    <cfRule type="containsText" dxfId="1064" priority="155" operator="containsText" text="Moderado">
      <formula>NOT(ISERROR(SEARCH("Moderado",O12)))</formula>
    </cfRule>
    <cfRule type="containsText" dxfId="1063" priority="156" operator="containsText" text="Bajo">
      <formula>NOT(ISERROR(SEARCH("Bajo",O12)))</formula>
    </cfRule>
  </conditionalFormatting>
  <conditionalFormatting sqref="AM12:AM21">
    <cfRule type="containsText" dxfId="1062" priority="150" operator="containsText" text="FUERTE">
      <formula>NOT(ISERROR(SEARCH("FUERTE",AM12)))</formula>
    </cfRule>
    <cfRule type="containsText" dxfId="1061" priority="151" operator="containsText" text="MODERADO">
      <formula>NOT(ISERROR(SEARCH("MODERADO",AM12)))</formula>
    </cfRule>
    <cfRule type="containsText" dxfId="1060" priority="152" operator="containsText" text="DÉBIL">
      <formula>NOT(ISERROR(SEARCH("DÉBIL",AM12)))</formula>
    </cfRule>
  </conditionalFormatting>
  <conditionalFormatting sqref="AW12:AW21">
    <cfRule type="containsText" dxfId="1059" priority="146" operator="containsText" text="Extremo">
      <formula>NOT(ISERROR(SEARCH("Extremo",AW12)))</formula>
    </cfRule>
    <cfRule type="containsText" dxfId="1058" priority="147" operator="containsText" text="Alto">
      <formula>NOT(ISERROR(SEARCH("Alto",AW12)))</formula>
    </cfRule>
    <cfRule type="containsText" dxfId="1057" priority="148" operator="containsText" text="Moderado">
      <formula>NOT(ISERROR(SEARCH("Moderado",AW12)))</formula>
    </cfRule>
    <cfRule type="containsText" dxfId="1056" priority="149" operator="containsText" text="Bajo">
      <formula>NOT(ISERROR(SEARCH("Bajo",AW12)))</formula>
    </cfRule>
  </conditionalFormatting>
  <conditionalFormatting sqref="B12:B21">
    <cfRule type="containsText" dxfId="1055" priority="145" operator="containsText" text="Escoger un proceso de la lista desplegable">
      <formula>NOT(ISERROR(SEARCH("Escoger un proceso de la lista desplegable",B12)))</formula>
    </cfRule>
  </conditionalFormatting>
  <conditionalFormatting sqref="B12:E21 Y12:AX21 G12:Q21">
    <cfRule type="containsText" dxfId="1054" priority="143" operator="containsText" text="Escoger un dato de la lista desplegable">
      <formula>NOT(ISERROR(SEARCH("Escoger un dato de la lista desplegable",B12)))</formula>
    </cfRule>
    <cfRule type="containsText" dxfId="1053" priority="144" operator="containsText" text="Casilla formulada">
      <formula>NOT(ISERROR(SEARCH("Casilla formulada",B12)))</formula>
    </cfRule>
  </conditionalFormatting>
  <conditionalFormatting sqref="D12:D21">
    <cfRule type="containsText" dxfId="1052" priority="142" operator="containsText" text="Definir el riesgo">
      <formula>NOT(ISERROR(SEARCH("Definir el riesgo",D12)))</formula>
    </cfRule>
  </conditionalFormatting>
  <conditionalFormatting sqref="H12:H21">
    <cfRule type="containsText" dxfId="1051" priority="141" operator="containsText" text="Espacio para describir la o las posibles causas">
      <formula>NOT(ISERROR(SEARCH("Espacio para describir la o las posibles causas",H12)))</formula>
    </cfRule>
  </conditionalFormatting>
  <conditionalFormatting sqref="I12:I21">
    <cfRule type="containsText" dxfId="1050" priority="140"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1049" priority="139" operator="containsText" text="←">
      <formula>NOT(ISERROR(SEARCH("←",J12)))</formula>
    </cfRule>
  </conditionalFormatting>
  <conditionalFormatting sqref="P12:P21">
    <cfRule type="containsText" dxfId="1048" priority="138" operator="containsText" text="Seleccione Tratamiento del Riesgo">
      <formula>NOT(ISERROR(SEARCH("Seleccione Tratamiento del Riesgo",P12)))</formula>
    </cfRule>
  </conditionalFormatting>
  <conditionalFormatting sqref="R12:S21 U12:X21">
    <cfRule type="containsText" dxfId="1047" priority="136" operator="containsText" text="Escoger un dato de la lista desplegable">
      <formula>NOT(ISERROR(SEARCH("Escoger un dato de la lista desplegable",R12)))</formula>
    </cfRule>
    <cfRule type="containsText" dxfId="1046" priority="137" operator="containsText" text="Casilla formulada">
      <formula>NOT(ISERROR(SEARCH("Casilla formulada",R12)))</formula>
    </cfRule>
  </conditionalFormatting>
  <conditionalFormatting sqref="R12:S21 U12:X21">
    <cfRule type="containsText" dxfId="1045" priority="135" operator="containsText" text="CONTROL#">
      <formula>NOT(ISERROR(SEARCH("CONTROL#",R12)))</formula>
    </cfRule>
  </conditionalFormatting>
  <conditionalFormatting sqref="T12:T21">
    <cfRule type="containsText" dxfId="1044" priority="133" operator="containsText" text="Escoger un dato de la lista desplegable">
      <formula>NOT(ISERROR(SEARCH("Escoger un dato de la lista desplegable",T12)))</formula>
    </cfRule>
    <cfRule type="containsText" dxfId="1043" priority="134" operator="containsText" text="Casilla formulada">
      <formula>NOT(ISERROR(SEARCH("Casilla formulada",T12)))</formula>
    </cfRule>
  </conditionalFormatting>
  <conditionalFormatting sqref="T12:T21">
    <cfRule type="containsText" dxfId="1042" priority="132" operator="containsText" text="CONTROL#">
      <formula>NOT(ISERROR(SEARCH("CONTROL#",T12)))</formula>
    </cfRule>
  </conditionalFormatting>
  <conditionalFormatting sqref="T12">
    <cfRule type="containsText" dxfId="1041" priority="130" operator="containsText" text="Escoger un dato de la lista desplegable">
      <formula>NOT(ISERROR(SEARCH("Escoger un dato de la lista desplegable",T12)))</formula>
    </cfRule>
    <cfRule type="containsText" dxfId="1040" priority="131" operator="containsText" text="Casilla formulada">
      <formula>NOT(ISERROR(SEARCH("Casilla formulada",T12)))</formula>
    </cfRule>
  </conditionalFormatting>
  <conditionalFormatting sqref="T13:T21">
    <cfRule type="containsText" dxfId="1039" priority="128" operator="containsText" text="Escoger un dato de la lista desplegable">
      <formula>NOT(ISERROR(SEARCH("Escoger un dato de la lista desplegable",T13)))</formula>
    </cfRule>
    <cfRule type="containsText" dxfId="1038" priority="129" operator="containsText" text="Casilla formulada">
      <formula>NOT(ISERROR(SEARCH("Casilla formulada",T13)))</formula>
    </cfRule>
  </conditionalFormatting>
  <conditionalFormatting sqref="I6">
    <cfRule type="containsText" dxfId="1037" priority="127" operator="containsText" text="Casilla formulada">
      <formula>NOT(ISERROR(SEARCH("Casilla formulada",I6)))</formula>
    </cfRule>
  </conditionalFormatting>
  <conditionalFormatting sqref="F12:F21">
    <cfRule type="containsText" dxfId="1036" priority="125" operator="containsText" text="Escoger un dato de la lista desplegable">
      <formula>NOT(ISERROR(SEARCH("Escoger un dato de la lista desplegable",F12)))</formula>
    </cfRule>
    <cfRule type="containsText" dxfId="1035" priority="126" operator="containsText" text="Casilla formulada">
      <formula>NOT(ISERROR(SEARCH("Casilla formulada",F12)))</formula>
    </cfRule>
  </conditionalFormatting>
  <conditionalFormatting sqref="O22:P22 O23:O31">
    <cfRule type="containsText" dxfId="1034" priority="121" operator="containsText" text="Extremo">
      <formula>NOT(ISERROR(SEARCH("Extremo",O22)))</formula>
    </cfRule>
    <cfRule type="containsText" dxfId="1033" priority="122" operator="containsText" text="Alto">
      <formula>NOT(ISERROR(SEARCH("Alto",O22)))</formula>
    </cfRule>
    <cfRule type="containsText" dxfId="1032" priority="123" operator="containsText" text="Moderado">
      <formula>NOT(ISERROR(SEARCH("Moderado",O22)))</formula>
    </cfRule>
    <cfRule type="containsText" dxfId="1031" priority="124" operator="containsText" text="Bajo">
      <formula>NOT(ISERROR(SEARCH("Bajo",O22)))</formula>
    </cfRule>
  </conditionalFormatting>
  <conditionalFormatting sqref="AM22:AM31">
    <cfRule type="containsText" dxfId="1030" priority="118" operator="containsText" text="FUERTE">
      <formula>NOT(ISERROR(SEARCH("FUERTE",AM22)))</formula>
    </cfRule>
    <cfRule type="containsText" dxfId="1029" priority="119" operator="containsText" text="MODERADO">
      <formula>NOT(ISERROR(SEARCH("MODERADO",AM22)))</formula>
    </cfRule>
    <cfRule type="containsText" dxfId="1028" priority="120" operator="containsText" text="DÉBIL">
      <formula>NOT(ISERROR(SEARCH("DÉBIL",AM22)))</formula>
    </cfRule>
  </conditionalFormatting>
  <conditionalFormatting sqref="AW22:AW31">
    <cfRule type="containsText" dxfId="1027" priority="114" operator="containsText" text="Extremo">
      <formula>NOT(ISERROR(SEARCH("Extremo",AW22)))</formula>
    </cfRule>
    <cfRule type="containsText" dxfId="1026" priority="115" operator="containsText" text="Alto">
      <formula>NOT(ISERROR(SEARCH("Alto",AW22)))</formula>
    </cfRule>
    <cfRule type="containsText" dxfId="1025" priority="116" operator="containsText" text="Moderado">
      <formula>NOT(ISERROR(SEARCH("Moderado",AW22)))</formula>
    </cfRule>
    <cfRule type="containsText" dxfId="1024" priority="117" operator="containsText" text="Bajo">
      <formula>NOT(ISERROR(SEARCH("Bajo",AW22)))</formula>
    </cfRule>
  </conditionalFormatting>
  <conditionalFormatting sqref="B22:B31">
    <cfRule type="containsText" dxfId="1023" priority="113" operator="containsText" text="Escoger un proceso de la lista desplegable">
      <formula>NOT(ISERROR(SEARCH("Escoger un proceso de la lista desplegable",B22)))</formula>
    </cfRule>
  </conditionalFormatting>
  <conditionalFormatting sqref="B22:E31 Y22:AX31 G22:Q31">
    <cfRule type="containsText" dxfId="1022" priority="111" operator="containsText" text="Escoger un dato de la lista desplegable">
      <formula>NOT(ISERROR(SEARCH("Escoger un dato de la lista desplegable",B22)))</formula>
    </cfRule>
    <cfRule type="containsText" dxfId="1021" priority="112" operator="containsText" text="Casilla formulada">
      <formula>NOT(ISERROR(SEARCH("Casilla formulada",B22)))</formula>
    </cfRule>
  </conditionalFormatting>
  <conditionalFormatting sqref="D22:D31">
    <cfRule type="containsText" dxfId="1020" priority="110" operator="containsText" text="Definir el riesgo">
      <formula>NOT(ISERROR(SEARCH("Definir el riesgo",D22)))</formula>
    </cfRule>
  </conditionalFormatting>
  <conditionalFormatting sqref="H22:H31">
    <cfRule type="containsText" dxfId="1019" priority="109" operator="containsText" text="Espacio para describir la o las posibles causas">
      <formula>NOT(ISERROR(SEARCH("Espacio para describir la o las posibles causas",H22)))</formula>
    </cfRule>
  </conditionalFormatting>
  <conditionalFormatting sqref="I22:I31">
    <cfRule type="containsText" dxfId="1018" priority="108"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1017" priority="107" operator="containsText" text="←">
      <formula>NOT(ISERROR(SEARCH("←",J22)))</formula>
    </cfRule>
  </conditionalFormatting>
  <conditionalFormatting sqref="P22:P31">
    <cfRule type="containsText" dxfId="1016" priority="106" operator="containsText" text="Seleccione Tratamiento del Riesgo">
      <formula>NOT(ISERROR(SEARCH("Seleccione Tratamiento del Riesgo",P22)))</formula>
    </cfRule>
  </conditionalFormatting>
  <conditionalFormatting sqref="R22:S31 U22:X31">
    <cfRule type="containsText" dxfId="1015" priority="104" operator="containsText" text="Escoger un dato de la lista desplegable">
      <formula>NOT(ISERROR(SEARCH("Escoger un dato de la lista desplegable",R22)))</formula>
    </cfRule>
    <cfRule type="containsText" dxfId="1014" priority="105" operator="containsText" text="Casilla formulada">
      <formula>NOT(ISERROR(SEARCH("Casilla formulada",R22)))</formula>
    </cfRule>
  </conditionalFormatting>
  <conditionalFormatting sqref="R22:S31 U22:X31">
    <cfRule type="containsText" dxfId="1013" priority="103" operator="containsText" text="CONTROL#">
      <formula>NOT(ISERROR(SEARCH("CONTROL#",R22)))</formula>
    </cfRule>
  </conditionalFormatting>
  <conditionalFormatting sqref="T22:T31">
    <cfRule type="containsText" dxfId="1012" priority="101" operator="containsText" text="Escoger un dato de la lista desplegable">
      <formula>NOT(ISERROR(SEARCH("Escoger un dato de la lista desplegable",T22)))</formula>
    </cfRule>
    <cfRule type="containsText" dxfId="1011" priority="102" operator="containsText" text="Casilla formulada">
      <formula>NOT(ISERROR(SEARCH("Casilla formulada",T22)))</formula>
    </cfRule>
  </conditionalFormatting>
  <conditionalFormatting sqref="T22:T31">
    <cfRule type="containsText" dxfId="1010" priority="100" operator="containsText" text="CONTROL#">
      <formula>NOT(ISERROR(SEARCH("CONTROL#",T22)))</formula>
    </cfRule>
  </conditionalFormatting>
  <conditionalFormatting sqref="T22">
    <cfRule type="containsText" dxfId="1009" priority="98" operator="containsText" text="Escoger un dato de la lista desplegable">
      <formula>NOT(ISERROR(SEARCH("Escoger un dato de la lista desplegable",T22)))</formula>
    </cfRule>
    <cfRule type="containsText" dxfId="1008" priority="99" operator="containsText" text="Casilla formulada">
      <formula>NOT(ISERROR(SEARCH("Casilla formulada",T22)))</formula>
    </cfRule>
  </conditionalFormatting>
  <conditionalFormatting sqref="T23:T31">
    <cfRule type="containsText" dxfId="1007" priority="96" operator="containsText" text="Escoger un dato de la lista desplegable">
      <formula>NOT(ISERROR(SEARCH("Escoger un dato de la lista desplegable",T23)))</formula>
    </cfRule>
    <cfRule type="containsText" dxfId="1006" priority="97" operator="containsText" text="Casilla formulada">
      <formula>NOT(ISERROR(SEARCH("Casilla formulada",T23)))</formula>
    </cfRule>
  </conditionalFormatting>
  <conditionalFormatting sqref="F22:F31">
    <cfRule type="containsText" dxfId="1005" priority="94" operator="containsText" text="Escoger un dato de la lista desplegable">
      <formula>NOT(ISERROR(SEARCH("Escoger un dato de la lista desplegable",F22)))</formula>
    </cfRule>
    <cfRule type="containsText" dxfId="1004" priority="95" operator="containsText" text="Casilla formulada">
      <formula>NOT(ISERROR(SEARCH("Casilla formulada",F22)))</formula>
    </cfRule>
  </conditionalFormatting>
  <conditionalFormatting sqref="O32:P32 O33:O41">
    <cfRule type="containsText" dxfId="1003" priority="90" operator="containsText" text="Extremo">
      <formula>NOT(ISERROR(SEARCH("Extremo",O32)))</formula>
    </cfRule>
    <cfRule type="containsText" dxfId="1002" priority="91" operator="containsText" text="Alto">
      <formula>NOT(ISERROR(SEARCH("Alto",O32)))</formula>
    </cfRule>
    <cfRule type="containsText" dxfId="1001" priority="92" operator="containsText" text="Moderado">
      <formula>NOT(ISERROR(SEARCH("Moderado",O32)))</formula>
    </cfRule>
    <cfRule type="containsText" dxfId="1000" priority="93" operator="containsText" text="Bajo">
      <formula>NOT(ISERROR(SEARCH("Bajo",O32)))</formula>
    </cfRule>
  </conditionalFormatting>
  <conditionalFormatting sqref="AM32:AM41">
    <cfRule type="containsText" dxfId="999" priority="87" operator="containsText" text="FUERTE">
      <formula>NOT(ISERROR(SEARCH("FUERTE",AM32)))</formula>
    </cfRule>
    <cfRule type="containsText" dxfId="998" priority="88" operator="containsText" text="MODERADO">
      <formula>NOT(ISERROR(SEARCH("MODERADO",AM32)))</formula>
    </cfRule>
    <cfRule type="containsText" dxfId="997" priority="89" operator="containsText" text="DÉBIL">
      <formula>NOT(ISERROR(SEARCH("DÉBIL",AM32)))</formula>
    </cfRule>
  </conditionalFormatting>
  <conditionalFormatting sqref="AW32:AW41">
    <cfRule type="containsText" dxfId="996" priority="83" operator="containsText" text="Extremo">
      <formula>NOT(ISERROR(SEARCH("Extremo",AW32)))</formula>
    </cfRule>
    <cfRule type="containsText" dxfId="995" priority="84" operator="containsText" text="Alto">
      <formula>NOT(ISERROR(SEARCH("Alto",AW32)))</formula>
    </cfRule>
    <cfRule type="containsText" dxfId="994" priority="85" operator="containsText" text="Moderado">
      <formula>NOT(ISERROR(SEARCH("Moderado",AW32)))</formula>
    </cfRule>
    <cfRule type="containsText" dxfId="993" priority="86" operator="containsText" text="Bajo">
      <formula>NOT(ISERROR(SEARCH("Bajo",AW32)))</formula>
    </cfRule>
  </conditionalFormatting>
  <conditionalFormatting sqref="B32:B41">
    <cfRule type="containsText" dxfId="992" priority="82" operator="containsText" text="Escoger un proceso de la lista desplegable">
      <formula>NOT(ISERROR(SEARCH("Escoger un proceso de la lista desplegable",B32)))</formula>
    </cfRule>
  </conditionalFormatting>
  <conditionalFormatting sqref="B32:E41 Y32:AX41 G32:Q41">
    <cfRule type="containsText" dxfId="991" priority="80" operator="containsText" text="Escoger un dato de la lista desplegable">
      <formula>NOT(ISERROR(SEARCH("Escoger un dato de la lista desplegable",B32)))</formula>
    </cfRule>
    <cfRule type="containsText" dxfId="990" priority="81" operator="containsText" text="Casilla formulada">
      <formula>NOT(ISERROR(SEARCH("Casilla formulada",B32)))</formula>
    </cfRule>
  </conditionalFormatting>
  <conditionalFormatting sqref="D32:D41">
    <cfRule type="containsText" dxfId="989" priority="79" operator="containsText" text="Definir el riesgo">
      <formula>NOT(ISERROR(SEARCH("Definir el riesgo",D32)))</formula>
    </cfRule>
  </conditionalFormatting>
  <conditionalFormatting sqref="H32:H41">
    <cfRule type="containsText" dxfId="988" priority="78" operator="containsText" text="Espacio para describir la o las posibles causas">
      <formula>NOT(ISERROR(SEARCH("Espacio para describir la o las posibles causas",H32)))</formula>
    </cfRule>
  </conditionalFormatting>
  <conditionalFormatting sqref="I32:I41">
    <cfRule type="containsText" dxfId="987" priority="77"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986" priority="76" operator="containsText" text="←">
      <formula>NOT(ISERROR(SEARCH("←",J32)))</formula>
    </cfRule>
  </conditionalFormatting>
  <conditionalFormatting sqref="P32:P41">
    <cfRule type="containsText" dxfId="985" priority="75" operator="containsText" text="Seleccione Tratamiento del Riesgo">
      <formula>NOT(ISERROR(SEARCH("Seleccione Tratamiento del Riesgo",P32)))</formula>
    </cfRule>
  </conditionalFormatting>
  <conditionalFormatting sqref="R32:S41 U32:X41">
    <cfRule type="containsText" dxfId="984" priority="73" operator="containsText" text="Escoger un dato de la lista desplegable">
      <formula>NOT(ISERROR(SEARCH("Escoger un dato de la lista desplegable",R32)))</formula>
    </cfRule>
    <cfRule type="containsText" dxfId="983" priority="74" operator="containsText" text="Casilla formulada">
      <formula>NOT(ISERROR(SEARCH("Casilla formulada",R32)))</formula>
    </cfRule>
  </conditionalFormatting>
  <conditionalFormatting sqref="R32:S41 U32:X41">
    <cfRule type="containsText" dxfId="982" priority="72" operator="containsText" text="CONTROL#">
      <formula>NOT(ISERROR(SEARCH("CONTROL#",R32)))</formula>
    </cfRule>
  </conditionalFormatting>
  <conditionalFormatting sqref="T32:T41">
    <cfRule type="containsText" dxfId="981" priority="70" operator="containsText" text="Escoger un dato de la lista desplegable">
      <formula>NOT(ISERROR(SEARCH("Escoger un dato de la lista desplegable",T32)))</formula>
    </cfRule>
    <cfRule type="containsText" dxfId="980" priority="71" operator="containsText" text="Casilla formulada">
      <formula>NOT(ISERROR(SEARCH("Casilla formulada",T32)))</formula>
    </cfRule>
  </conditionalFormatting>
  <conditionalFormatting sqref="T32:T41">
    <cfRule type="containsText" dxfId="979" priority="69" operator="containsText" text="CONTROL#">
      <formula>NOT(ISERROR(SEARCH("CONTROL#",T32)))</formula>
    </cfRule>
  </conditionalFormatting>
  <conditionalFormatting sqref="T32">
    <cfRule type="containsText" dxfId="978" priority="67" operator="containsText" text="Escoger un dato de la lista desplegable">
      <formula>NOT(ISERROR(SEARCH("Escoger un dato de la lista desplegable",T32)))</formula>
    </cfRule>
    <cfRule type="containsText" dxfId="977" priority="68" operator="containsText" text="Casilla formulada">
      <formula>NOT(ISERROR(SEARCH("Casilla formulada",T32)))</formula>
    </cfRule>
  </conditionalFormatting>
  <conditionalFormatting sqref="T33:T41">
    <cfRule type="containsText" dxfId="976" priority="65" operator="containsText" text="Escoger un dato de la lista desplegable">
      <formula>NOT(ISERROR(SEARCH("Escoger un dato de la lista desplegable",T33)))</formula>
    </cfRule>
    <cfRule type="containsText" dxfId="975" priority="66" operator="containsText" text="Casilla formulada">
      <formula>NOT(ISERROR(SEARCH("Casilla formulada",T33)))</formula>
    </cfRule>
  </conditionalFormatting>
  <conditionalFormatting sqref="F32:F41">
    <cfRule type="containsText" dxfId="974" priority="63" operator="containsText" text="Escoger un dato de la lista desplegable">
      <formula>NOT(ISERROR(SEARCH("Escoger un dato de la lista desplegable",F32)))</formula>
    </cfRule>
    <cfRule type="containsText" dxfId="973" priority="64" operator="containsText" text="Casilla formulada">
      <formula>NOT(ISERROR(SEARCH("Casilla formulada",F32)))</formula>
    </cfRule>
  </conditionalFormatting>
  <conditionalFormatting sqref="O42:P42 O43:O51">
    <cfRule type="containsText" dxfId="972" priority="59" operator="containsText" text="Extremo">
      <formula>NOT(ISERROR(SEARCH("Extremo",O42)))</formula>
    </cfRule>
    <cfRule type="containsText" dxfId="971" priority="60" operator="containsText" text="Alto">
      <formula>NOT(ISERROR(SEARCH("Alto",O42)))</formula>
    </cfRule>
    <cfRule type="containsText" dxfId="970" priority="61" operator="containsText" text="Moderado">
      <formula>NOT(ISERROR(SEARCH("Moderado",O42)))</formula>
    </cfRule>
    <cfRule type="containsText" dxfId="969" priority="62" operator="containsText" text="Bajo">
      <formula>NOT(ISERROR(SEARCH("Bajo",O42)))</formula>
    </cfRule>
  </conditionalFormatting>
  <conditionalFormatting sqref="AM42:AM51">
    <cfRule type="containsText" dxfId="968" priority="56" operator="containsText" text="FUERTE">
      <formula>NOT(ISERROR(SEARCH("FUERTE",AM42)))</formula>
    </cfRule>
    <cfRule type="containsText" dxfId="967" priority="57" operator="containsText" text="MODERADO">
      <formula>NOT(ISERROR(SEARCH("MODERADO",AM42)))</formula>
    </cfRule>
    <cfRule type="containsText" dxfId="966" priority="58" operator="containsText" text="DÉBIL">
      <formula>NOT(ISERROR(SEARCH("DÉBIL",AM42)))</formula>
    </cfRule>
  </conditionalFormatting>
  <conditionalFormatting sqref="AW42:AW51">
    <cfRule type="containsText" dxfId="965" priority="52" operator="containsText" text="Extremo">
      <formula>NOT(ISERROR(SEARCH("Extremo",AW42)))</formula>
    </cfRule>
    <cfRule type="containsText" dxfId="964" priority="53" operator="containsText" text="Alto">
      <formula>NOT(ISERROR(SEARCH("Alto",AW42)))</formula>
    </cfRule>
    <cfRule type="containsText" dxfId="963" priority="54" operator="containsText" text="Moderado">
      <formula>NOT(ISERROR(SEARCH("Moderado",AW42)))</formula>
    </cfRule>
    <cfRule type="containsText" dxfId="962" priority="55" operator="containsText" text="Bajo">
      <formula>NOT(ISERROR(SEARCH("Bajo",AW42)))</formula>
    </cfRule>
  </conditionalFormatting>
  <conditionalFormatting sqref="B42:B51">
    <cfRule type="containsText" dxfId="961" priority="51" operator="containsText" text="Escoger un proceso de la lista desplegable">
      <formula>NOT(ISERROR(SEARCH("Escoger un proceso de la lista desplegable",B42)))</formula>
    </cfRule>
  </conditionalFormatting>
  <conditionalFormatting sqref="B42:E51 Y42:AX51 G42:Q51">
    <cfRule type="containsText" dxfId="960" priority="49" operator="containsText" text="Escoger un dato de la lista desplegable">
      <formula>NOT(ISERROR(SEARCH("Escoger un dato de la lista desplegable",B42)))</formula>
    </cfRule>
    <cfRule type="containsText" dxfId="959" priority="50" operator="containsText" text="Casilla formulada">
      <formula>NOT(ISERROR(SEARCH("Casilla formulada",B42)))</formula>
    </cfRule>
  </conditionalFormatting>
  <conditionalFormatting sqref="D42:D51">
    <cfRule type="containsText" dxfId="958" priority="48" operator="containsText" text="Definir el riesgo">
      <formula>NOT(ISERROR(SEARCH("Definir el riesgo",D42)))</formula>
    </cfRule>
  </conditionalFormatting>
  <conditionalFormatting sqref="H42:H51">
    <cfRule type="containsText" dxfId="957" priority="47" operator="containsText" text="Espacio para describir la o las posibles causas">
      <formula>NOT(ISERROR(SEARCH("Espacio para describir la o las posibles causas",H42)))</formula>
    </cfRule>
  </conditionalFormatting>
  <conditionalFormatting sqref="I42:I51">
    <cfRule type="containsText" dxfId="956" priority="46"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955" priority="45" operator="containsText" text="←">
      <formula>NOT(ISERROR(SEARCH("←",J42)))</formula>
    </cfRule>
  </conditionalFormatting>
  <conditionalFormatting sqref="P42:P51">
    <cfRule type="containsText" dxfId="954" priority="44" operator="containsText" text="Seleccione Tratamiento del Riesgo">
      <formula>NOT(ISERROR(SEARCH("Seleccione Tratamiento del Riesgo",P42)))</formula>
    </cfRule>
  </conditionalFormatting>
  <conditionalFormatting sqref="R42:S51 U42:X51">
    <cfRule type="containsText" dxfId="953" priority="42" operator="containsText" text="Escoger un dato de la lista desplegable">
      <formula>NOT(ISERROR(SEARCH("Escoger un dato de la lista desplegable",R42)))</formula>
    </cfRule>
    <cfRule type="containsText" dxfId="952" priority="43" operator="containsText" text="Casilla formulada">
      <formula>NOT(ISERROR(SEARCH("Casilla formulada",R42)))</formula>
    </cfRule>
  </conditionalFormatting>
  <conditionalFormatting sqref="R42:S51 U42:X51">
    <cfRule type="containsText" dxfId="951" priority="41" operator="containsText" text="CONTROL#">
      <formula>NOT(ISERROR(SEARCH("CONTROL#",R42)))</formula>
    </cfRule>
  </conditionalFormatting>
  <conditionalFormatting sqref="T42:T51">
    <cfRule type="containsText" dxfId="950" priority="39" operator="containsText" text="Escoger un dato de la lista desplegable">
      <formula>NOT(ISERROR(SEARCH("Escoger un dato de la lista desplegable",T42)))</formula>
    </cfRule>
    <cfRule type="containsText" dxfId="949" priority="40" operator="containsText" text="Casilla formulada">
      <formula>NOT(ISERROR(SEARCH("Casilla formulada",T42)))</formula>
    </cfRule>
  </conditionalFormatting>
  <conditionalFormatting sqref="T42:T51">
    <cfRule type="containsText" dxfId="948" priority="38" operator="containsText" text="CONTROL#">
      <formula>NOT(ISERROR(SEARCH("CONTROL#",T42)))</formula>
    </cfRule>
  </conditionalFormatting>
  <conditionalFormatting sqref="T42">
    <cfRule type="containsText" dxfId="947" priority="36" operator="containsText" text="Escoger un dato de la lista desplegable">
      <formula>NOT(ISERROR(SEARCH("Escoger un dato de la lista desplegable",T42)))</formula>
    </cfRule>
    <cfRule type="containsText" dxfId="946" priority="37" operator="containsText" text="Casilla formulada">
      <formula>NOT(ISERROR(SEARCH("Casilla formulada",T42)))</formula>
    </cfRule>
  </conditionalFormatting>
  <conditionalFormatting sqref="T43:T51">
    <cfRule type="containsText" dxfId="945" priority="34" operator="containsText" text="Escoger un dato de la lista desplegable">
      <formula>NOT(ISERROR(SEARCH("Escoger un dato de la lista desplegable",T43)))</formula>
    </cfRule>
    <cfRule type="containsText" dxfId="944" priority="35" operator="containsText" text="Casilla formulada">
      <formula>NOT(ISERROR(SEARCH("Casilla formulada",T43)))</formula>
    </cfRule>
  </conditionalFormatting>
  <conditionalFormatting sqref="F42:F51">
    <cfRule type="containsText" dxfId="943" priority="32" operator="containsText" text="Escoger un dato de la lista desplegable">
      <formula>NOT(ISERROR(SEARCH("Escoger un dato de la lista desplegable",F42)))</formula>
    </cfRule>
    <cfRule type="containsText" dxfId="942" priority="33" operator="containsText" text="Casilla formulada">
      <formula>NOT(ISERROR(SEARCH("Casilla formulada",F42)))</formula>
    </cfRule>
  </conditionalFormatting>
  <conditionalFormatting sqref="O52:P52 O53:O61">
    <cfRule type="containsText" dxfId="941" priority="28" operator="containsText" text="Extremo">
      <formula>NOT(ISERROR(SEARCH("Extremo",O52)))</formula>
    </cfRule>
    <cfRule type="containsText" dxfId="940" priority="29" operator="containsText" text="Alto">
      <formula>NOT(ISERROR(SEARCH("Alto",O52)))</formula>
    </cfRule>
    <cfRule type="containsText" dxfId="939" priority="30" operator="containsText" text="Moderado">
      <formula>NOT(ISERROR(SEARCH("Moderado",O52)))</formula>
    </cfRule>
    <cfRule type="containsText" dxfId="938" priority="31" operator="containsText" text="Bajo">
      <formula>NOT(ISERROR(SEARCH("Bajo",O52)))</formula>
    </cfRule>
  </conditionalFormatting>
  <conditionalFormatting sqref="AM52:AM61">
    <cfRule type="containsText" dxfId="937" priority="25" operator="containsText" text="FUERTE">
      <formula>NOT(ISERROR(SEARCH("FUERTE",AM52)))</formula>
    </cfRule>
    <cfRule type="containsText" dxfId="936" priority="26" operator="containsText" text="MODERADO">
      <formula>NOT(ISERROR(SEARCH("MODERADO",AM52)))</formula>
    </cfRule>
    <cfRule type="containsText" dxfId="935" priority="27" operator="containsText" text="DÉBIL">
      <formula>NOT(ISERROR(SEARCH("DÉBIL",AM52)))</formula>
    </cfRule>
  </conditionalFormatting>
  <conditionalFormatting sqref="AW52:AW61">
    <cfRule type="containsText" dxfId="934" priority="21" operator="containsText" text="Extremo">
      <formula>NOT(ISERROR(SEARCH("Extremo",AW52)))</formula>
    </cfRule>
    <cfRule type="containsText" dxfId="933" priority="22" operator="containsText" text="Alto">
      <formula>NOT(ISERROR(SEARCH("Alto",AW52)))</formula>
    </cfRule>
    <cfRule type="containsText" dxfId="932" priority="23" operator="containsText" text="Moderado">
      <formula>NOT(ISERROR(SEARCH("Moderado",AW52)))</formula>
    </cfRule>
    <cfRule type="containsText" dxfId="931" priority="24" operator="containsText" text="Bajo">
      <formula>NOT(ISERROR(SEARCH("Bajo",AW52)))</formula>
    </cfRule>
  </conditionalFormatting>
  <conditionalFormatting sqref="B52:B61">
    <cfRule type="containsText" dxfId="930" priority="20" operator="containsText" text="Escoger un proceso de la lista desplegable">
      <formula>NOT(ISERROR(SEARCH("Escoger un proceso de la lista desplegable",B52)))</formula>
    </cfRule>
  </conditionalFormatting>
  <conditionalFormatting sqref="B52:E61 Y52:AX61 G52:Q61">
    <cfRule type="containsText" dxfId="929" priority="18" operator="containsText" text="Escoger un dato de la lista desplegable">
      <formula>NOT(ISERROR(SEARCH("Escoger un dato de la lista desplegable",B52)))</formula>
    </cfRule>
    <cfRule type="containsText" dxfId="928" priority="19" operator="containsText" text="Casilla formulada">
      <formula>NOT(ISERROR(SEARCH("Casilla formulada",B52)))</formula>
    </cfRule>
  </conditionalFormatting>
  <conditionalFormatting sqref="D52:D61">
    <cfRule type="containsText" dxfId="927" priority="17" operator="containsText" text="Definir el riesgo">
      <formula>NOT(ISERROR(SEARCH("Definir el riesgo",D52)))</formula>
    </cfRule>
  </conditionalFormatting>
  <conditionalFormatting sqref="H52:H61">
    <cfRule type="containsText" dxfId="926" priority="16" operator="containsText" text="Espacio para describir la o las posibles causas">
      <formula>NOT(ISERROR(SEARCH("Espacio para describir la o las posibles causas",H52)))</formula>
    </cfRule>
  </conditionalFormatting>
  <conditionalFormatting sqref="I52:I61">
    <cfRule type="containsText" dxfId="925" priority="15"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924" priority="14" operator="containsText" text="←">
      <formula>NOT(ISERROR(SEARCH("←",J52)))</formula>
    </cfRule>
  </conditionalFormatting>
  <conditionalFormatting sqref="P52:P61">
    <cfRule type="containsText" dxfId="923" priority="13" operator="containsText" text="Seleccione Tratamiento del Riesgo">
      <formula>NOT(ISERROR(SEARCH("Seleccione Tratamiento del Riesgo",P52)))</formula>
    </cfRule>
  </conditionalFormatting>
  <conditionalFormatting sqref="R52:S61 U52:X61">
    <cfRule type="containsText" dxfId="922" priority="11" operator="containsText" text="Escoger un dato de la lista desplegable">
      <formula>NOT(ISERROR(SEARCH("Escoger un dato de la lista desplegable",R52)))</formula>
    </cfRule>
    <cfRule type="containsText" dxfId="921" priority="12" operator="containsText" text="Casilla formulada">
      <formula>NOT(ISERROR(SEARCH("Casilla formulada",R52)))</formula>
    </cfRule>
  </conditionalFormatting>
  <conditionalFormatting sqref="R52:S61 U52:X61">
    <cfRule type="containsText" dxfId="920" priority="10" operator="containsText" text="CONTROL#">
      <formula>NOT(ISERROR(SEARCH("CONTROL#",R52)))</formula>
    </cfRule>
  </conditionalFormatting>
  <conditionalFormatting sqref="T52:T61">
    <cfRule type="containsText" dxfId="919" priority="8" operator="containsText" text="Escoger un dato de la lista desplegable">
      <formula>NOT(ISERROR(SEARCH("Escoger un dato de la lista desplegable",T52)))</formula>
    </cfRule>
    <cfRule type="containsText" dxfId="918" priority="9" operator="containsText" text="Casilla formulada">
      <formula>NOT(ISERROR(SEARCH("Casilla formulada",T52)))</formula>
    </cfRule>
  </conditionalFormatting>
  <conditionalFormatting sqref="T52:T61">
    <cfRule type="containsText" dxfId="917" priority="7" operator="containsText" text="CONTROL#">
      <formula>NOT(ISERROR(SEARCH("CONTROL#",T52)))</formula>
    </cfRule>
  </conditionalFormatting>
  <conditionalFormatting sqref="T52">
    <cfRule type="containsText" dxfId="916" priority="5" operator="containsText" text="Escoger un dato de la lista desplegable">
      <formula>NOT(ISERROR(SEARCH("Escoger un dato de la lista desplegable",T52)))</formula>
    </cfRule>
    <cfRule type="containsText" dxfId="915" priority="6" operator="containsText" text="Casilla formulada">
      <formula>NOT(ISERROR(SEARCH("Casilla formulada",T52)))</formula>
    </cfRule>
  </conditionalFormatting>
  <conditionalFormatting sqref="T53:T61">
    <cfRule type="containsText" dxfId="914" priority="3" operator="containsText" text="Escoger un dato de la lista desplegable">
      <formula>NOT(ISERROR(SEARCH("Escoger un dato de la lista desplegable",T53)))</formula>
    </cfRule>
    <cfRule type="containsText" dxfId="913" priority="4" operator="containsText" text="Casilla formulada">
      <formula>NOT(ISERROR(SEARCH("Casilla formulada",T53)))</formula>
    </cfRule>
  </conditionalFormatting>
  <conditionalFormatting sqref="F52:F61">
    <cfRule type="containsText" dxfId="912" priority="1" operator="containsText" text="Escoger un dato de la lista desplegable">
      <formula>NOT(ISERROR(SEARCH("Escoger un dato de la lista desplegable",F52)))</formula>
    </cfRule>
    <cfRule type="containsText" dxfId="911" priority="2" operator="containsText" text="Casilla formulada">
      <formula>NOT(ISERROR(SEARCH("Casilla formulada",F52)))</formula>
    </cfRule>
  </conditionalFormatting>
  <dataValidations count="11">
    <dataValidation type="list" allowBlank="1" showInputMessage="1" showErrorMessage="1" sqref="T12:T61" xr:uid="{00000000-0002-0000-2D00-000000000000}">
      <formula1>"Escoger un dato de la lista desplegable,Por Tramite, Diario, Semanal, Quincenal, Mensual, Bimestral, Trimestral, Semestral,Anual"</formula1>
    </dataValidation>
    <dataValidation type="list" allowBlank="1" showInputMessage="1" showErrorMessage="1" sqref="AJ12:AJ61" xr:uid="{00000000-0002-0000-2D00-000001000000}">
      <formula1>"Escoger un dato de la lista desplegable,Fuerte,Moderado,Débil"</formula1>
    </dataValidation>
    <dataValidation type="list" allowBlank="1" showInputMessage="1" showErrorMessage="1" sqref="AF12:AF61" xr:uid="{00000000-0002-0000-2D00-000002000000}">
      <formula1>"Escoger un dato de la lista desplegable,Completa,Incompleta,No existe"</formula1>
    </dataValidation>
    <dataValidation type="list" allowBlank="1" showInputMessage="1" showErrorMessage="1" sqref="AE12:AE61" xr:uid="{00000000-0002-0000-2D00-000003000000}">
      <formula1>"Escoger un dato de la lista desplegable,Se investigan y resuelven oportunamente,No se investigan y resuelven oportunamente."</formula1>
    </dataValidation>
    <dataValidation type="list" allowBlank="1" showInputMessage="1" showErrorMessage="1" sqref="AD12:AD61" xr:uid="{00000000-0002-0000-2D00-000004000000}">
      <formula1>"Escoger un dato de la lista desplegable,Confiable,No confiable"</formula1>
    </dataValidation>
    <dataValidation type="list" allowBlank="1" showInputMessage="1" showErrorMessage="1" sqref="AC12:AC61" xr:uid="{00000000-0002-0000-2D00-000005000000}">
      <formula1>"Escoger un dato de la lista desplegable,Prevenir,Detectar,No es un control"</formula1>
    </dataValidation>
    <dataValidation type="list" allowBlank="1" showInputMessage="1" showErrorMessage="1" sqref="AB12:AB61" xr:uid="{00000000-0002-0000-2D00-000006000000}">
      <formula1>"Escoger un dato de la lista desplegable,Oportuna,Inoportuna"</formula1>
    </dataValidation>
    <dataValidation type="list" allowBlank="1" showInputMessage="1" showErrorMessage="1" sqref="AA12:AA61" xr:uid="{00000000-0002-0000-2D00-000007000000}">
      <formula1>"Escoger un dato de la lista desplegable,Adecuado,Inadecuado"</formula1>
    </dataValidation>
    <dataValidation type="list" allowBlank="1" showInputMessage="1" showErrorMessage="1" sqref="Z12:Z61" xr:uid="{00000000-0002-0000-2D00-000008000000}">
      <formula1>"Escoger un dato de la lista desplegable,Asignado,No Asignado"</formula1>
    </dataValidation>
    <dataValidation type="list" allowBlank="1" showInputMessage="1" showErrorMessage="1" sqref="Y12:Y61" xr:uid="{00000000-0002-0000-2D00-000009000000}">
      <formula1>"Escoger un dato de la lista desplegable,Preventivo,Detectivo"</formula1>
    </dataValidation>
    <dataValidation type="list" allowBlank="1" showInputMessage="1" showErrorMessage="1" sqref="M12:M61 J12:J61" xr:uid="{00000000-0002-0000-2D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D00-00000B000000}">
          <x14:formula1>
            <xm:f>'HOJA DE DATOS'!$I$13:$I$46</xm:f>
          </x14:formula1>
          <xm:sqref>B12:B61</xm:sqref>
        </x14:dataValidation>
        <x14:dataValidation type="list" allowBlank="1" showInputMessage="1" showErrorMessage="1" xr:uid="{00000000-0002-0000-2D00-00000C000000}">
          <x14:formula1>
            <xm:f>'HOJA DE DATOS'!$I$50:$I$57</xm:f>
          </x14:formula1>
          <xm:sqref>E12:E61</xm:sqref>
        </x14:dataValidation>
        <x14:dataValidation type="list" allowBlank="1" showInputMessage="1" showErrorMessage="1" xr:uid="{00000000-0002-0000-2D00-00000D000000}">
          <x14:formula1>
            <xm:f>'HOJA DE DATOS'!$I$60:$I$64</xm:f>
          </x14:formula1>
          <xm:sqref>P12:P61</xm:sqref>
        </x14:dataValidation>
      </x14:dataValidations>
    </ext>
  </extLs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9FF2D-8AF0-4BA7-8B5B-CA62BD1D5289}">
  <sheetPr>
    <tabColor rgb="FFB1B1B1"/>
    <pageSetUpPr fitToPage="1"/>
  </sheetPr>
  <dimension ref="A1:BR1048154"/>
  <sheetViews>
    <sheetView zoomScale="55" zoomScaleNormal="55"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1" width="26.109375" style="183" customWidth="1"/>
    <col min="42" max="42" width="18.88671875" style="183" customWidth="1"/>
    <col min="43" max="43" width="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2357</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GDIR-2-2</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1924</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1925</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86" t="s">
        <v>56</v>
      </c>
      <c r="AW11" s="186" t="s">
        <v>57</v>
      </c>
      <c r="AX11" s="186">
        <v>2</v>
      </c>
      <c r="AY11" s="186">
        <v>3</v>
      </c>
      <c r="AZ11" s="186">
        <v>4</v>
      </c>
      <c r="BA11" s="186">
        <v>5</v>
      </c>
      <c r="BB11" s="186">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57.19999999999999" customHeight="1" x14ac:dyDescent="0.3">
      <c r="A12" s="162"/>
      <c r="B12" s="394" t="s">
        <v>20</v>
      </c>
      <c r="C12" s="364" t="str">
        <f>VLOOKUP(B12,'[7]HOJA DE DATOS'!$I$13:$J$46,2,FALSE)</f>
        <v>Investigar y decidir sobre la eventual responsabilidad derivada de la conducta de los servidores públicos de conformidad con el articulo 94 de la Ley 734 de 2002, en armonía con el articulo 3 del Código Contencioso Administrativo y la Ley 1474 de 2011.</v>
      </c>
      <c r="D12" s="376" t="s">
        <v>2341</v>
      </c>
      <c r="E12" s="364" t="s">
        <v>75</v>
      </c>
      <c r="F12" s="364" t="s">
        <v>75</v>
      </c>
      <c r="G12" s="364" t="s">
        <v>75</v>
      </c>
      <c r="H12" s="364" t="s">
        <v>75</v>
      </c>
      <c r="I12" s="372" t="str">
        <f>IF(AND((E12="SI"),(F12="SI"),(G12="SI"),(H12="SI")),"Si es Riesgo de Corrupción","No es Riesgo de Corrupción")</f>
        <v>Si es Riesgo de Corrupción</v>
      </c>
      <c r="J12" s="163">
        <v>1</v>
      </c>
      <c r="K12" s="164" t="s">
        <v>2342</v>
      </c>
      <c r="L12" s="308" t="s">
        <v>2344</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75</v>
      </c>
      <c r="R12" s="364" t="s">
        <v>75</v>
      </c>
      <c r="S12" s="364" t="s">
        <v>76</v>
      </c>
      <c r="T12" s="364" t="s">
        <v>75</v>
      </c>
      <c r="U12" s="364" t="s">
        <v>76</v>
      </c>
      <c r="V12" s="364" t="s">
        <v>76</v>
      </c>
      <c r="W12" s="364" t="s">
        <v>76</v>
      </c>
      <c r="X12" s="364" t="s">
        <v>76</v>
      </c>
      <c r="Y12" s="364" t="s">
        <v>75</v>
      </c>
      <c r="Z12" s="364" t="s">
        <v>75</v>
      </c>
      <c r="AA12" s="364" t="s">
        <v>75</v>
      </c>
      <c r="AB12" s="364" t="s">
        <v>76</v>
      </c>
      <c r="AC12" s="364" t="s">
        <v>75</v>
      </c>
      <c r="AD12" s="364" t="s">
        <v>76</v>
      </c>
      <c r="AE12" s="364" t="s">
        <v>76</v>
      </c>
      <c r="AF12" s="364" t="s">
        <v>75</v>
      </c>
      <c r="AG12" s="364" t="s">
        <v>75</v>
      </c>
      <c r="AH12" s="364" t="s">
        <v>76</v>
      </c>
      <c r="AI12" s="367">
        <f>IF(AE12="SI","Impacto Catastrófico por lesoines o perdida de vidas humanas",(COUNTIF(P12:AD21,"SI")+COUNTIF(AF12:AH21,"SI")))</f>
        <v>10</v>
      </c>
      <c r="AJ12" s="356" t="str">
        <f t="shared" ref="AJ12" si="1">IF(AI12=0,"",IF(AND(AI12&gt;0,AI12&lt;=5),"Moderado",IF(AND(AI12&gt;5,AI12&lt;=11),"Mayor","Catastrófico")))</f>
        <v>Mayor</v>
      </c>
      <c r="AK12" s="358" t="str">
        <f>IF(AND(N12="Rara Vez",AJ12="Moderado"),"Moderado",IF(AND(N12="Rara Vez",AJ12="Mayor"),"Alto",IF(AND(N12="Improbable",AJ12="Moderado"),"Moderado",IF(AND(N12="Improbable",AJ12="Mayor"),"Alto",IF(AND(N12="Posible",AJ12="Moderado"),"Alto",IF(AND(N12="Probable",AJ12="Moderado"),"Alto","Extremo"))))))</f>
        <v>Alto</v>
      </c>
      <c r="AL12" s="361" t="s">
        <v>70</v>
      </c>
      <c r="AM12" s="165">
        <v>1</v>
      </c>
      <c r="AN12" s="164" t="s">
        <v>2356</v>
      </c>
      <c r="AO12" s="166" t="s">
        <v>2345</v>
      </c>
      <c r="AP12" s="166" t="s">
        <v>77</v>
      </c>
      <c r="AQ12" s="166" t="s">
        <v>2346</v>
      </c>
      <c r="AR12" s="166" t="s">
        <v>2347</v>
      </c>
      <c r="AS12" s="166" t="s">
        <v>2348</v>
      </c>
      <c r="AT12" s="166" t="s">
        <v>2349</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Mayor</v>
      </c>
      <c r="BQ12" s="358" t="str">
        <f t="shared" ref="BQ12" si="13">IF(AND(BO12="Rara Vez",BP12="Moderado"),"Moderado",IF(AND(BO12="Rara Vez",BP12="Mayor"),"Alto",IF(AND(BO12="Improbable",BP12="Moderado"),"Moderado",IF(AND(BO12="Improbable",BP12="Mayor"),"Alto",IF(AND(BO12="Posible",BP12="Moderado"),"Alto",IF(AND(BO12="Probable",BP12="Moderado"),"Alto","Extremo"))))))</f>
        <v>Alto</v>
      </c>
      <c r="BR12" s="348" t="s">
        <v>2355</v>
      </c>
    </row>
    <row r="13" spans="1:70" s="146" customFormat="1" ht="91.2" customHeight="1" x14ac:dyDescent="0.3">
      <c r="A13" s="162"/>
      <c r="B13" s="395"/>
      <c r="C13" s="365"/>
      <c r="D13" s="376"/>
      <c r="E13" s="365"/>
      <c r="F13" s="365"/>
      <c r="G13" s="365"/>
      <c r="H13" s="365"/>
      <c r="I13" s="373"/>
      <c r="J13" s="168">
        <v>2</v>
      </c>
      <c r="K13" s="169" t="s">
        <v>2343</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2350</v>
      </c>
      <c r="AO13" s="171" t="s">
        <v>121</v>
      </c>
      <c r="AP13" s="171" t="s">
        <v>77</v>
      </c>
      <c r="AQ13" s="171" t="s">
        <v>2351</v>
      </c>
      <c r="AR13" s="171" t="s">
        <v>2352</v>
      </c>
      <c r="AS13" s="171" t="s">
        <v>2353</v>
      </c>
      <c r="AT13" s="171" t="s">
        <v>2354</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4FoqaLntbRa/lmMrSDh00HuBRCiecVbAKd80HI2AEcQgDUrGS1R+ILFGL+DxdTNI8Fu+0ix3+yndSrn4WQTMXA==" saltValue="Zg01IA9uX4n456dfk/0sGQ=="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910" priority="31" operator="containsText" text="No es Riesgo de Corrupción">
      <formula>NOT(ISERROR(SEARCH("No es Riesgo de Corrupción",I12)))</formula>
    </cfRule>
    <cfRule type="containsText" dxfId="909" priority="32" operator="containsText" text="Si es Riesgo de Corrupción">
      <formula>NOT(ISERROR(SEARCH("Si es Riesgo de Corrupción",I12)))</formula>
    </cfRule>
  </conditionalFormatting>
  <conditionalFormatting sqref="AK12:AK21">
    <cfRule type="containsText" dxfId="908" priority="27" operator="containsText" text="Extremo">
      <formula>NOT(ISERROR(SEARCH("Extremo",AK12)))</formula>
    </cfRule>
    <cfRule type="containsText" dxfId="907" priority="28" operator="containsText" text="Alto">
      <formula>NOT(ISERROR(SEARCH("Alto",AK12)))</formula>
    </cfRule>
    <cfRule type="containsText" dxfId="906" priority="29" operator="containsText" text="Moderado">
      <formula>NOT(ISERROR(SEARCH("Moderado",AK12)))</formula>
    </cfRule>
    <cfRule type="containsText" dxfId="905" priority="30" operator="containsText" text="Bajo">
      <formula>NOT(ISERROR(SEARCH("Bajo",AK12)))</formula>
    </cfRule>
  </conditionalFormatting>
  <conditionalFormatting sqref="BI12:BI21">
    <cfRule type="containsText" dxfId="904" priority="24" operator="containsText" text="FUERTE">
      <formula>NOT(ISERROR(SEARCH("FUERTE",BI12)))</formula>
    </cfRule>
    <cfRule type="containsText" dxfId="903" priority="25" operator="containsText" text="MODERADO">
      <formula>NOT(ISERROR(SEARCH("MODERADO",BI12)))</formula>
    </cfRule>
    <cfRule type="containsText" dxfId="902" priority="26" operator="containsText" text="DÉBIL">
      <formula>NOT(ISERROR(SEARCH("DÉBIL",BI12)))</formula>
    </cfRule>
  </conditionalFormatting>
  <conditionalFormatting sqref="AL12">
    <cfRule type="containsText" dxfId="901" priority="20" operator="containsText" text="Extremo">
      <formula>NOT(ISERROR(SEARCH("Extremo",AL12)))</formula>
    </cfRule>
    <cfRule type="containsText" dxfId="900" priority="21" operator="containsText" text="Alto">
      <formula>NOT(ISERROR(SEARCH("Alto",AL12)))</formula>
    </cfRule>
    <cfRule type="containsText" dxfId="899" priority="22" operator="containsText" text="Moderado">
      <formula>NOT(ISERROR(SEARCH("Moderado",AL12)))</formula>
    </cfRule>
    <cfRule type="containsText" dxfId="898" priority="23" operator="containsText" text="Bajo">
      <formula>NOT(ISERROR(SEARCH("Bajo",AL12)))</formula>
    </cfRule>
  </conditionalFormatting>
  <conditionalFormatting sqref="BQ12:BQ21">
    <cfRule type="containsText" dxfId="897" priority="16" operator="containsText" text="Extremo">
      <formula>NOT(ISERROR(SEARCH("Extremo",BQ12)))</formula>
    </cfRule>
    <cfRule type="containsText" dxfId="896" priority="17" operator="containsText" text="Alto">
      <formula>NOT(ISERROR(SEARCH("Alto",BQ12)))</formula>
    </cfRule>
    <cfRule type="containsText" dxfId="895" priority="18" operator="containsText" text="Moderado">
      <formula>NOT(ISERROR(SEARCH("Moderado",BQ12)))</formula>
    </cfRule>
    <cfRule type="containsText" dxfId="894" priority="19" operator="containsText" text="Bajo">
      <formula>NOT(ISERROR(SEARCH("Bajo",BQ12)))</formula>
    </cfRule>
  </conditionalFormatting>
  <conditionalFormatting sqref="A1:XFD3 A5:XFD11 A4:AT4 BS4:XFD4 BH12:XFD12 A22:XFD1048576 A12:D21 I13:XFD21 I12:BF12">
    <cfRule type="containsText" dxfId="893" priority="11" operator="containsText" text="REDACTAR CONTROL">
      <formula>NOT(ISERROR(SEARCH("REDACTAR CONTROL",A1)))</formula>
    </cfRule>
    <cfRule type="containsText" dxfId="892" priority="12" operator="containsText" text="Espacio para">
      <formula>NOT(ISERROR(SEARCH("Espacio para",A1)))</formula>
    </cfRule>
    <cfRule type="containsText" dxfId="891" priority="13" operator="containsText" text="Definir el">
      <formula>NOT(ISERROR(SEARCH("Definir el",A1)))</formula>
    </cfRule>
    <cfRule type="containsText" dxfId="890" priority="14" operator="containsText" text="lista desplegable">
      <formula>NOT(ISERROR(SEARCH("lista desplegable",A1)))</formula>
    </cfRule>
    <cfRule type="containsText" dxfId="889" priority="15" operator="containsText" text="Casilla formulada">
      <formula>NOT(ISERROR(SEARCH("Casilla formulada",A1)))</formula>
    </cfRule>
  </conditionalFormatting>
  <conditionalFormatting sqref="BG12">
    <cfRule type="containsText" dxfId="888" priority="6" operator="containsText" text="REDACTAR CONTROL">
      <formula>NOT(ISERROR(SEARCH("REDACTAR CONTROL",BG12)))</formula>
    </cfRule>
    <cfRule type="containsText" dxfId="887" priority="7" operator="containsText" text="Espacio para">
      <formula>NOT(ISERROR(SEARCH("Espacio para",BG12)))</formula>
    </cfRule>
    <cfRule type="containsText" dxfId="886" priority="8" operator="containsText" text="Definir el">
      <formula>NOT(ISERROR(SEARCH("Definir el",BG12)))</formula>
    </cfRule>
    <cfRule type="containsText" dxfId="885" priority="9" operator="containsText" text="lista desplegable">
      <formula>NOT(ISERROR(SEARCH("lista desplegable",BG12)))</formula>
    </cfRule>
    <cfRule type="containsText" dxfId="884" priority="10" operator="containsText" text="Casilla formulada">
      <formula>NOT(ISERROR(SEARCH("Casilla formulada",BG12)))</formula>
    </cfRule>
  </conditionalFormatting>
  <conditionalFormatting sqref="E12:H21">
    <cfRule type="containsText" dxfId="883" priority="1" operator="containsText" text="REDACTAR CONTROL">
      <formula>NOT(ISERROR(SEARCH("REDACTAR CONTROL",E12)))</formula>
    </cfRule>
    <cfRule type="containsText" dxfId="882" priority="2" operator="containsText" text="Espacio para">
      <formula>NOT(ISERROR(SEARCH("Espacio para",E12)))</formula>
    </cfRule>
    <cfRule type="containsText" dxfId="881" priority="3" operator="containsText" text="Definir el">
      <formula>NOT(ISERROR(SEARCH("Definir el",E12)))</formula>
    </cfRule>
    <cfRule type="containsText" dxfId="880" priority="4" operator="containsText" text="lista desplegable">
      <formula>NOT(ISERROR(SEARCH("lista desplegable",E12)))</formula>
    </cfRule>
    <cfRule type="containsText" dxfId="879" priority="5" operator="containsText" text="Casilla formulada">
      <formula>NOT(ISERROR(SEARCH("Casilla formulada",E12)))</formula>
    </cfRule>
  </conditionalFormatting>
  <dataValidations count="13">
    <dataValidation type="list" allowBlank="1" showInputMessage="1" showErrorMessage="1" sqref="BB12:BB21" xr:uid="{D06B41E9-7A71-46ED-889E-3A6C84DF9DCB}">
      <formula1>"Escoger un dato de la lista desplegable,Completa,Incompleta,No existe"</formula1>
    </dataValidation>
    <dataValidation type="list" allowBlank="1" showInputMessage="1" showErrorMessage="1" sqref="BA12:BA21" xr:uid="{89102E9C-94D2-4E13-8AC0-B05796CB9858}">
      <formula1>"Escoger un dato de la lista desplegable,Se investigan y resuelven oportunamente,No se investigan y resuelven oportunamente."</formula1>
    </dataValidation>
    <dataValidation type="list" allowBlank="1" showInputMessage="1" showErrorMessage="1" sqref="AZ12:AZ21" xr:uid="{C4B897AD-C638-46B3-B0CC-B9F23D937555}">
      <formula1>"Confiable,No confiable,Escoger un dato de la lista desplegable"</formula1>
    </dataValidation>
    <dataValidation type="list" allowBlank="1" showInputMessage="1" showErrorMessage="1" sqref="AY12:AY21" xr:uid="{2B7EF216-F7DF-4D46-9ADB-C1CF0B384B32}">
      <formula1>"Prevenir,Detectar,No es un control,Escoger un dato de la lista desplegable"</formula1>
    </dataValidation>
    <dataValidation type="list" allowBlank="1" showInputMessage="1" showErrorMessage="1" sqref="AX12:AX21" xr:uid="{0054C940-26E5-4CAE-AD22-7B367E24B2E6}">
      <formula1>"Oportuna,Inoportuna,Escoger un dato de la lista desplegable"</formula1>
    </dataValidation>
    <dataValidation type="list" allowBlank="1" showInputMessage="1" showErrorMessage="1" sqref="AW12:AW21" xr:uid="{5FEB0106-A621-412B-AAFC-B9DDEAD7D734}">
      <formula1>"Adecuado,Inadecuado,Escoger un dato de la lista desplegable"</formula1>
    </dataValidation>
    <dataValidation type="list" allowBlank="1" showInputMessage="1" showErrorMessage="1" sqref="AV12:AV21" xr:uid="{AF599841-FDFA-4B0E-82BB-2EC39FB59E98}">
      <formula1>"Asignado,No Asignado,Escoger un dato de la lista desplegable"</formula1>
    </dataValidation>
    <dataValidation type="list" allowBlank="1" showInputMessage="1" showErrorMessage="1" sqref="AU12:AU21" xr:uid="{2BFBC6BF-16F6-4375-9065-FADCAE1BBD29}">
      <formula1>"Escoger un dato de la lista desplegable,Preventivo,Detectivo"</formula1>
    </dataValidation>
    <dataValidation type="list" allowBlank="1" showInputMessage="1" showErrorMessage="1" sqref="AP12:AP21" xr:uid="{DC3AA751-A8A5-4A0B-BE2D-19A6673258EB}">
      <formula1>"Escoger un dato de la lista desplegable,Por Tramite, Diario, Semanal, Quincenal, Mensual, Bimestral, Trimestral, Semestral,Anual"</formula1>
    </dataValidation>
    <dataValidation type="list" allowBlank="1" showInputMessage="1" showErrorMessage="1" sqref="P12:AH21" xr:uid="{3EE0FB8F-106B-418A-8EF2-51DFE2E67229}">
      <formula1>"SI,NO,Selecciona una respuesta en la lista desplegable"</formula1>
    </dataValidation>
    <dataValidation type="list" allowBlank="1" showInputMessage="1" showErrorMessage="1" sqref="E12:H21" xr:uid="{2D45DCE6-34A0-458B-B2FF-C4B997FD4288}">
      <formula1>"SI,NO,Escoger un dato de la lista desplegable"</formula1>
    </dataValidation>
    <dataValidation type="list" allowBlank="1" showInputMessage="1" showErrorMessage="1" sqref="M12:M21" xr:uid="{93027970-0A98-4228-AE90-9087C2152CD7}">
      <formula1>"Escoger un dato de la lista desplegable,5,4,3,2,1"</formula1>
    </dataValidation>
    <dataValidation type="list" allowBlank="1" showInputMessage="1" showErrorMessage="1" sqref="BF12:BF21" xr:uid="{32E97647-B36D-41E4-BDE8-339D0971963F}">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AF5338B6-D654-42BB-9648-89C4A9F2C45B}">
          <x14:formula1>
            <xm:f>'HOJA DE DATOS'!$I$13:$I$46</xm:f>
          </x14:formula1>
          <xm:sqref>B12:B21</xm:sqref>
        </x14:dataValidation>
        <x14:dataValidation type="list" allowBlank="1" showInputMessage="1" showErrorMessage="1" xr:uid="{20E6297B-33A3-43A0-B934-CA1B5259A367}">
          <x14:formula1>
            <xm:f>'HOJA DE DATOS'!$I$60:$I$64</xm:f>
          </x14:formula1>
          <xm:sqref>AL12:AL21</xm:sqref>
        </x14:dataValidation>
      </x14:dataValidations>
    </ext>
  </extLs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34">
    <tabColor rgb="FFB1B1B1"/>
  </sheetPr>
  <dimension ref="B1:AX21"/>
  <sheetViews>
    <sheetView zoomScale="60" zoomScaleNormal="60" workbookViewId="0">
      <selection activeCell="E12" sqref="E12:E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2252</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GCON-2.0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304.95" customHeight="1" x14ac:dyDescent="0.25">
      <c r="B12" s="296" t="s">
        <v>11</v>
      </c>
      <c r="C12" s="299" t="str">
        <f>VLOOKUP(B12,'HOJA DE DATOS'!$I$13:$J$46,2,FALSE)</f>
        <v>Gestionar la adquisición de los terrenos que requiere la Entidad para desarrollar los proyectos de construcción y ampliación de la infraestructura aeronáutica y aeroportuaria a nivel nacional.</v>
      </c>
      <c r="D12" s="302" t="s">
        <v>947</v>
      </c>
      <c r="E12" s="304" t="s">
        <v>377</v>
      </c>
      <c r="F12" s="306" t="str">
        <f>IFERROR(VLOOKUP(E12,'HOJA DE DATOS'!$I$50:$J$57,2,0),"Casilla formulada")</f>
        <v>Posibilidad de ocurrencia de eventos que afecten los procesos misionales de la Entidad.</v>
      </c>
      <c r="G12" s="101">
        <v>1</v>
      </c>
      <c r="H12" s="102" t="s">
        <v>948</v>
      </c>
      <c r="I12" s="308" t="s">
        <v>949</v>
      </c>
      <c r="J12" s="310">
        <v>4</v>
      </c>
      <c r="K12" s="340" t="str">
        <f>IF(J12="Escoger un dato de la lista desplegable","← 
Definir el nivel de probabilidad",VLOOKUP(J12,'HOJA DE DATOS'!$B$4:$E$8,2,0))</f>
        <v>Probable</v>
      </c>
      <c r="L12" s="304" t="str">
        <f>IF(J12="Escoger un dato de la lista desplegable","← ← 
Definir el nivel de probabilidad",VLOOKUP('GCON-2.0 (G-V3)'!J12:J21,'HOJA DE DATOS'!$B$4:$E$8,4,0))</f>
        <v>Al menos 1 vez en el último año.</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950</v>
      </c>
      <c r="S12" s="75" t="s">
        <v>425</v>
      </c>
      <c r="T12" s="75" t="s">
        <v>77</v>
      </c>
      <c r="U12" s="75" t="s">
        <v>951</v>
      </c>
      <c r="V12" s="75" t="s">
        <v>952</v>
      </c>
      <c r="W12" s="75" t="s">
        <v>953</v>
      </c>
      <c r="X12" s="75" t="s">
        <v>954</v>
      </c>
      <c r="Y12" s="102" t="s">
        <v>95</v>
      </c>
      <c r="Z12" s="102" t="s">
        <v>79</v>
      </c>
      <c r="AA12" s="102" t="s">
        <v>80</v>
      </c>
      <c r="AB12" s="102" t="s">
        <v>81</v>
      </c>
      <c r="AC12" s="102" t="s">
        <v>82</v>
      </c>
      <c r="AD12" s="102" t="s">
        <v>83</v>
      </c>
      <c r="AE12" s="102" t="s">
        <v>84</v>
      </c>
      <c r="AF12" s="102" t="s">
        <v>96</v>
      </c>
      <c r="AG12" s="102">
        <v>100</v>
      </c>
      <c r="AH12" s="102" t="str">
        <f t="shared" ref="AH12:AH21" si="0">IF(AG12&lt;=85,"Débil",IF(AND(AG12&gt;=86,AG12&lt;=94),"Moderado","Fuerte"))</f>
        <v>Fuerte</v>
      </c>
      <c r="AI12" s="102"/>
      <c r="AJ12" s="102" t="s">
        <v>89</v>
      </c>
      <c r="AK12" s="102" t="str">
        <f t="shared" ref="AK12:AK21" si="1">IF(AJ12="Débil","No se ejecuta",IF(AJ12="Moderado","Algunas veces se ejecuta",IF(AJ12="FUERTE","Siempre se ejecuta","Casilla formulada")))</f>
        <v>Siempre se ejecuta</v>
      </c>
      <c r="AL12" s="102"/>
      <c r="AM12" s="102" t="str">
        <f t="shared" ref="AM12:AM21" si="2">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21" si="3">IF(AM12="DÉBIL",0,IF(AM12="MODERADO",50,IF(AM12="FUERTE",100,"Casilla formulada")))</f>
        <v>100</v>
      </c>
      <c r="AO12" s="102" t="str">
        <f t="shared" ref="AO12:AO21" si="4">IF(OR(AH12="",AJ12=""),"",IF(AND(AJ12="Fuerte",AH12="Fuerte"),"NO","SI"))</f>
        <v>NO</v>
      </c>
      <c r="AP12" s="330" t="str">
        <f>IFERROR(IF(AVERAGE(AN12:AN21)=100,"FUERTE",IF(AND(AVERAGE(AN12:AN21)&lt;=99,AVERAGE(AN12:AN21)&gt;=50),"MODERADA",IF(AVERAGE(AN12:AN21)&lt;50,"DÉBIL",0))),"Casilla formulada")</f>
        <v>FUERTE</v>
      </c>
      <c r="AQ12" s="330" t="str">
        <f t="shared" ref="AQ12" si="5">IFERROR(IF(AVERAGEIF(Y12:Y21,"Preventivo",AN12:AN21)&gt;=50,"DIRECTAMENTE","NO DISMINUYE"),"NO DISMINUYE")</f>
        <v>DIRECTAMENTE</v>
      </c>
      <c r="AR12" s="332" t="str">
        <f t="shared" ref="AR12" si="6">IFERROR(IF(AVERAGEIF(Y12:Y21,"Detectivo",AN12:AN21)=100,"DIRECTAMENTE",IF(AND(AVERAGEIF(Y12:Y21,"Detectivo",AN12:AN21)&lt;99,(AVERAGEIF(Y12:Y21,"Detectivo",AN12:AN21)&gt;=50)),"INDIRECTAMENTE","NO DISMINUYE")),"NO DISMINUYE")</f>
        <v>NO DISMINUYE</v>
      </c>
      <c r="AS12" s="334">
        <f t="shared" ref="AS12" si="7">IF(J12=1,1,IF(AND(J12=2,AP12="FUERTE",AQ12="DIRECTAMENTE"),J12-1,IF(AND(J12&gt;2,AP12="FUERTE",AQ12="DIRECTAMENTE"),J12-2,IF(AND(J12&gt;=2,AP12="MODERADA",AQ12="DIRECTAMENTE"),J12-1,J12))))</f>
        <v>2</v>
      </c>
      <c r="AT12" s="335" t="str">
        <f t="shared" ref="AT12" si="8">IF(AS12=1,"Rara vez",IF(AS12=2,"Improbable",IF(AS12=3,"Posible",IF(AS12=4,"Probable",IF(AS12=5,"Casi Seguro",0)))))</f>
        <v>Improbable</v>
      </c>
      <c r="AU12" s="337">
        <f t="shared" ref="AU12" si="9">IF(M12=1,1,IF(AND(M12=2,AP12="FUERTE",OR(AR12="DIRECTAMENTE",AR12="INDIRECTAMENTE")),M12-1,IF(AND(M12&gt;2,AP12="FUERTE",AR12="DIRECTAMENTE"),M12-2,IF(AND(M12&gt;2,AP12="FUERTE",AR12="INDIRECTAMENTE"),M12-1,IF(AND(M12&gt;1,AP12="MODERADA",AR12="DIRECTAMENTE"),M12-1,M12)))))</f>
        <v>3</v>
      </c>
      <c r="AV12" s="306" t="str">
        <f t="shared" ref="AV12" si="10">IF(AU12=1,"Insignificante",IF(AU12=2,"Menor",IF(AU12=3,"Moderado",IF(AU12=4,"Mayor",IF(AU12=5,"Catastrófico","Casilla formulada")))))</f>
        <v>Moderado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327" t="s">
        <v>955</v>
      </c>
    </row>
    <row r="13" spans="2:50" s="104" customFormat="1" ht="2.4" customHeight="1" x14ac:dyDescent="0.25">
      <c r="B13" s="297"/>
      <c r="C13" s="300"/>
      <c r="D13" s="302"/>
      <c r="E13" s="304"/>
      <c r="F13" s="306"/>
      <c r="G13" s="105">
        <v>2</v>
      </c>
      <c r="H13" s="106" t="s">
        <v>586</v>
      </c>
      <c r="I13" s="308"/>
      <c r="J13" s="310"/>
      <c r="K13" s="340"/>
      <c r="L13" s="304"/>
      <c r="M13" s="338"/>
      <c r="N13" s="340"/>
      <c r="O13" s="325"/>
      <c r="P13" s="308"/>
      <c r="Q13" s="107">
        <v>2</v>
      </c>
      <c r="R13" s="76" t="s">
        <v>588</v>
      </c>
      <c r="S13" s="76"/>
      <c r="T13" s="76" t="s">
        <v>585</v>
      </c>
      <c r="U13" s="76"/>
      <c r="V13" s="76"/>
      <c r="W13" s="76"/>
      <c r="X13" s="76"/>
      <c r="Y13" s="106" t="s">
        <v>585</v>
      </c>
      <c r="Z13" s="106" t="s">
        <v>585</v>
      </c>
      <c r="AA13" s="106" t="s">
        <v>585</v>
      </c>
      <c r="AB13" s="106" t="s">
        <v>585</v>
      </c>
      <c r="AC13" s="106" t="s">
        <v>585</v>
      </c>
      <c r="AD13" s="106" t="s">
        <v>585</v>
      </c>
      <c r="AE13" s="106" t="s">
        <v>585</v>
      </c>
      <c r="AF13" s="106" t="s">
        <v>585</v>
      </c>
      <c r="AG13" s="106">
        <v>0</v>
      </c>
      <c r="AH13" s="106" t="s">
        <v>88</v>
      </c>
      <c r="AI13" s="106"/>
      <c r="AJ13" s="106" t="s">
        <v>585</v>
      </c>
      <c r="AK13" s="106" t="str">
        <f t="shared" si="1"/>
        <v>Casilla formulada</v>
      </c>
      <c r="AL13" s="106"/>
      <c r="AM13" s="106" t="str">
        <f t="shared" si="2"/>
        <v>Casilla formulada</v>
      </c>
      <c r="AN13" s="106" t="str">
        <f t="shared" si="3"/>
        <v>Casilla formulada</v>
      </c>
      <c r="AO13" s="106" t="str">
        <f t="shared" si="4"/>
        <v>SI</v>
      </c>
      <c r="AP13" s="330"/>
      <c r="AQ13" s="330"/>
      <c r="AR13" s="332"/>
      <c r="AS13" s="310"/>
      <c r="AT13" s="335"/>
      <c r="AU13" s="338"/>
      <c r="AV13" s="306"/>
      <c r="AW13" s="325"/>
      <c r="AX13" s="328"/>
    </row>
    <row r="14" spans="2:50" s="104" customFormat="1" ht="2.4" customHeight="1" x14ac:dyDescent="0.25">
      <c r="B14" s="297"/>
      <c r="C14" s="300"/>
      <c r="D14" s="302"/>
      <c r="E14" s="304"/>
      <c r="F14" s="306"/>
      <c r="G14" s="108">
        <v>3</v>
      </c>
      <c r="H14" s="109" t="s">
        <v>586</v>
      </c>
      <c r="I14" s="308"/>
      <c r="J14" s="310"/>
      <c r="K14" s="340"/>
      <c r="L14" s="304"/>
      <c r="M14" s="338"/>
      <c r="N14" s="340"/>
      <c r="O14" s="325"/>
      <c r="P14" s="308"/>
      <c r="Q14" s="110">
        <v>3</v>
      </c>
      <c r="R14" s="77" t="s">
        <v>589</v>
      </c>
      <c r="S14" s="77"/>
      <c r="T14" s="77" t="s">
        <v>585</v>
      </c>
      <c r="U14" s="77"/>
      <c r="V14" s="77"/>
      <c r="W14" s="77"/>
      <c r="X14" s="77"/>
      <c r="Y14" s="109" t="s">
        <v>585</v>
      </c>
      <c r="Z14" s="109" t="s">
        <v>585</v>
      </c>
      <c r="AA14" s="109" t="s">
        <v>585</v>
      </c>
      <c r="AB14" s="109" t="s">
        <v>585</v>
      </c>
      <c r="AC14" s="109" t="s">
        <v>585</v>
      </c>
      <c r="AD14" s="109" t="s">
        <v>585</v>
      </c>
      <c r="AE14" s="109" t="s">
        <v>585</v>
      </c>
      <c r="AF14" s="109" t="s">
        <v>585</v>
      </c>
      <c r="AG14" s="109">
        <v>0</v>
      </c>
      <c r="AH14" s="109" t="s">
        <v>88</v>
      </c>
      <c r="AI14" s="109"/>
      <c r="AJ14" s="109" t="s">
        <v>585</v>
      </c>
      <c r="AK14" s="109" t="str">
        <f t="shared" si="1"/>
        <v>Casilla formulada</v>
      </c>
      <c r="AL14" s="109"/>
      <c r="AM14" s="109" t="str">
        <f t="shared" si="2"/>
        <v>Casilla formulada</v>
      </c>
      <c r="AN14" s="109" t="str">
        <f t="shared" si="3"/>
        <v>Casilla formulada</v>
      </c>
      <c r="AO14" s="109" t="str">
        <f t="shared" si="4"/>
        <v>SI</v>
      </c>
      <c r="AP14" s="330"/>
      <c r="AQ14" s="330"/>
      <c r="AR14" s="332"/>
      <c r="AS14" s="310"/>
      <c r="AT14" s="335"/>
      <c r="AU14" s="338"/>
      <c r="AV14" s="306"/>
      <c r="AW14" s="325"/>
      <c r="AX14" s="328"/>
    </row>
    <row r="15" spans="2:50" s="104" customFormat="1" ht="2.4" customHeight="1" x14ac:dyDescent="0.25">
      <c r="B15" s="297"/>
      <c r="C15" s="300"/>
      <c r="D15" s="302"/>
      <c r="E15" s="304"/>
      <c r="F15" s="306"/>
      <c r="G15" s="105">
        <v>4</v>
      </c>
      <c r="H15" s="106" t="s">
        <v>586</v>
      </c>
      <c r="I15" s="308"/>
      <c r="J15" s="310"/>
      <c r="K15" s="340"/>
      <c r="L15" s="304"/>
      <c r="M15" s="338"/>
      <c r="N15" s="340"/>
      <c r="O15" s="325"/>
      <c r="P15" s="308"/>
      <c r="Q15" s="107">
        <v>4</v>
      </c>
      <c r="R15" s="76" t="s">
        <v>590</v>
      </c>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ref="AG15:AG21" si="11">IF(Z15="Asignado",15,0)+IF(AA15="Adecuado",15,0)+IF(AB15="Oportuna",15,0)+IF(AC15="Prevenir",15,IF(AC15="Detectar",10,0))+IF(AD15="Confiable",15,0)+IF(AE15="Se investigan y resuelven oportunamente",15,0)+IF(AF15="Completa",10,IF(AF15="Incompleta",5,0))</f>
        <v>0</v>
      </c>
      <c r="AH15" s="106" t="str">
        <f t="shared" si="0"/>
        <v>Débil</v>
      </c>
      <c r="AI15" s="106"/>
      <c r="AJ15" s="106" t="s">
        <v>585</v>
      </c>
      <c r="AK15" s="106" t="str">
        <f t="shared" si="1"/>
        <v>Casilla formulada</v>
      </c>
      <c r="AL15" s="106"/>
      <c r="AM15" s="106" t="str">
        <f t="shared" si="2"/>
        <v>Casilla formulada</v>
      </c>
      <c r="AN15" s="106" t="str">
        <f t="shared" si="3"/>
        <v>Casilla formulada</v>
      </c>
      <c r="AO15" s="106" t="str">
        <f t="shared" si="4"/>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11"/>
        <v>0</v>
      </c>
      <c r="AH16" s="109" t="str">
        <f t="shared" si="0"/>
        <v>Débil</v>
      </c>
      <c r="AI16" s="109"/>
      <c r="AJ16" s="109" t="s">
        <v>585</v>
      </c>
      <c r="AK16" s="109" t="str">
        <f t="shared" si="1"/>
        <v>Casilla formulada</v>
      </c>
      <c r="AL16" s="109"/>
      <c r="AM16" s="109" t="str">
        <f t="shared" si="2"/>
        <v>Casilla formulada</v>
      </c>
      <c r="AN16" s="109" t="str">
        <f t="shared" si="3"/>
        <v>Casilla formulada</v>
      </c>
      <c r="AO16" s="109" t="str">
        <f t="shared" si="4"/>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11"/>
        <v>0</v>
      </c>
      <c r="AH17" s="106" t="str">
        <f t="shared" si="0"/>
        <v>Débil</v>
      </c>
      <c r="AI17" s="106"/>
      <c r="AJ17" s="106" t="s">
        <v>585</v>
      </c>
      <c r="AK17" s="106" t="str">
        <f t="shared" si="1"/>
        <v>Casilla formulada</v>
      </c>
      <c r="AL17" s="106"/>
      <c r="AM17" s="106" t="str">
        <f t="shared" si="2"/>
        <v>Casilla formulada</v>
      </c>
      <c r="AN17" s="106" t="str">
        <f t="shared" si="3"/>
        <v>Casilla formulada</v>
      </c>
      <c r="AO17" s="106" t="str">
        <f t="shared" si="4"/>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11"/>
        <v>0</v>
      </c>
      <c r="AH18" s="109" t="str">
        <f t="shared" si="0"/>
        <v>Débil</v>
      </c>
      <c r="AI18" s="109"/>
      <c r="AJ18" s="109" t="s">
        <v>585</v>
      </c>
      <c r="AK18" s="109" t="str">
        <f t="shared" si="1"/>
        <v>Casilla formulada</v>
      </c>
      <c r="AL18" s="109"/>
      <c r="AM18" s="109" t="str">
        <f t="shared" si="2"/>
        <v>Casilla formulada</v>
      </c>
      <c r="AN18" s="109" t="str">
        <f t="shared" si="3"/>
        <v>Casilla formulada</v>
      </c>
      <c r="AO18" s="109" t="str">
        <f t="shared" si="4"/>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11"/>
        <v>0</v>
      </c>
      <c r="AH19" s="106" t="str">
        <f t="shared" si="0"/>
        <v>Débil</v>
      </c>
      <c r="AI19" s="106"/>
      <c r="AJ19" s="106" t="s">
        <v>585</v>
      </c>
      <c r="AK19" s="106" t="str">
        <f t="shared" si="1"/>
        <v>Casilla formulada</v>
      </c>
      <c r="AL19" s="106"/>
      <c r="AM19" s="106" t="str">
        <f t="shared" si="2"/>
        <v>Casilla formulada</v>
      </c>
      <c r="AN19" s="106" t="str">
        <f t="shared" si="3"/>
        <v>Casilla formulada</v>
      </c>
      <c r="AO19" s="106" t="str">
        <f t="shared" si="4"/>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11"/>
        <v>0</v>
      </c>
      <c r="AH20" s="109" t="str">
        <f t="shared" si="0"/>
        <v>Débil</v>
      </c>
      <c r="AI20" s="109"/>
      <c r="AJ20" s="109" t="s">
        <v>585</v>
      </c>
      <c r="AK20" s="109" t="str">
        <f t="shared" si="1"/>
        <v>Casilla formulada</v>
      </c>
      <c r="AL20" s="109"/>
      <c r="AM20" s="109" t="str">
        <f t="shared" si="2"/>
        <v>Casilla formulada</v>
      </c>
      <c r="AN20" s="109" t="str">
        <f t="shared" si="3"/>
        <v>Casilla formulada</v>
      </c>
      <c r="AO20" s="109" t="str">
        <f t="shared" si="4"/>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11"/>
        <v>0</v>
      </c>
      <c r="AH21" s="112" t="str">
        <f t="shared" si="0"/>
        <v>Débil</v>
      </c>
      <c r="AI21" s="112"/>
      <c r="AJ21" s="112" t="s">
        <v>585</v>
      </c>
      <c r="AK21" s="112" t="str">
        <f t="shared" si="1"/>
        <v>Casilla formulada</v>
      </c>
      <c r="AL21" s="112"/>
      <c r="AM21" s="112" t="str">
        <f t="shared" si="2"/>
        <v>Casilla formulada</v>
      </c>
      <c r="AN21" s="112" t="str">
        <f t="shared" si="3"/>
        <v>Casilla formulada</v>
      </c>
      <c r="AO21" s="112" t="str">
        <f t="shared" si="4"/>
        <v>SI</v>
      </c>
      <c r="AP21" s="331"/>
      <c r="AQ21" s="331"/>
      <c r="AR21" s="333"/>
      <c r="AS21" s="311"/>
      <c r="AT21" s="336"/>
      <c r="AU21" s="339"/>
      <c r="AV21" s="307"/>
      <c r="AW21" s="326"/>
      <c r="AX21" s="329"/>
    </row>
  </sheetData>
  <sheetProtection algorithmName="SHA-512" hashValue="xAkFxOidyKbUGUZPD00qD0BfmFTjgIui45BR+aESAVhmXij23FTTa/9QkjlVBmsbbCOnPFTh3ptlhTl68bs5iw==" saltValue="cY9lK1SS02svy1p49Q5xiQ=="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P12 O13:O21">
    <cfRule type="containsText" dxfId="878" priority="29" operator="containsText" text="Extremo">
      <formula>NOT(ISERROR(SEARCH("Extremo",O12)))</formula>
    </cfRule>
    <cfRule type="containsText" dxfId="877" priority="30" operator="containsText" text="Alto">
      <formula>NOT(ISERROR(SEARCH("Alto",O12)))</formula>
    </cfRule>
    <cfRule type="containsText" dxfId="876" priority="31" operator="containsText" text="Moderado">
      <formula>NOT(ISERROR(SEARCH("Moderado",O12)))</formula>
    </cfRule>
    <cfRule type="containsText" dxfId="875" priority="32" operator="containsText" text="Bajo">
      <formula>NOT(ISERROR(SEARCH("Bajo",O12)))</formula>
    </cfRule>
  </conditionalFormatting>
  <conditionalFormatting sqref="AM12:AM21">
    <cfRule type="containsText" dxfId="874" priority="26" operator="containsText" text="FUERTE">
      <formula>NOT(ISERROR(SEARCH("FUERTE",AM12)))</formula>
    </cfRule>
    <cfRule type="containsText" dxfId="873" priority="27" operator="containsText" text="MODERADO">
      <formula>NOT(ISERROR(SEARCH("MODERADO",AM12)))</formula>
    </cfRule>
    <cfRule type="containsText" dxfId="872" priority="28" operator="containsText" text="DÉBIL">
      <formula>NOT(ISERROR(SEARCH("DÉBIL",AM12)))</formula>
    </cfRule>
  </conditionalFormatting>
  <conditionalFormatting sqref="AW12:AW21">
    <cfRule type="containsText" dxfId="871" priority="22" operator="containsText" text="Extremo">
      <formula>NOT(ISERROR(SEARCH("Extremo",AW12)))</formula>
    </cfRule>
    <cfRule type="containsText" dxfId="870" priority="23" operator="containsText" text="Alto">
      <formula>NOT(ISERROR(SEARCH("Alto",AW12)))</formula>
    </cfRule>
    <cfRule type="containsText" dxfId="869" priority="24" operator="containsText" text="Moderado">
      <formula>NOT(ISERROR(SEARCH("Moderado",AW12)))</formula>
    </cfRule>
    <cfRule type="containsText" dxfId="868" priority="25" operator="containsText" text="Bajo">
      <formula>NOT(ISERROR(SEARCH("Bajo",AW12)))</formula>
    </cfRule>
  </conditionalFormatting>
  <conditionalFormatting sqref="B12:B21">
    <cfRule type="containsText" dxfId="867" priority="21" operator="containsText" text="Escoger un proceso de la lista desplegable">
      <formula>NOT(ISERROR(SEARCH("Escoger un proceso de la lista desplegable",B12)))</formula>
    </cfRule>
  </conditionalFormatting>
  <conditionalFormatting sqref="B12:E21 Y12:AX21 G12:Q21">
    <cfRule type="containsText" dxfId="866" priority="19" operator="containsText" text="Escoger un dato de la lista desplegable">
      <formula>NOT(ISERROR(SEARCH("Escoger un dato de la lista desplegable",B12)))</formula>
    </cfRule>
    <cfRule type="containsText" dxfId="865" priority="20" operator="containsText" text="Casilla formulada">
      <formula>NOT(ISERROR(SEARCH("Casilla formulada",B12)))</formula>
    </cfRule>
  </conditionalFormatting>
  <conditionalFormatting sqref="D12:D21">
    <cfRule type="containsText" dxfId="864" priority="18" operator="containsText" text="Definir el riesgo">
      <formula>NOT(ISERROR(SEARCH("Definir el riesgo",D12)))</formula>
    </cfRule>
  </conditionalFormatting>
  <conditionalFormatting sqref="H12:H21">
    <cfRule type="containsText" dxfId="863" priority="17" operator="containsText" text="Espacio para describir la o las posibles causas">
      <formula>NOT(ISERROR(SEARCH("Espacio para describir la o las posibles causas",H12)))</formula>
    </cfRule>
  </conditionalFormatting>
  <conditionalFormatting sqref="I12:I21">
    <cfRule type="containsText" dxfId="862" priority="1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861" priority="15" operator="containsText" text="←">
      <formula>NOT(ISERROR(SEARCH("←",J12)))</formula>
    </cfRule>
  </conditionalFormatting>
  <conditionalFormatting sqref="P12:P21">
    <cfRule type="containsText" dxfId="860" priority="14" operator="containsText" text="Seleccione Tratamiento del Riesgo">
      <formula>NOT(ISERROR(SEARCH("Seleccione Tratamiento del Riesgo",P12)))</formula>
    </cfRule>
  </conditionalFormatting>
  <conditionalFormatting sqref="R12:S21 U12:X21">
    <cfRule type="containsText" dxfId="859" priority="12" operator="containsText" text="Escoger un dato de la lista desplegable">
      <formula>NOT(ISERROR(SEARCH("Escoger un dato de la lista desplegable",R12)))</formula>
    </cfRule>
    <cfRule type="containsText" dxfId="858" priority="13" operator="containsText" text="Casilla formulada">
      <formula>NOT(ISERROR(SEARCH("Casilla formulada",R12)))</formula>
    </cfRule>
  </conditionalFormatting>
  <conditionalFormatting sqref="R12:S21 U12:X21">
    <cfRule type="containsText" dxfId="857" priority="11" operator="containsText" text="CONTROL#">
      <formula>NOT(ISERROR(SEARCH("CONTROL#",R12)))</formula>
    </cfRule>
  </conditionalFormatting>
  <conditionalFormatting sqref="T12:T21">
    <cfRule type="containsText" dxfId="856" priority="9" operator="containsText" text="Escoger un dato de la lista desplegable">
      <formula>NOT(ISERROR(SEARCH("Escoger un dato de la lista desplegable",T12)))</formula>
    </cfRule>
    <cfRule type="containsText" dxfId="855" priority="10" operator="containsText" text="Casilla formulada">
      <formula>NOT(ISERROR(SEARCH("Casilla formulada",T12)))</formula>
    </cfRule>
  </conditionalFormatting>
  <conditionalFormatting sqref="T12:T21">
    <cfRule type="containsText" dxfId="854" priority="8" operator="containsText" text="CONTROL#">
      <formula>NOT(ISERROR(SEARCH("CONTROL#",T12)))</formula>
    </cfRule>
  </conditionalFormatting>
  <conditionalFormatting sqref="T12">
    <cfRule type="containsText" dxfId="853" priority="6" operator="containsText" text="Escoger un dato de la lista desplegable">
      <formula>NOT(ISERROR(SEARCH("Escoger un dato de la lista desplegable",T12)))</formula>
    </cfRule>
    <cfRule type="containsText" dxfId="852" priority="7" operator="containsText" text="Casilla formulada">
      <formula>NOT(ISERROR(SEARCH("Casilla formulada",T12)))</formula>
    </cfRule>
  </conditionalFormatting>
  <conditionalFormatting sqref="T13:T21">
    <cfRule type="containsText" dxfId="851" priority="4" operator="containsText" text="Escoger un dato de la lista desplegable">
      <formula>NOT(ISERROR(SEARCH("Escoger un dato de la lista desplegable",T13)))</formula>
    </cfRule>
    <cfRule type="containsText" dxfId="850" priority="5" operator="containsText" text="Casilla formulada">
      <formula>NOT(ISERROR(SEARCH("Casilla formulada",T13)))</formula>
    </cfRule>
  </conditionalFormatting>
  <conditionalFormatting sqref="I6">
    <cfRule type="containsText" dxfId="849" priority="3" operator="containsText" text="Casilla formulada">
      <formula>NOT(ISERROR(SEARCH("Casilla formulada",I6)))</formula>
    </cfRule>
  </conditionalFormatting>
  <conditionalFormatting sqref="F12:F21">
    <cfRule type="containsText" dxfId="848" priority="1" operator="containsText" text="Escoger un dato de la lista desplegable">
      <formula>NOT(ISERROR(SEARCH("Escoger un dato de la lista desplegable",F12)))</formula>
    </cfRule>
    <cfRule type="containsText" dxfId="847" priority="2" operator="containsText" text="Casilla formulada">
      <formula>NOT(ISERROR(SEARCH("Casilla formulada",F12)))</formula>
    </cfRule>
  </conditionalFormatting>
  <dataValidations count="11">
    <dataValidation type="list" allowBlank="1" showInputMessage="1" showErrorMessage="1" sqref="M12:M21 J12:J21" xr:uid="{00000000-0002-0000-2E00-000000000000}">
      <formula1>"Escoger un dato de la lista desplegable,5,4,3,2,1"</formula1>
    </dataValidation>
    <dataValidation type="list" allowBlank="1" showInputMessage="1" showErrorMessage="1" sqref="Y12:Y21" xr:uid="{00000000-0002-0000-2E00-000001000000}">
      <formula1>"Escoger un dato de la lista desplegable,Preventivo,Detectivo"</formula1>
    </dataValidation>
    <dataValidation type="list" allowBlank="1" showInputMessage="1" showErrorMessage="1" sqref="Z12:Z21" xr:uid="{00000000-0002-0000-2E00-000002000000}">
      <formula1>"Escoger un dato de la lista desplegable,Asignado,No Asignado"</formula1>
    </dataValidation>
    <dataValidation type="list" allowBlank="1" showInputMessage="1" showErrorMessage="1" sqref="AA12:AA21" xr:uid="{00000000-0002-0000-2E00-000003000000}">
      <formula1>"Escoger un dato de la lista desplegable,Adecuado,Inadecuado"</formula1>
    </dataValidation>
    <dataValidation type="list" allowBlank="1" showInputMessage="1" showErrorMessage="1" sqref="AB12:AB21" xr:uid="{00000000-0002-0000-2E00-000004000000}">
      <formula1>"Escoger un dato de la lista desplegable,Oportuna,Inoportuna"</formula1>
    </dataValidation>
    <dataValidation type="list" allowBlank="1" showInputMessage="1" showErrorMessage="1" sqref="AC12:AC21" xr:uid="{00000000-0002-0000-2E00-000005000000}">
      <formula1>"Escoger un dato de la lista desplegable,Prevenir,Detectar,No es un control"</formula1>
    </dataValidation>
    <dataValidation type="list" allowBlank="1" showInputMessage="1" showErrorMessage="1" sqref="AD12:AD21" xr:uid="{00000000-0002-0000-2E00-000006000000}">
      <formula1>"Escoger un dato de la lista desplegable,Confiable,No confiable"</formula1>
    </dataValidation>
    <dataValidation type="list" allowBlank="1" showInputMessage="1" showErrorMessage="1" sqref="AE12:AE21" xr:uid="{00000000-0002-0000-2E00-000007000000}">
      <formula1>"Escoger un dato de la lista desplegable,Se investigan y resuelven oportunamente,No se investigan y resuelven oportunamente."</formula1>
    </dataValidation>
    <dataValidation type="list" allowBlank="1" showInputMessage="1" showErrorMessage="1" sqref="AF12:AF21" xr:uid="{00000000-0002-0000-2E00-000008000000}">
      <formula1>"Escoger un dato de la lista desplegable,Completa,Incompleta,No existe"</formula1>
    </dataValidation>
    <dataValidation type="list" allowBlank="1" showInputMessage="1" showErrorMessage="1" sqref="AJ12:AJ21" xr:uid="{00000000-0002-0000-2E00-000009000000}">
      <formula1>"Escoger un dato de la lista desplegable,Fuerte,Moderado,Débil"</formula1>
    </dataValidation>
    <dataValidation type="list" allowBlank="1" showInputMessage="1" showErrorMessage="1" sqref="T12:T21" xr:uid="{00000000-0002-0000-2E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E00-00000B000000}">
          <x14:formula1>
            <xm:f>'HOJA DE DATOS'!$I$60:$I$64</xm:f>
          </x14:formula1>
          <xm:sqref>P12:P21</xm:sqref>
        </x14:dataValidation>
        <x14:dataValidation type="list" allowBlank="1" showInputMessage="1" showErrorMessage="1" xr:uid="{00000000-0002-0000-2E00-00000C000000}">
          <x14:formula1>
            <xm:f>'HOJA DE DATOS'!$I$50:$I$57</xm:f>
          </x14:formula1>
          <xm:sqref>E12:E21</xm:sqref>
        </x14:dataValidation>
        <x14:dataValidation type="list" allowBlank="1" showInputMessage="1" showErrorMessage="1" xr:uid="{00000000-0002-0000-2E00-00000D000000}">
          <x14:formula1>
            <xm:f>'HOJA DE DATOS'!$I$13:$I$46</xm:f>
          </x14:formula1>
          <xm:sqref>B12:B21</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233AE-47D8-4292-9945-CD39462346B9}">
  <sheetPr codeName="Hoja35">
    <tabColor rgb="FFB1B1B1"/>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activeCell="B12" sqref="B12:B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2024</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GCON-2.0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1924</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1925</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18" t="s">
        <v>56</v>
      </c>
      <c r="AW11" s="118" t="s">
        <v>57</v>
      </c>
      <c r="AX11" s="118">
        <v>2</v>
      </c>
      <c r="AY11" s="118">
        <v>3</v>
      </c>
      <c r="AZ11" s="118">
        <v>4</v>
      </c>
      <c r="BA11" s="118">
        <v>5</v>
      </c>
      <c r="BB11" s="118">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93.6" customHeight="1" x14ac:dyDescent="0.3">
      <c r="A12" s="162"/>
      <c r="B12" s="394" t="s">
        <v>11</v>
      </c>
      <c r="C12" s="364" t="str">
        <f>VLOOKUP(B12,'[7]HOJA DE DATOS'!$I$13:$J$46,2,FALSE)</f>
        <v>Gestionar la adquisición de los terrenos que requiere la Entidad para desarrollar los proyectos de construcción y ampliación de la infraestructura aeronáutica y aeroportuaria a nivel nacional.</v>
      </c>
      <c r="D12" s="376" t="s">
        <v>483</v>
      </c>
      <c r="E12" s="364" t="s">
        <v>75</v>
      </c>
      <c r="F12" s="364" t="s">
        <v>75</v>
      </c>
      <c r="G12" s="364" t="s">
        <v>75</v>
      </c>
      <c r="H12" s="364" t="s">
        <v>75</v>
      </c>
      <c r="I12" s="372" t="str">
        <f>IF(AND((E12="SI"),(F12="SI"),(G12="SI"),(H12="SI")),"Si es Riesgo de Corrupción","No es Riesgo de Corrupción")</f>
        <v>Si es Riesgo de Corrupción</v>
      </c>
      <c r="J12" s="163">
        <v>1</v>
      </c>
      <c r="K12" s="164" t="s">
        <v>549</v>
      </c>
      <c r="L12" s="308" t="s">
        <v>1966</v>
      </c>
      <c r="M12" s="310">
        <v>2</v>
      </c>
      <c r="N12" s="375" t="str">
        <f>IF(M12=1,"Rara vez",IF(M12=2,"Improbable",IF(M12=3,"Posible",IF(M12=4,"Probable",IF(M12=5,"Casi seguro","← 
Definir el nivel de probabilidad")))))</f>
        <v>Improbable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364" t="s">
        <v>75</v>
      </c>
      <c r="Q12" s="364" t="s">
        <v>75</v>
      </c>
      <c r="R12" s="364" t="s">
        <v>75</v>
      </c>
      <c r="S12" s="364" t="s">
        <v>75</v>
      </c>
      <c r="T12" s="364" t="s">
        <v>75</v>
      </c>
      <c r="U12" s="364" t="s">
        <v>75</v>
      </c>
      <c r="V12" s="364" t="s">
        <v>75</v>
      </c>
      <c r="W12" s="364" t="s">
        <v>76</v>
      </c>
      <c r="X12" s="364" t="s">
        <v>76</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15</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1967</v>
      </c>
      <c r="AO12" s="166" t="s">
        <v>484</v>
      </c>
      <c r="AP12" s="166" t="s">
        <v>77</v>
      </c>
      <c r="AQ12" s="166" t="s">
        <v>1968</v>
      </c>
      <c r="AR12" s="166" t="s">
        <v>1969</v>
      </c>
      <c r="AS12" s="166" t="s">
        <v>550</v>
      </c>
      <c r="AT12" s="166" t="s">
        <v>1970</v>
      </c>
      <c r="AU12" s="166" t="s">
        <v>78</v>
      </c>
      <c r="AV12" s="166" t="s">
        <v>79</v>
      </c>
      <c r="AW12" s="166" t="s">
        <v>80</v>
      </c>
      <c r="AX12" s="166" t="s">
        <v>81</v>
      </c>
      <c r="AY12" s="166" t="s">
        <v>86</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95</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551</v>
      </c>
    </row>
    <row r="13" spans="1:70" s="146" customFormat="1" ht="88.8" customHeight="1" x14ac:dyDescent="0.3">
      <c r="A13" s="162"/>
      <c r="B13" s="395"/>
      <c r="C13" s="365"/>
      <c r="D13" s="376"/>
      <c r="E13" s="365"/>
      <c r="F13" s="365"/>
      <c r="G13" s="365"/>
      <c r="H13" s="365"/>
      <c r="I13" s="373"/>
      <c r="J13" s="168">
        <v>2</v>
      </c>
      <c r="K13" s="169" t="s">
        <v>552</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1971</v>
      </c>
      <c r="AO13" s="171" t="s">
        <v>553</v>
      </c>
      <c r="AP13" s="171" t="s">
        <v>77</v>
      </c>
      <c r="AQ13" s="171" t="s">
        <v>1972</v>
      </c>
      <c r="AR13" s="171" t="s">
        <v>1973</v>
      </c>
      <c r="AS13" s="171" t="s">
        <v>1974</v>
      </c>
      <c r="AT13" s="171" t="s">
        <v>1975</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R5Qk34kVAwnDrOhqEFLjHjIx57W4f903Bcl7pkLRAx5HWZS6TvTiA7vMaegDbrIbqKgZIfT4jelfDG/Usujt8w==" saltValue="eEoKtyS3/pgARo5qTiPh+w=="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846" priority="31" operator="containsText" text="No es Riesgo de Corrupción">
      <formula>NOT(ISERROR(SEARCH("No es Riesgo de Corrupción",I12)))</formula>
    </cfRule>
    <cfRule type="containsText" dxfId="845" priority="32" operator="containsText" text="Si es Riesgo de Corrupción">
      <formula>NOT(ISERROR(SEARCH("Si es Riesgo de Corrupción",I12)))</formula>
    </cfRule>
  </conditionalFormatting>
  <conditionalFormatting sqref="AK12:AK21">
    <cfRule type="containsText" dxfId="844" priority="27" operator="containsText" text="Extremo">
      <formula>NOT(ISERROR(SEARCH("Extremo",AK12)))</formula>
    </cfRule>
    <cfRule type="containsText" dxfId="843" priority="28" operator="containsText" text="Alto">
      <formula>NOT(ISERROR(SEARCH("Alto",AK12)))</formula>
    </cfRule>
    <cfRule type="containsText" dxfId="842" priority="29" operator="containsText" text="Moderado">
      <formula>NOT(ISERROR(SEARCH("Moderado",AK12)))</formula>
    </cfRule>
    <cfRule type="containsText" dxfId="841" priority="30" operator="containsText" text="Bajo">
      <formula>NOT(ISERROR(SEARCH("Bajo",AK12)))</formula>
    </cfRule>
  </conditionalFormatting>
  <conditionalFormatting sqref="BI12:BI21">
    <cfRule type="containsText" dxfId="840" priority="24" operator="containsText" text="FUERTE">
      <formula>NOT(ISERROR(SEARCH("FUERTE",BI12)))</formula>
    </cfRule>
    <cfRule type="containsText" dxfId="839" priority="25" operator="containsText" text="MODERADO">
      <formula>NOT(ISERROR(SEARCH("MODERADO",BI12)))</formula>
    </cfRule>
    <cfRule type="containsText" dxfId="838" priority="26" operator="containsText" text="DÉBIL">
      <formula>NOT(ISERROR(SEARCH("DÉBIL",BI12)))</formula>
    </cfRule>
  </conditionalFormatting>
  <conditionalFormatting sqref="AL12">
    <cfRule type="containsText" dxfId="837" priority="20" operator="containsText" text="Extremo">
      <formula>NOT(ISERROR(SEARCH("Extremo",AL12)))</formula>
    </cfRule>
    <cfRule type="containsText" dxfId="836" priority="21" operator="containsText" text="Alto">
      <formula>NOT(ISERROR(SEARCH("Alto",AL12)))</formula>
    </cfRule>
    <cfRule type="containsText" dxfId="835" priority="22" operator="containsText" text="Moderado">
      <formula>NOT(ISERROR(SEARCH("Moderado",AL12)))</formula>
    </cfRule>
    <cfRule type="containsText" dxfId="834" priority="23" operator="containsText" text="Bajo">
      <formula>NOT(ISERROR(SEARCH("Bajo",AL12)))</formula>
    </cfRule>
  </conditionalFormatting>
  <conditionalFormatting sqref="BQ12:BQ21">
    <cfRule type="containsText" dxfId="833" priority="16" operator="containsText" text="Extremo">
      <formula>NOT(ISERROR(SEARCH("Extremo",BQ12)))</formula>
    </cfRule>
    <cfRule type="containsText" dxfId="832" priority="17" operator="containsText" text="Alto">
      <formula>NOT(ISERROR(SEARCH("Alto",BQ12)))</formula>
    </cfRule>
    <cfRule type="containsText" dxfId="831" priority="18" operator="containsText" text="Moderado">
      <formula>NOT(ISERROR(SEARCH("Moderado",BQ12)))</formula>
    </cfRule>
    <cfRule type="containsText" dxfId="830" priority="19" operator="containsText" text="Bajo">
      <formula>NOT(ISERROR(SEARCH("Bajo",BQ12)))</formula>
    </cfRule>
  </conditionalFormatting>
  <conditionalFormatting sqref="A1:XFD3 A5:XFD11 A4:AT4 BS4:XFD4 BH12:XFD12 A22:XFD1048576 A12:D21 I13:XFD21 I12:BF12">
    <cfRule type="containsText" dxfId="829" priority="11" operator="containsText" text="REDACTAR CONTROL">
      <formula>NOT(ISERROR(SEARCH("REDACTAR CONTROL",A1)))</formula>
    </cfRule>
    <cfRule type="containsText" dxfId="828" priority="12" operator="containsText" text="Espacio para">
      <formula>NOT(ISERROR(SEARCH("Espacio para",A1)))</formula>
    </cfRule>
    <cfRule type="containsText" dxfId="827" priority="13" operator="containsText" text="Definir el">
      <formula>NOT(ISERROR(SEARCH("Definir el",A1)))</formula>
    </cfRule>
    <cfRule type="containsText" dxfId="826" priority="14" operator="containsText" text="lista desplegable">
      <formula>NOT(ISERROR(SEARCH("lista desplegable",A1)))</formula>
    </cfRule>
    <cfRule type="containsText" dxfId="825" priority="15" operator="containsText" text="Casilla formulada">
      <formula>NOT(ISERROR(SEARCH("Casilla formulada",A1)))</formula>
    </cfRule>
  </conditionalFormatting>
  <conditionalFormatting sqref="BG12">
    <cfRule type="containsText" dxfId="824" priority="6" operator="containsText" text="REDACTAR CONTROL">
      <formula>NOT(ISERROR(SEARCH("REDACTAR CONTROL",BG12)))</formula>
    </cfRule>
    <cfRule type="containsText" dxfId="823" priority="7" operator="containsText" text="Espacio para">
      <formula>NOT(ISERROR(SEARCH("Espacio para",BG12)))</formula>
    </cfRule>
    <cfRule type="containsText" dxfId="822" priority="8" operator="containsText" text="Definir el">
      <formula>NOT(ISERROR(SEARCH("Definir el",BG12)))</formula>
    </cfRule>
    <cfRule type="containsText" dxfId="821" priority="9" operator="containsText" text="lista desplegable">
      <formula>NOT(ISERROR(SEARCH("lista desplegable",BG12)))</formula>
    </cfRule>
    <cfRule type="containsText" dxfId="820" priority="10" operator="containsText" text="Casilla formulada">
      <formula>NOT(ISERROR(SEARCH("Casilla formulada",BG12)))</formula>
    </cfRule>
  </conditionalFormatting>
  <conditionalFormatting sqref="E12:H21">
    <cfRule type="containsText" dxfId="819" priority="1" operator="containsText" text="REDACTAR CONTROL">
      <formula>NOT(ISERROR(SEARCH("REDACTAR CONTROL",E12)))</formula>
    </cfRule>
    <cfRule type="containsText" dxfId="818" priority="2" operator="containsText" text="Espacio para">
      <formula>NOT(ISERROR(SEARCH("Espacio para",E12)))</formula>
    </cfRule>
    <cfRule type="containsText" dxfId="817" priority="3" operator="containsText" text="Definir el">
      <formula>NOT(ISERROR(SEARCH("Definir el",E12)))</formula>
    </cfRule>
    <cfRule type="containsText" dxfId="816" priority="4" operator="containsText" text="lista desplegable">
      <formula>NOT(ISERROR(SEARCH("lista desplegable",E12)))</formula>
    </cfRule>
    <cfRule type="containsText" dxfId="815" priority="5" operator="containsText" text="Casilla formulada">
      <formula>NOT(ISERROR(SEARCH("Casilla formulada",E12)))</formula>
    </cfRule>
  </conditionalFormatting>
  <dataValidations count="13">
    <dataValidation type="list" allowBlank="1" showInputMessage="1" showErrorMessage="1" sqref="BB12:BB21" xr:uid="{BC2689B8-82D4-425D-B94C-307D9B7830C8}">
      <formula1>"Escoger un dato de la lista desplegable,Completa,Incompleta,No existe"</formula1>
    </dataValidation>
    <dataValidation type="list" allowBlank="1" showInputMessage="1" showErrorMessage="1" sqref="BA12:BA21" xr:uid="{F44221CB-9640-488E-AF97-0CA6D12A2799}">
      <formula1>"Escoger un dato de la lista desplegable,Se investigan y resuelven oportunamente,No se investigan y resuelven oportunamente."</formula1>
    </dataValidation>
    <dataValidation type="list" allowBlank="1" showInputMessage="1" showErrorMessage="1" sqref="AZ12:AZ21" xr:uid="{4891CD1C-B6C2-4DF5-B3DF-AA0E7D8396C4}">
      <formula1>"Confiable,No confiable,Escoger un dato de la lista desplegable"</formula1>
    </dataValidation>
    <dataValidation type="list" allowBlank="1" showInputMessage="1" showErrorMessage="1" sqref="AY12:AY21" xr:uid="{81AE6284-0957-4774-BE49-0B397D19722B}">
      <formula1>"Prevenir,Detectar,No es un control,Escoger un dato de la lista desplegable"</formula1>
    </dataValidation>
    <dataValidation type="list" allowBlank="1" showInputMessage="1" showErrorMessage="1" sqref="AX12:AX21" xr:uid="{4C2E6034-EE62-403B-9FE1-03FDB8700AAB}">
      <formula1>"Oportuna,Inoportuna,Escoger un dato de la lista desplegable"</formula1>
    </dataValidation>
    <dataValidation type="list" allowBlank="1" showInputMessage="1" showErrorMessage="1" sqref="AW12:AW21" xr:uid="{CCFEC048-A51E-47CF-8E56-2FBDAB9FD44D}">
      <formula1>"Adecuado,Inadecuado,Escoger un dato de la lista desplegable"</formula1>
    </dataValidation>
    <dataValidation type="list" allowBlank="1" showInputMessage="1" showErrorMessage="1" sqref="AV12:AV21" xr:uid="{C99EB1E6-8118-442A-936E-4D124C01F657}">
      <formula1>"Asignado,No Asignado,Escoger un dato de la lista desplegable"</formula1>
    </dataValidation>
    <dataValidation type="list" allowBlank="1" showInputMessage="1" showErrorMessage="1" sqref="AU12:AU21" xr:uid="{815C10C2-196B-4E86-AF58-4FFBE6A5D9E4}">
      <formula1>"Escoger un dato de la lista desplegable,Preventivo,Detectivo"</formula1>
    </dataValidation>
    <dataValidation type="list" allowBlank="1" showInputMessage="1" showErrorMessage="1" sqref="AP12:AP21" xr:uid="{66EB34C3-E726-4E84-88A5-8E998E5A8940}">
      <formula1>"Escoger un dato de la lista desplegable,Por Tramite, Diario, Semanal, Quincenal, Mensual, Bimestral, Trimestral, Semestral,Anual"</formula1>
    </dataValidation>
    <dataValidation type="list" allowBlank="1" showInputMessage="1" showErrorMessage="1" sqref="P12:AH21" xr:uid="{F4096E40-D4E0-4677-8CCA-DFF6B3E46511}">
      <formula1>"SI,NO,Selecciona una respuesta en la lista desplegable"</formula1>
    </dataValidation>
    <dataValidation type="list" allowBlank="1" showInputMessage="1" showErrorMessage="1" sqref="E12:H21" xr:uid="{C7BC46C3-7026-4FEB-9629-28D8CF051A82}">
      <formula1>"SI,NO,Escoger un dato de la lista desplegable"</formula1>
    </dataValidation>
    <dataValidation type="list" allowBlank="1" showInputMessage="1" showErrorMessage="1" sqref="M12:M21" xr:uid="{C2357982-6B8A-45D7-8B07-B21C5116A3DA}">
      <formula1>"Escoger un dato de la lista desplegable,5,4,3,2,1"</formula1>
    </dataValidation>
    <dataValidation type="list" allowBlank="1" showInputMessage="1" showErrorMessage="1" sqref="BF12:BF21" xr:uid="{027600D5-939C-4115-8F3F-74629848DDF4}">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EF1C05A-3926-4DFF-AE40-2C90C5795CF3}">
          <x14:formula1>
            <xm:f>'HOJA DE DATOS'!$I$13:$I$46</xm:f>
          </x14:formula1>
          <xm:sqref>B12:B21</xm:sqref>
        </x14:dataValidation>
        <x14:dataValidation type="list" allowBlank="1" showInputMessage="1" showErrorMessage="1" xr:uid="{99C54E2B-E2F3-4D4D-9CDD-1A6CD8A7AC86}">
          <x14:formula1>
            <xm:f>'HOJA DE DATOS'!$I$60:$I$64</xm:f>
          </x14:formula1>
          <xm:sqref>AL12:AL21</xm:sqref>
        </x14:dataValidation>
      </x14:dataValidations>
    </ext>
  </extLs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36">
    <tabColor rgb="FFB1B1B1"/>
  </sheetPr>
  <dimension ref="B1:AX61"/>
  <sheetViews>
    <sheetView zoomScale="60" zoomScaleNormal="60" workbookViewId="0">
      <selection activeCell="D9" sqref="D9:D1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2255</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GBIE-1.0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328.2" customHeight="1" x14ac:dyDescent="0.25">
      <c r="B12" s="296" t="s">
        <v>12</v>
      </c>
      <c r="C12" s="299" t="str">
        <f>VLOOKUP(B12,'HOJA DE DATOS'!$I$13:$J$46,2,FALSE)</f>
        <v>Administrar los bienes muebles e inmuebles de propiedad de la AEROCIVIL, propendiendo por su adecuado manejo, administración, custodia y protección.</v>
      </c>
      <c r="D12" s="302" t="s">
        <v>469</v>
      </c>
      <c r="E12" s="304" t="s">
        <v>376</v>
      </c>
      <c r="F12" s="306"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1">
        <v>1</v>
      </c>
      <c r="H12" s="102" t="s">
        <v>956</v>
      </c>
      <c r="I12" s="308" t="s">
        <v>957</v>
      </c>
      <c r="J12" s="310">
        <v>3</v>
      </c>
      <c r="K12" s="340" t="str">
        <f>IF(J12="Escoger un dato de la lista desplegable","← 
Definir el nivel de probabilidad",VLOOKUP(J12,'HOJA DE DATOS'!$B$4:$E$8,2,0))</f>
        <v>Posible</v>
      </c>
      <c r="L12" s="304" t="str">
        <f>IF(J12="Escoger un dato de la lista desplegable","← ← 
Definir el nivel de probabilidad",VLOOKUP('GBIE-1.0 (G-V3)'!J12:J21,'HOJA DE DATOS'!$B$4:$E$8,4,0))</f>
        <v>Al menos 1 vez en los últimos 2 años.</v>
      </c>
      <c r="M12" s="338">
        <v>4</v>
      </c>
      <c r="N12" s="340" t="str">
        <f>IF(M12="Escoger un dato de la lista desplegable","← 
Definir el nivel de impacto",VLOOKUP(M12,'HOJA DE DATOS'!$G$4:$H$8,2,0))</f>
        <v>Mayor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958</v>
      </c>
      <c r="S12" s="75" t="s">
        <v>443</v>
      </c>
      <c r="T12" s="75" t="s">
        <v>77</v>
      </c>
      <c r="U12" s="75" t="s">
        <v>959</v>
      </c>
      <c r="V12" s="75" t="s">
        <v>960</v>
      </c>
      <c r="W12" s="75" t="s">
        <v>961</v>
      </c>
      <c r="X12" s="75" t="s">
        <v>444</v>
      </c>
      <c r="Y12" s="102" t="s">
        <v>78</v>
      </c>
      <c r="Z12" s="102" t="s">
        <v>79</v>
      </c>
      <c r="AA12" s="102" t="s">
        <v>80</v>
      </c>
      <c r="AB12" s="102" t="s">
        <v>81</v>
      </c>
      <c r="AC12" s="102" t="s">
        <v>86</v>
      </c>
      <c r="AD12" s="102" t="s">
        <v>83</v>
      </c>
      <c r="AE12" s="102" t="s">
        <v>84</v>
      </c>
      <c r="AF12" s="102" t="s">
        <v>96</v>
      </c>
      <c r="AG12" s="102">
        <f t="shared" ref="AG12:AG43" si="0">IF(Z12="Asignado",15,0)+IF(AA12="Adecuado",15,0)+IF(AB12="Oportuna",15,0)+IF(AC12="Prevenir",15,IF(AC12="Detectar",10,0))+IF(AD12="Confiable",15,0)+IF(AE12="Se investigan y resuelven oportunamente",15,0)+IF(AF12="Completa",10,IF(AF12="Incompleta",5,0))</f>
        <v>95</v>
      </c>
      <c r="AH12" s="102" t="str">
        <f t="shared" ref="AH12:AH21" si="1">IF(AG12&lt;=85,"Débil",IF(AND(AG12&gt;=86,AG12&lt;=94),"Moderado","Fuerte"))</f>
        <v>Fuerte</v>
      </c>
      <c r="AI12" s="102"/>
      <c r="AJ12" s="102" t="s">
        <v>89</v>
      </c>
      <c r="AK12" s="102" t="str">
        <f t="shared" ref="AK12:AK21" si="2">IF(AJ12="Débil","No se ejecuta",IF(AJ12="Moderado","Algunas veces se ejecuta",IF(AJ12="FUERTE","Siempre se ejecuta","Casilla formulada")))</f>
        <v>Siempre se ejecuta</v>
      </c>
      <c r="AL12" s="102"/>
      <c r="AM12" s="102"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21" si="4">IF(AM12="DÉBIL",0,IF(AM12="MODERADO",50,IF(AM12="FUERTE",100,"Casilla formulada")))</f>
        <v>100</v>
      </c>
      <c r="AO12" s="102" t="str">
        <f t="shared" ref="AO12:AO21" si="5">IF(OR(AH12="",AJ12=""),"",IF(AND(AJ12="Fuerte",AH12="Fuerte"),"NO","SI"))</f>
        <v>NO</v>
      </c>
      <c r="AP12" s="330" t="str">
        <f>IFERROR(IF(AVERAGE(AN12:AN21)=100,"FUERTE",IF(AND(AVERAGE(AN12:AN21)&lt;=99,AVERAGE(AN12:AN21)&gt;=50),"MODERADA",IF(AVERAGE(AN12:AN21)&lt;50,"DÉBIL",0))),"Casilla formulada")</f>
        <v>FUERTE</v>
      </c>
      <c r="AQ12" s="330" t="str">
        <f t="shared" ref="AQ12" si="6">IFERROR(IF(AVERAGEIF(Y12:Y21,"Preventivo",AN12:AN21)&gt;=50,"DIRECTAMENTE","NO DISMINUYE"),"NO DISMINUYE")</f>
        <v>NO DISMINUYE</v>
      </c>
      <c r="AR12" s="332" t="str">
        <f t="shared" ref="AR12" si="7">IFERROR(IF(AVERAGEIF(Y12:Y21,"Detectivo",AN12:AN21)=100,"DIRECTAMENTE",IF(AND(AVERAGEIF(Y12:Y21,"Detectivo",AN12:AN21)&lt;99,(AVERAGEIF(Y12:Y21,"Detectivo",AN12:AN21)&gt;=50)),"INDIRECTAMENTE","NO DISMINUYE")),"NO DISMINUYE")</f>
        <v>DIRECTAMENTE</v>
      </c>
      <c r="AS12" s="334">
        <f t="shared" ref="AS12" si="8">IF(J12=1,1,IF(AND(J12=2,AP12="FUERTE",AQ12="DIRECTAMENTE"),J12-1,IF(AND(J12&gt;2,AP12="FUERTE",AQ12="DIRECTAMENTE"),J12-2,IF(AND(J12&gt;=2,AP12="MODERADA",AQ12="DIRECTAMENTE"),J12-1,J12))))</f>
        <v>3</v>
      </c>
      <c r="AT12" s="335" t="str">
        <f t="shared" ref="AT12" si="9">IF(AS12=1,"Rara vez",IF(AS12=2,"Improbable",IF(AS12=3,"Posible",IF(AS12=4,"Probable",IF(AS12=5,"Casi Seguro",0)))))</f>
        <v>Posible</v>
      </c>
      <c r="AU12" s="337">
        <f t="shared" ref="AU12" si="10">IF(M12=1,1,IF(AND(M12=2,AP12="FUERTE",OR(AR12="DIRECTAMENTE",AR12="INDIRECTAMENTE")),M12-1,IF(AND(M12&gt;2,AP12="FUERTE",AR12="DIRECTAMENTE"),M12-2,IF(AND(M12&gt;2,AP12="FUERTE",AR12="INDIRECTAMENTE"),M12-1,IF(AND(M12&gt;1,AP12="MODERADA",AR12="DIRECTAMENTE"),M12-1,M12)))))</f>
        <v>2</v>
      </c>
      <c r="AV12" s="306" t="str">
        <f t="shared" ref="AV12" si="11">IF(AU12=1,"Insignificante",IF(AU12=2,"Menor",IF(AU12=3,"Moderado",IF(AU12=4,"Mayor",IF(AU12=5,"Catastrófico","Casilla formulada")))))</f>
        <v>Menor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327" t="s">
        <v>955</v>
      </c>
    </row>
    <row r="13" spans="2:50" s="104" customFormat="1" ht="2.4" customHeight="1" x14ac:dyDescent="0.25">
      <c r="B13" s="297"/>
      <c r="C13" s="300"/>
      <c r="D13" s="302"/>
      <c r="E13" s="304"/>
      <c r="F13" s="306"/>
      <c r="G13" s="105">
        <v>2</v>
      </c>
      <c r="H13" s="106" t="s">
        <v>586</v>
      </c>
      <c r="I13" s="308"/>
      <c r="J13" s="310"/>
      <c r="K13" s="340"/>
      <c r="L13" s="304"/>
      <c r="M13" s="338"/>
      <c r="N13" s="340"/>
      <c r="O13" s="325"/>
      <c r="P13" s="308"/>
      <c r="Q13" s="107">
        <v>2</v>
      </c>
      <c r="R13" s="76" t="s">
        <v>588</v>
      </c>
      <c r="S13" s="76"/>
      <c r="T13" s="76" t="s">
        <v>585</v>
      </c>
      <c r="U13" s="76"/>
      <c r="V13" s="76"/>
      <c r="W13" s="76"/>
      <c r="X13" s="76"/>
      <c r="Y13" s="106" t="s">
        <v>585</v>
      </c>
      <c r="Z13" s="106" t="s">
        <v>585</v>
      </c>
      <c r="AA13" s="106" t="s">
        <v>585</v>
      </c>
      <c r="AB13" s="106" t="s">
        <v>585</v>
      </c>
      <c r="AC13" s="106" t="s">
        <v>585</v>
      </c>
      <c r="AD13" s="106" t="s">
        <v>585</v>
      </c>
      <c r="AE13" s="106" t="s">
        <v>585</v>
      </c>
      <c r="AF13" s="106" t="s">
        <v>585</v>
      </c>
      <c r="AG13" s="106">
        <f t="shared" si="0"/>
        <v>0</v>
      </c>
      <c r="AH13" s="106" t="s">
        <v>88</v>
      </c>
      <c r="AI13" s="106"/>
      <c r="AJ13" s="106" t="s">
        <v>585</v>
      </c>
      <c r="AK13" s="106" t="str">
        <f t="shared" si="2"/>
        <v>Casilla formulada</v>
      </c>
      <c r="AL13" s="106"/>
      <c r="AM13" s="106" t="str">
        <f t="shared" si="3"/>
        <v>Casilla formulada</v>
      </c>
      <c r="AN13" s="106" t="str">
        <f t="shared" si="4"/>
        <v>Casilla formulada</v>
      </c>
      <c r="AO13" s="106" t="str">
        <f t="shared" si="5"/>
        <v>SI</v>
      </c>
      <c r="AP13" s="330"/>
      <c r="AQ13" s="330"/>
      <c r="AR13" s="332"/>
      <c r="AS13" s="310"/>
      <c r="AT13" s="335"/>
      <c r="AU13" s="338"/>
      <c r="AV13" s="306"/>
      <c r="AW13" s="325"/>
      <c r="AX13" s="328"/>
    </row>
    <row r="14" spans="2:50" s="104" customFormat="1" ht="2.4" customHeight="1" x14ac:dyDescent="0.25">
      <c r="B14" s="297"/>
      <c r="C14" s="300"/>
      <c r="D14" s="302"/>
      <c r="E14" s="304"/>
      <c r="F14" s="306"/>
      <c r="G14" s="108">
        <v>3</v>
      </c>
      <c r="H14" s="109" t="s">
        <v>586</v>
      </c>
      <c r="I14" s="308"/>
      <c r="J14" s="310"/>
      <c r="K14" s="340"/>
      <c r="L14" s="304"/>
      <c r="M14" s="338"/>
      <c r="N14" s="340"/>
      <c r="O14" s="325"/>
      <c r="P14" s="308"/>
      <c r="Q14" s="110">
        <v>3</v>
      </c>
      <c r="R14" s="77" t="s">
        <v>589</v>
      </c>
      <c r="S14" s="77"/>
      <c r="T14" s="77" t="s">
        <v>585</v>
      </c>
      <c r="U14" s="77"/>
      <c r="V14" s="77"/>
      <c r="W14" s="77"/>
      <c r="X14" s="77"/>
      <c r="Y14" s="109" t="s">
        <v>585</v>
      </c>
      <c r="Z14" s="109" t="s">
        <v>585</v>
      </c>
      <c r="AA14" s="109" t="s">
        <v>585</v>
      </c>
      <c r="AB14" s="109" t="s">
        <v>585</v>
      </c>
      <c r="AC14" s="109" t="s">
        <v>585</v>
      </c>
      <c r="AD14" s="109" t="s">
        <v>585</v>
      </c>
      <c r="AE14" s="109" t="s">
        <v>585</v>
      </c>
      <c r="AF14" s="109" t="s">
        <v>585</v>
      </c>
      <c r="AG14" s="109">
        <f t="shared" si="0"/>
        <v>0</v>
      </c>
      <c r="AH14" s="109" t="s">
        <v>88</v>
      </c>
      <c r="AI14" s="109"/>
      <c r="AJ14" s="109" t="s">
        <v>585</v>
      </c>
      <c r="AK14" s="109" t="str">
        <f t="shared" si="2"/>
        <v>Casilla formulada</v>
      </c>
      <c r="AL14" s="109"/>
      <c r="AM14" s="109" t="str">
        <f t="shared" si="3"/>
        <v>Casilla formulada</v>
      </c>
      <c r="AN14" s="109" t="str">
        <f t="shared" si="4"/>
        <v>Casilla formulada</v>
      </c>
      <c r="AO14" s="109" t="str">
        <f t="shared" si="5"/>
        <v>SI</v>
      </c>
      <c r="AP14" s="330"/>
      <c r="AQ14" s="330"/>
      <c r="AR14" s="332"/>
      <c r="AS14" s="310"/>
      <c r="AT14" s="335"/>
      <c r="AU14" s="338"/>
      <c r="AV14" s="306"/>
      <c r="AW14" s="325"/>
      <c r="AX14" s="328"/>
    </row>
    <row r="15" spans="2:50" s="104" customFormat="1" ht="2.4" customHeight="1" x14ac:dyDescent="0.25">
      <c r="B15" s="297"/>
      <c r="C15" s="300"/>
      <c r="D15" s="302"/>
      <c r="E15" s="304"/>
      <c r="F15" s="306"/>
      <c r="G15" s="105">
        <v>4</v>
      </c>
      <c r="H15" s="106" t="s">
        <v>586</v>
      </c>
      <c r="I15" s="308"/>
      <c r="J15" s="310"/>
      <c r="K15" s="340"/>
      <c r="L15" s="304"/>
      <c r="M15" s="338"/>
      <c r="N15" s="340"/>
      <c r="O15" s="325"/>
      <c r="P15" s="308"/>
      <c r="Q15" s="107">
        <v>4</v>
      </c>
      <c r="R15" s="76" t="s">
        <v>590</v>
      </c>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si="0"/>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35.6" customHeight="1" x14ac:dyDescent="0.25">
      <c r="B22" s="296" t="s">
        <v>12</v>
      </c>
      <c r="C22" s="299" t="str">
        <f>VLOOKUP(B22,'HOJA DE DATOS'!$I$13:$J$46,2,FALSE)</f>
        <v>Administrar los bienes muebles e inmuebles de propiedad de la AEROCIVIL, propendiendo por su adecuado manejo, administración, custodia y protección.</v>
      </c>
      <c r="D22" s="302" t="s">
        <v>962</v>
      </c>
      <c r="E22" s="304" t="s">
        <v>376</v>
      </c>
      <c r="F22" s="306" t="str">
        <f>IFERROR(VLOOKUP(E22,'HOJA DE DATOS'!$I$50:$J$57,2,0),"Casilla formulada")</f>
        <v>Posibilidad de ocurrencia de eventos que afecten la situación jurídica o contractual de la organización debido a su incumplimiento o desacato a la normatividad legal y las obligaciones contractuales</v>
      </c>
      <c r="G22" s="101">
        <v>1</v>
      </c>
      <c r="H22" s="102" t="s">
        <v>963</v>
      </c>
      <c r="I22" s="308" t="s">
        <v>965</v>
      </c>
      <c r="J22" s="310">
        <v>1</v>
      </c>
      <c r="K22" s="340" t="str">
        <f>IF(J22="Escoger un dato de la lista desplegable","← 
Definir el nivel de probabilidad",VLOOKUP(J22,'HOJA DE DATOS'!$B$4:$E$8,2,0))</f>
        <v>Rara vez</v>
      </c>
      <c r="L22" s="304" t="str">
        <f>IF(J22="Escoger un dato de la lista desplegable","← ← 
Definir el nivel de probabilidad",VLOOKUP('GBIE-1.0 (G-V3)'!J22:J31,'HOJA DE DATOS'!$B$4:$E$8,4,0))</f>
        <v>No se ha presentado en los últimos 5 años.</v>
      </c>
      <c r="M22" s="338">
        <v>3</v>
      </c>
      <c r="N22" s="340" t="str">
        <f>IF(M22="Escoger un dato de la lista desplegable","← 
Definir el nivel de impacto",VLOOKUP(M22,'HOJA DE DATOS'!$G$4:$H$8,2,0))</f>
        <v>Moderado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Moderado</v>
      </c>
      <c r="P22" s="342" t="s">
        <v>70</v>
      </c>
      <c r="Q22" s="103">
        <v>1</v>
      </c>
      <c r="R22" s="75" t="s">
        <v>966</v>
      </c>
      <c r="S22" s="75" t="s">
        <v>967</v>
      </c>
      <c r="T22" s="75" t="s">
        <v>92</v>
      </c>
      <c r="U22" s="75" t="s">
        <v>968</v>
      </c>
      <c r="V22" s="75" t="s">
        <v>969</v>
      </c>
      <c r="W22" s="75" t="s">
        <v>970</v>
      </c>
      <c r="X22" s="75" t="s">
        <v>971</v>
      </c>
      <c r="Y22" s="102" t="s">
        <v>95</v>
      </c>
      <c r="Z22" s="102" t="s">
        <v>79</v>
      </c>
      <c r="AA22" s="102" t="s">
        <v>80</v>
      </c>
      <c r="AB22" s="102" t="s">
        <v>81</v>
      </c>
      <c r="AC22" s="102" t="s">
        <v>82</v>
      </c>
      <c r="AD22" s="102" t="s">
        <v>83</v>
      </c>
      <c r="AE22" s="102" t="s">
        <v>84</v>
      </c>
      <c r="AF22" s="102" t="s">
        <v>87</v>
      </c>
      <c r="AG22" s="102">
        <f t="shared" si="0"/>
        <v>95</v>
      </c>
      <c r="AH22" s="102" t="str">
        <f t="shared" ref="AH22" si="12">IF(AG22&lt;=85,"Débil",IF(AND(AG22&gt;=86,AG22&lt;=94),"Moderado","Fuerte"))</f>
        <v>Fuerte</v>
      </c>
      <c r="AI22" s="102"/>
      <c r="AJ22" s="102" t="s">
        <v>89</v>
      </c>
      <c r="AK22" s="102" t="str">
        <f t="shared" ref="AK22:AK61" si="13">IF(AJ22="Débil","No se ejecuta",IF(AJ22="Moderado","Algunas veces se ejecuta",IF(AJ22="FUERTE","Siempre se ejecuta","Casilla formulada")))</f>
        <v>Siempre se ejecuta</v>
      </c>
      <c r="AL22" s="102"/>
      <c r="AM22" s="102" t="str">
        <f t="shared" ref="AM22:AM61" si="14">IF(AND(AJ22="Fuerte",AH22="Fuerte"),"FUERTE",IF(AND(AJ22="Fuerte",AH22="Moderado"),"MODERADO",IF(AND(AJ22="Fuerte",AH22="Débil"),"DÉBIL",IF(AND(AJ22="Moderado",AH22="Fuerte"),"MODERADO",IF(AND(AJ22="Moderado",AH22="Moderado"),"MODERADO",IF(AND(AJ22="Moderado",AH22="Débil"),"DÉBIL",IF(AND(AJ22="Débil",AH22="Fuerte"),"DÉBIL",IF(AND(AJ22="Débil",AH22="Moderado"),"DÉBIL",IF(AND(AJ22="Débil",AH22="Débil"),"DÉBIL","Casilla formulada")))))))))</f>
        <v>FUERTE</v>
      </c>
      <c r="AN22" s="102">
        <f t="shared" ref="AN22:AN61" si="15">IF(AM22="DÉBIL",0,IF(AM22="MODERADO",50,IF(AM22="FUERTE",100,"Casilla formulada")))</f>
        <v>100</v>
      </c>
      <c r="AO22" s="102" t="str">
        <f t="shared" ref="AO22:AO61" si="16">IF(OR(AH22="",AJ22=""),"",IF(AND(AJ22="Fuerte",AH22="Fuerte"),"NO","SI"))</f>
        <v>NO</v>
      </c>
      <c r="AP22" s="330" t="str">
        <f>IFERROR(IF(AVERAGE(AN22:AN31)=100,"FUERTE",IF(AND(AVERAGE(AN22:AN31)&lt;=99,AVERAGE(AN22:AN31)&gt;=50),"MODERADA",IF(AVERAGE(AN22:AN31)&lt;50,"DÉBIL",0))),"Casilla formulada")</f>
        <v>FUERTE</v>
      </c>
      <c r="AQ22" s="330" t="str">
        <f t="shared" ref="AQ22" si="17">IFERROR(IF(AVERAGEIF(Y22:Y31,"Preventivo",AN22:AN31)&gt;=50,"DIRECTAMENTE","NO DISMINUYE"),"NO DISMINUYE")</f>
        <v>DIRECTAMENTE</v>
      </c>
      <c r="AR22" s="332" t="str">
        <f t="shared" ref="AR22" si="18">IFERROR(IF(AVERAGEIF(Y22:Y31,"Detectivo",AN22:AN31)=100,"DIRECTAMENTE",IF(AND(AVERAGEIF(Y22:Y31,"Detectivo",AN22:AN31)&lt;99,(AVERAGEIF(Y22:Y31,"Detectivo",AN22:AN31)&gt;=50)),"INDIRECTAMENTE","NO DISMINUYE")),"NO DISMINUYE")</f>
        <v>NO DISMINUYE</v>
      </c>
      <c r="AS22" s="334">
        <f t="shared" ref="AS22" si="19">IF(J22=1,1,IF(AND(J22=2,AP22="FUERTE",AQ22="DIRECTAMENTE"),J22-1,IF(AND(J22&gt;2,AP22="FUERTE",AQ22="DIRECTAMENTE"),J22-2,IF(AND(J22&gt;=2,AP22="MODERADA",AQ22="DIRECTAMENTE"),J22-1,J22))))</f>
        <v>1</v>
      </c>
      <c r="AT22" s="335" t="str">
        <f t="shared" ref="AT22" si="20">IF(AS22=1,"Rara vez",IF(AS22=2,"Improbable",IF(AS22=3,"Posible",IF(AS22=4,"Probable",IF(AS22=5,"Casi Seguro",0)))))</f>
        <v>Rara vez</v>
      </c>
      <c r="AU22" s="337">
        <f t="shared" ref="AU22" si="21">IF(M22=1,1,IF(AND(M22=2,AP22="FUERTE",OR(AR22="DIRECTAMENTE",AR22="INDIRECTAMENTE")),M22-1,IF(AND(M22&gt;2,AP22="FUERTE",AR22="DIRECTAMENTE"),M22-2,IF(AND(M22&gt;2,AP22="FUERTE",AR22="INDIRECTAMENTE"),M22-1,IF(AND(M22&gt;1,AP22="MODERADA",AR22="DIRECTAMENTE"),M22-1,M22)))))</f>
        <v>3</v>
      </c>
      <c r="AV22" s="306" t="str">
        <f t="shared" ref="AV22" si="22">IF(AU22=1,"Insignificante",IF(AU22=2,"Menor",IF(AU22=3,"Moderado",IF(AU22=4,"Mayor",IF(AU22=5,"Catastrófico","Casilla formulada")))))</f>
        <v>Moderado</v>
      </c>
      <c r="AW22" s="324"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Moderado</v>
      </c>
      <c r="AX22" s="327" t="s">
        <v>978</v>
      </c>
    </row>
    <row r="23" spans="2:50" s="104" customFormat="1" ht="141" customHeight="1" x14ac:dyDescent="0.25">
      <c r="B23" s="297"/>
      <c r="C23" s="300"/>
      <c r="D23" s="302"/>
      <c r="E23" s="304"/>
      <c r="F23" s="306"/>
      <c r="G23" s="105">
        <v>2</v>
      </c>
      <c r="H23" s="106" t="s">
        <v>964</v>
      </c>
      <c r="I23" s="308"/>
      <c r="J23" s="310"/>
      <c r="K23" s="340"/>
      <c r="L23" s="304"/>
      <c r="M23" s="338"/>
      <c r="N23" s="340"/>
      <c r="O23" s="325"/>
      <c r="P23" s="308"/>
      <c r="Q23" s="107">
        <v>2</v>
      </c>
      <c r="R23" s="76" t="s">
        <v>972</v>
      </c>
      <c r="S23" s="76" t="s">
        <v>973</v>
      </c>
      <c r="T23" s="76" t="s">
        <v>77</v>
      </c>
      <c r="U23" s="76" t="s">
        <v>974</v>
      </c>
      <c r="V23" s="76" t="s">
        <v>975</v>
      </c>
      <c r="W23" s="76" t="s">
        <v>976</v>
      </c>
      <c r="X23" s="76" t="s">
        <v>977</v>
      </c>
      <c r="Y23" s="106" t="s">
        <v>95</v>
      </c>
      <c r="Z23" s="106" t="s">
        <v>79</v>
      </c>
      <c r="AA23" s="106" t="s">
        <v>80</v>
      </c>
      <c r="AB23" s="106" t="s">
        <v>81</v>
      </c>
      <c r="AC23" s="106" t="s">
        <v>82</v>
      </c>
      <c r="AD23" s="106" t="s">
        <v>83</v>
      </c>
      <c r="AE23" s="106" t="s">
        <v>84</v>
      </c>
      <c r="AF23" s="106" t="s">
        <v>96</v>
      </c>
      <c r="AG23" s="106">
        <f t="shared" si="0"/>
        <v>100</v>
      </c>
      <c r="AH23" s="106" t="str">
        <f t="shared" ref="AH23:AH28" si="23">IF(AG23&lt;=85,"Débil",IF(AND(AG23&gt;=86,AG23&lt;=94),"Moderado","Fuerte"))</f>
        <v>Fuerte</v>
      </c>
      <c r="AI23" s="106"/>
      <c r="AJ23" s="106" t="s">
        <v>89</v>
      </c>
      <c r="AK23" s="106" t="str">
        <f t="shared" si="13"/>
        <v>Siempre se ejecuta</v>
      </c>
      <c r="AL23" s="106"/>
      <c r="AM23" s="106" t="str">
        <f t="shared" si="14"/>
        <v>FUERTE</v>
      </c>
      <c r="AN23" s="106">
        <f t="shared" si="15"/>
        <v>100</v>
      </c>
      <c r="AO23" s="106" t="str">
        <f t="shared" si="16"/>
        <v>NO</v>
      </c>
      <c r="AP23" s="330"/>
      <c r="AQ23" s="330"/>
      <c r="AR23" s="332"/>
      <c r="AS23" s="310"/>
      <c r="AT23" s="335"/>
      <c r="AU23" s="338"/>
      <c r="AV23" s="306"/>
      <c r="AW23" s="325"/>
      <c r="AX23" s="328"/>
    </row>
    <row r="24" spans="2:50" s="104" customFormat="1" ht="2.4"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23"/>
        <v>Débil</v>
      </c>
      <c r="AI24" s="109"/>
      <c r="AJ24" s="109" t="s">
        <v>585</v>
      </c>
      <c r="AK24" s="109" t="str">
        <f t="shared" si="13"/>
        <v>Casilla formulada</v>
      </c>
      <c r="AL24" s="109"/>
      <c r="AM24" s="109" t="str">
        <f t="shared" si="14"/>
        <v>Casilla formulada</v>
      </c>
      <c r="AN24" s="109" t="str">
        <f t="shared" si="15"/>
        <v>Casilla formulada</v>
      </c>
      <c r="AO24" s="109" t="str">
        <f t="shared" si="16"/>
        <v>SI</v>
      </c>
      <c r="AP24" s="330"/>
      <c r="AQ24" s="330"/>
      <c r="AR24" s="332"/>
      <c r="AS24" s="310"/>
      <c r="AT24" s="335"/>
      <c r="AU24" s="338"/>
      <c r="AV24" s="306"/>
      <c r="AW24" s="325"/>
      <c r="AX24" s="328"/>
    </row>
    <row r="25" spans="2:50" s="104" customFormat="1" ht="2.4"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23"/>
        <v>Débil</v>
      </c>
      <c r="AI25" s="106"/>
      <c r="AJ25" s="106" t="s">
        <v>585</v>
      </c>
      <c r="AK25" s="106" t="str">
        <f t="shared" si="13"/>
        <v>Casilla formulada</v>
      </c>
      <c r="AL25" s="106"/>
      <c r="AM25" s="106" t="str">
        <f t="shared" si="14"/>
        <v>Casilla formulada</v>
      </c>
      <c r="AN25" s="106" t="str">
        <f t="shared" si="15"/>
        <v>Casilla formulada</v>
      </c>
      <c r="AO25" s="106" t="str">
        <f t="shared" si="16"/>
        <v>SI</v>
      </c>
      <c r="AP25" s="330"/>
      <c r="AQ25" s="330"/>
      <c r="AR25" s="332"/>
      <c r="AS25" s="310"/>
      <c r="AT25" s="335"/>
      <c r="AU25" s="338"/>
      <c r="AV25" s="306"/>
      <c r="AW25" s="325"/>
      <c r="AX25" s="328"/>
    </row>
    <row r="26" spans="2:50" s="104" customFormat="1" ht="2.4"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23"/>
        <v>Débil</v>
      </c>
      <c r="AI26" s="109"/>
      <c r="AJ26" s="109" t="s">
        <v>585</v>
      </c>
      <c r="AK26" s="109" t="str">
        <f t="shared" si="13"/>
        <v>Casilla formulada</v>
      </c>
      <c r="AL26" s="109"/>
      <c r="AM26" s="109" t="str">
        <f t="shared" si="14"/>
        <v>Casilla formulada</v>
      </c>
      <c r="AN26" s="109" t="str">
        <f t="shared" si="15"/>
        <v>Casilla formulada</v>
      </c>
      <c r="AO26" s="109" t="str">
        <f t="shared" si="16"/>
        <v>SI</v>
      </c>
      <c r="AP26" s="330"/>
      <c r="AQ26" s="330"/>
      <c r="AR26" s="332"/>
      <c r="AS26" s="310"/>
      <c r="AT26" s="335"/>
      <c r="AU26" s="338"/>
      <c r="AV26" s="306"/>
      <c r="AW26" s="325"/>
      <c r="AX26" s="328"/>
    </row>
    <row r="27" spans="2:50" s="104" customFormat="1" ht="2.4"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23"/>
        <v>Débil</v>
      </c>
      <c r="AI27" s="106"/>
      <c r="AJ27" s="106" t="s">
        <v>585</v>
      </c>
      <c r="AK27" s="106" t="str">
        <f t="shared" si="13"/>
        <v>Casilla formulada</v>
      </c>
      <c r="AL27" s="106"/>
      <c r="AM27" s="106" t="str">
        <f t="shared" si="14"/>
        <v>Casilla formulada</v>
      </c>
      <c r="AN27" s="106" t="str">
        <f t="shared" si="15"/>
        <v>Casilla formulada</v>
      </c>
      <c r="AO27" s="106" t="str">
        <f t="shared" si="16"/>
        <v>SI</v>
      </c>
      <c r="AP27" s="330"/>
      <c r="AQ27" s="330"/>
      <c r="AR27" s="332"/>
      <c r="AS27" s="310"/>
      <c r="AT27" s="335"/>
      <c r="AU27" s="338"/>
      <c r="AV27" s="306"/>
      <c r="AW27" s="325"/>
      <c r="AX27" s="328"/>
    </row>
    <row r="28" spans="2:50" s="104" customFormat="1" ht="2.4"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23"/>
        <v>Débil</v>
      </c>
      <c r="AI28" s="109"/>
      <c r="AJ28" s="109" t="s">
        <v>585</v>
      </c>
      <c r="AK28" s="109" t="str">
        <f t="shared" si="13"/>
        <v>Casilla formulada</v>
      </c>
      <c r="AL28" s="109"/>
      <c r="AM28" s="109" t="str">
        <f t="shared" si="14"/>
        <v>Casilla formulada</v>
      </c>
      <c r="AN28" s="109" t="str">
        <f t="shared" si="15"/>
        <v>Casilla formulada</v>
      </c>
      <c r="AO28" s="109" t="str">
        <f t="shared" si="16"/>
        <v>SI</v>
      </c>
      <c r="AP28" s="330"/>
      <c r="AQ28" s="330"/>
      <c r="AR28" s="332"/>
      <c r="AS28" s="310"/>
      <c r="AT28" s="335"/>
      <c r="AU28" s="338"/>
      <c r="AV28" s="306"/>
      <c r="AW28" s="325"/>
      <c r="AX28" s="328"/>
    </row>
    <row r="29" spans="2:50" s="104" customFormat="1" ht="2.4"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ref="AH29:AH32" si="24">IF(AG29&lt;=85,"Débil",IF(AND(AG29&gt;=86,AG29&lt;=94),"Moderado","Fuerte"))</f>
        <v>Débil</v>
      </c>
      <c r="AI29" s="106"/>
      <c r="AJ29" s="106" t="s">
        <v>585</v>
      </c>
      <c r="AK29" s="106" t="str">
        <f t="shared" si="13"/>
        <v>Casilla formulada</v>
      </c>
      <c r="AL29" s="106"/>
      <c r="AM29" s="106" t="str">
        <f t="shared" si="14"/>
        <v>Casilla formulada</v>
      </c>
      <c r="AN29" s="106" t="str">
        <f t="shared" si="15"/>
        <v>Casilla formulada</v>
      </c>
      <c r="AO29" s="106" t="str">
        <f t="shared" si="16"/>
        <v>SI</v>
      </c>
      <c r="AP29" s="330"/>
      <c r="AQ29" s="330"/>
      <c r="AR29" s="332"/>
      <c r="AS29" s="310"/>
      <c r="AT29" s="335"/>
      <c r="AU29" s="338"/>
      <c r="AV29" s="306"/>
      <c r="AW29" s="325"/>
      <c r="AX29" s="328"/>
    </row>
    <row r="30" spans="2:50" s="104" customFormat="1" ht="2.4"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24"/>
        <v>Débil</v>
      </c>
      <c r="AI30" s="109"/>
      <c r="AJ30" s="109" t="s">
        <v>585</v>
      </c>
      <c r="AK30" s="109" t="str">
        <f t="shared" si="13"/>
        <v>Casilla formulada</v>
      </c>
      <c r="AL30" s="109"/>
      <c r="AM30" s="109" t="str">
        <f t="shared" si="14"/>
        <v>Casilla formulada</v>
      </c>
      <c r="AN30" s="109" t="str">
        <f t="shared" si="15"/>
        <v>Casilla formulada</v>
      </c>
      <c r="AO30" s="109" t="str">
        <f t="shared" si="16"/>
        <v>SI</v>
      </c>
      <c r="AP30" s="330"/>
      <c r="AQ30" s="330"/>
      <c r="AR30" s="332"/>
      <c r="AS30" s="310"/>
      <c r="AT30" s="335"/>
      <c r="AU30" s="338"/>
      <c r="AV30" s="306"/>
      <c r="AW30" s="325"/>
      <c r="AX30" s="328"/>
    </row>
    <row r="31" spans="2:50" s="104" customFormat="1" ht="2.4"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24"/>
        <v>Débil</v>
      </c>
      <c r="AI31" s="112"/>
      <c r="AJ31" s="112" t="s">
        <v>585</v>
      </c>
      <c r="AK31" s="112" t="str">
        <f t="shared" si="13"/>
        <v>Casilla formulada</v>
      </c>
      <c r="AL31" s="112"/>
      <c r="AM31" s="112" t="str">
        <f t="shared" si="14"/>
        <v>Casilla formulada</v>
      </c>
      <c r="AN31" s="112" t="str">
        <f t="shared" si="15"/>
        <v>Casilla formulada</v>
      </c>
      <c r="AO31" s="112" t="str">
        <f t="shared" si="16"/>
        <v>SI</v>
      </c>
      <c r="AP31" s="331"/>
      <c r="AQ31" s="331"/>
      <c r="AR31" s="333"/>
      <c r="AS31" s="311"/>
      <c r="AT31" s="336"/>
      <c r="AU31" s="339"/>
      <c r="AV31" s="307"/>
      <c r="AW31" s="326"/>
      <c r="AX31" s="329"/>
    </row>
    <row r="32" spans="2:50" s="104" customFormat="1" ht="207" customHeight="1" x14ac:dyDescent="0.25">
      <c r="B32" s="296" t="s">
        <v>12</v>
      </c>
      <c r="C32" s="299" t="str">
        <f>VLOOKUP(B32,'HOJA DE DATOS'!$I$13:$J$46,2,FALSE)</f>
        <v>Administrar los bienes muebles e inmuebles de propiedad de la AEROCIVIL, propendiendo por su adecuado manejo, administración, custodia y protección.</v>
      </c>
      <c r="D32" s="302" t="s">
        <v>979</v>
      </c>
      <c r="E32" s="304" t="s">
        <v>376</v>
      </c>
      <c r="F32" s="306" t="str">
        <f>IFERROR(VLOOKUP(E32,'HOJA DE DATOS'!$I$50:$J$57,2,0),"Casilla formulada")</f>
        <v>Posibilidad de ocurrencia de eventos que afecten la situación jurídica o contractual de la organización debido a su incumplimiento o desacato a la normatividad legal y las obligaciones contractuales</v>
      </c>
      <c r="G32" s="101">
        <v>1</v>
      </c>
      <c r="H32" s="102" t="s">
        <v>980</v>
      </c>
      <c r="I32" s="308" t="s">
        <v>981</v>
      </c>
      <c r="J32" s="310">
        <v>1</v>
      </c>
      <c r="K32" s="340" t="str">
        <f>IF(J32="Escoger un dato de la lista desplegable","← 
Definir el nivel de probabilidad",VLOOKUP(J32,'HOJA DE DATOS'!$B$4:$E$8,2,0))</f>
        <v>Rara vez</v>
      </c>
      <c r="L32" s="304" t="str">
        <f>IF(J32="Escoger un dato de la lista desplegable","← ← 
Definir el nivel de probabilidad",VLOOKUP('GBIE-1.0 (G-V3)'!J32:J41,'HOJA DE DATOS'!$B$4:$E$8,4,0))</f>
        <v>No se ha presentado en los últimos 5 años.</v>
      </c>
      <c r="M32" s="338">
        <v>3</v>
      </c>
      <c r="N32" s="340" t="str">
        <f>IF(M32="Escoger un dato de la lista desplegable","← 
Definir el nivel de impacto",VLOOKUP(M32,'HOJA DE DATOS'!$G$4:$H$8,2,0))</f>
        <v>Moderado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Moderado</v>
      </c>
      <c r="P32" s="342" t="s">
        <v>70</v>
      </c>
      <c r="Q32" s="103">
        <v>1</v>
      </c>
      <c r="R32" s="75" t="s">
        <v>982</v>
      </c>
      <c r="S32" s="75" t="s">
        <v>983</v>
      </c>
      <c r="T32" s="75" t="s">
        <v>77</v>
      </c>
      <c r="U32" s="75" t="s">
        <v>984</v>
      </c>
      <c r="V32" s="75" t="s">
        <v>985</v>
      </c>
      <c r="W32" s="75" t="s">
        <v>986</v>
      </c>
      <c r="X32" s="75" t="s">
        <v>987</v>
      </c>
      <c r="Y32" s="102" t="s">
        <v>78</v>
      </c>
      <c r="Z32" s="102" t="s">
        <v>79</v>
      </c>
      <c r="AA32" s="102" t="s">
        <v>80</v>
      </c>
      <c r="AB32" s="102" t="s">
        <v>81</v>
      </c>
      <c r="AC32" s="102" t="s">
        <v>86</v>
      </c>
      <c r="AD32" s="102" t="s">
        <v>83</v>
      </c>
      <c r="AE32" s="102" t="s">
        <v>84</v>
      </c>
      <c r="AF32" s="102" t="s">
        <v>96</v>
      </c>
      <c r="AG32" s="102">
        <f t="shared" si="0"/>
        <v>95</v>
      </c>
      <c r="AH32" s="102" t="str">
        <f t="shared" si="24"/>
        <v>Fuerte</v>
      </c>
      <c r="AI32" s="102"/>
      <c r="AJ32" s="102" t="s">
        <v>89</v>
      </c>
      <c r="AK32" s="102" t="str">
        <f t="shared" si="13"/>
        <v>Siempre se ejecuta</v>
      </c>
      <c r="AL32" s="102"/>
      <c r="AM32" s="102" t="str">
        <f t="shared" si="14"/>
        <v>FUERTE</v>
      </c>
      <c r="AN32" s="102">
        <f t="shared" si="15"/>
        <v>100</v>
      </c>
      <c r="AO32" s="102" t="str">
        <f t="shared" si="16"/>
        <v>NO</v>
      </c>
      <c r="AP32" s="330" t="str">
        <f>IFERROR(IF(AVERAGE(AN32:AN41)=100,"FUERTE",IF(AND(AVERAGE(AN32:AN41)&lt;=99,AVERAGE(AN32:AN41)&gt;=50),"MODERADA",IF(AVERAGE(AN32:AN41)&lt;50,"DÉBIL",0))),"Casilla formulada")</f>
        <v>FUERTE</v>
      </c>
      <c r="AQ32" s="330" t="str">
        <f t="shared" ref="AQ32" si="25">IFERROR(IF(AVERAGEIF(Y32:Y41,"Preventivo",AN32:AN41)&gt;=50,"DIRECTAMENTE","NO DISMINUYE"),"NO DISMINUYE")</f>
        <v>NO DISMINUYE</v>
      </c>
      <c r="AR32" s="332" t="str">
        <f t="shared" ref="AR32" si="26">IFERROR(IF(AVERAGEIF(Y32:Y41,"Detectivo",AN32:AN41)=100,"DIRECTAMENTE",IF(AND(AVERAGEIF(Y32:Y41,"Detectivo",AN32:AN41)&lt;99,(AVERAGEIF(Y32:Y41,"Detectivo",AN32:AN41)&gt;=50)),"INDIRECTAMENTE","NO DISMINUYE")),"NO DISMINUYE")</f>
        <v>DIRECTAMENTE</v>
      </c>
      <c r="AS32" s="334">
        <f t="shared" ref="AS32" si="27">IF(J32=1,1,IF(AND(J32=2,AP32="FUERTE",AQ32="DIRECTAMENTE"),J32-1,IF(AND(J32&gt;2,AP32="FUERTE",AQ32="DIRECTAMENTE"),J32-2,IF(AND(J32&gt;=2,AP32="MODERADA",AQ32="DIRECTAMENTE"),J32-1,J32))))</f>
        <v>1</v>
      </c>
      <c r="AT32" s="335" t="str">
        <f t="shared" ref="AT32" si="28">IF(AS32=1,"Rara vez",IF(AS32=2,"Improbable",IF(AS32=3,"Posible",IF(AS32=4,"Probable",IF(AS32=5,"Casi Seguro",0)))))</f>
        <v>Rara vez</v>
      </c>
      <c r="AU32" s="337">
        <f t="shared" ref="AU32" si="29">IF(M32=1,1,IF(AND(M32=2,AP32="FUERTE",OR(AR32="DIRECTAMENTE",AR32="INDIRECTAMENTE")),M32-1,IF(AND(M32&gt;2,AP32="FUERTE",AR32="DIRECTAMENTE"),M32-2,IF(AND(M32&gt;2,AP32="FUERTE",AR32="INDIRECTAMENTE"),M32-1,IF(AND(M32&gt;1,AP32="MODERADA",AR32="DIRECTAMENTE"),M32-1,M32)))))</f>
        <v>1</v>
      </c>
      <c r="AV32" s="306" t="str">
        <f t="shared" ref="AV32" si="30">IF(AU32=1,"Insignificante",IF(AU32=2,"Menor",IF(AU32=3,"Moderado",IF(AU32=4,"Mayor",IF(AU32=5,"Catastrófico","Casilla formulada")))))</f>
        <v>Insignificante</v>
      </c>
      <c r="AW32" s="324" t="str">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Bajo</v>
      </c>
      <c r="AX32" s="327" t="s">
        <v>978</v>
      </c>
    </row>
    <row r="33" spans="2:50" s="104" customFormat="1" ht="2.4"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ref="AH33:AH39" si="31">IF(AG33&lt;=85,"Débil",IF(AND(AG33&gt;=86,AG33&lt;=94),"Moderado","Fuerte"))</f>
        <v>Débil</v>
      </c>
      <c r="AI33" s="106"/>
      <c r="AJ33" s="106" t="s">
        <v>585</v>
      </c>
      <c r="AK33" s="106" t="str">
        <f t="shared" si="13"/>
        <v>Casilla formulada</v>
      </c>
      <c r="AL33" s="106"/>
      <c r="AM33" s="106" t="str">
        <f t="shared" si="14"/>
        <v>Casilla formulada</v>
      </c>
      <c r="AN33" s="106" t="str">
        <f t="shared" si="15"/>
        <v>Casilla formulada</v>
      </c>
      <c r="AO33" s="106" t="str">
        <f t="shared" si="16"/>
        <v>SI</v>
      </c>
      <c r="AP33" s="330"/>
      <c r="AQ33" s="330"/>
      <c r="AR33" s="332"/>
      <c r="AS33" s="310"/>
      <c r="AT33" s="335"/>
      <c r="AU33" s="338"/>
      <c r="AV33" s="306"/>
      <c r="AW33" s="325"/>
      <c r="AX33" s="328"/>
    </row>
    <row r="34" spans="2:50" s="104" customFormat="1" ht="2.4"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31"/>
        <v>Débil</v>
      </c>
      <c r="AI34" s="109"/>
      <c r="AJ34" s="109" t="s">
        <v>585</v>
      </c>
      <c r="AK34" s="109" t="str">
        <f t="shared" si="13"/>
        <v>Casilla formulada</v>
      </c>
      <c r="AL34" s="109"/>
      <c r="AM34" s="109" t="str">
        <f t="shared" si="14"/>
        <v>Casilla formulada</v>
      </c>
      <c r="AN34" s="109" t="str">
        <f t="shared" si="15"/>
        <v>Casilla formulada</v>
      </c>
      <c r="AO34" s="109" t="str">
        <f t="shared" si="16"/>
        <v>SI</v>
      </c>
      <c r="AP34" s="330"/>
      <c r="AQ34" s="330"/>
      <c r="AR34" s="332"/>
      <c r="AS34" s="310"/>
      <c r="AT34" s="335"/>
      <c r="AU34" s="338"/>
      <c r="AV34" s="306"/>
      <c r="AW34" s="325"/>
      <c r="AX34" s="328"/>
    </row>
    <row r="35" spans="2:50" s="104" customFormat="1" ht="2.4"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31"/>
        <v>Débil</v>
      </c>
      <c r="AI35" s="106"/>
      <c r="AJ35" s="106" t="s">
        <v>585</v>
      </c>
      <c r="AK35" s="106" t="str">
        <f t="shared" si="13"/>
        <v>Casilla formulada</v>
      </c>
      <c r="AL35" s="106"/>
      <c r="AM35" s="106" t="str">
        <f t="shared" si="14"/>
        <v>Casilla formulada</v>
      </c>
      <c r="AN35" s="106" t="str">
        <f t="shared" si="15"/>
        <v>Casilla formulada</v>
      </c>
      <c r="AO35" s="106" t="str">
        <f t="shared" si="16"/>
        <v>SI</v>
      </c>
      <c r="AP35" s="330"/>
      <c r="AQ35" s="330"/>
      <c r="AR35" s="332"/>
      <c r="AS35" s="310"/>
      <c r="AT35" s="335"/>
      <c r="AU35" s="338"/>
      <c r="AV35" s="306"/>
      <c r="AW35" s="325"/>
      <c r="AX35" s="328"/>
    </row>
    <row r="36" spans="2:50" s="104" customFormat="1" ht="2.4"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31"/>
        <v>Débil</v>
      </c>
      <c r="AI36" s="109"/>
      <c r="AJ36" s="109" t="s">
        <v>585</v>
      </c>
      <c r="AK36" s="109" t="str">
        <f t="shared" si="13"/>
        <v>Casilla formulada</v>
      </c>
      <c r="AL36" s="109"/>
      <c r="AM36" s="109" t="str">
        <f t="shared" si="14"/>
        <v>Casilla formulada</v>
      </c>
      <c r="AN36" s="109" t="str">
        <f t="shared" si="15"/>
        <v>Casilla formulada</v>
      </c>
      <c r="AO36" s="109" t="str">
        <f t="shared" si="16"/>
        <v>SI</v>
      </c>
      <c r="AP36" s="330"/>
      <c r="AQ36" s="330"/>
      <c r="AR36" s="332"/>
      <c r="AS36" s="310"/>
      <c r="AT36" s="335"/>
      <c r="AU36" s="338"/>
      <c r="AV36" s="306"/>
      <c r="AW36" s="325"/>
      <c r="AX36" s="328"/>
    </row>
    <row r="37" spans="2:50" s="104" customFormat="1" ht="2.4"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31"/>
        <v>Débil</v>
      </c>
      <c r="AI37" s="106"/>
      <c r="AJ37" s="106" t="s">
        <v>585</v>
      </c>
      <c r="AK37" s="106" t="str">
        <f t="shared" si="13"/>
        <v>Casilla formulada</v>
      </c>
      <c r="AL37" s="106"/>
      <c r="AM37" s="106" t="str">
        <f t="shared" si="14"/>
        <v>Casilla formulada</v>
      </c>
      <c r="AN37" s="106" t="str">
        <f t="shared" si="15"/>
        <v>Casilla formulada</v>
      </c>
      <c r="AO37" s="106" t="str">
        <f t="shared" si="16"/>
        <v>SI</v>
      </c>
      <c r="AP37" s="330"/>
      <c r="AQ37" s="330"/>
      <c r="AR37" s="332"/>
      <c r="AS37" s="310"/>
      <c r="AT37" s="335"/>
      <c r="AU37" s="338"/>
      <c r="AV37" s="306"/>
      <c r="AW37" s="325"/>
      <c r="AX37" s="328"/>
    </row>
    <row r="38" spans="2:50" s="104" customFormat="1" ht="2.4"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31"/>
        <v>Débil</v>
      </c>
      <c r="AI38" s="109"/>
      <c r="AJ38" s="109" t="s">
        <v>585</v>
      </c>
      <c r="AK38" s="109" t="str">
        <f t="shared" si="13"/>
        <v>Casilla formulada</v>
      </c>
      <c r="AL38" s="109"/>
      <c r="AM38" s="109" t="str">
        <f t="shared" si="14"/>
        <v>Casilla formulada</v>
      </c>
      <c r="AN38" s="109" t="str">
        <f t="shared" si="15"/>
        <v>Casilla formulada</v>
      </c>
      <c r="AO38" s="109" t="str">
        <f t="shared" si="16"/>
        <v>SI</v>
      </c>
      <c r="AP38" s="330"/>
      <c r="AQ38" s="330"/>
      <c r="AR38" s="332"/>
      <c r="AS38" s="310"/>
      <c r="AT38" s="335"/>
      <c r="AU38" s="338"/>
      <c r="AV38" s="306"/>
      <c r="AW38" s="325"/>
      <c r="AX38" s="328"/>
    </row>
    <row r="39" spans="2:50" s="104" customFormat="1" ht="2.4"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31"/>
        <v>Débil</v>
      </c>
      <c r="AI39" s="106"/>
      <c r="AJ39" s="106" t="s">
        <v>585</v>
      </c>
      <c r="AK39" s="106" t="str">
        <f t="shared" si="13"/>
        <v>Casilla formulada</v>
      </c>
      <c r="AL39" s="106"/>
      <c r="AM39" s="106" t="str">
        <f t="shared" si="14"/>
        <v>Casilla formulada</v>
      </c>
      <c r="AN39" s="106" t="str">
        <f t="shared" si="15"/>
        <v>Casilla formulada</v>
      </c>
      <c r="AO39" s="106" t="str">
        <f t="shared" si="16"/>
        <v>SI</v>
      </c>
      <c r="AP39" s="330"/>
      <c r="AQ39" s="330"/>
      <c r="AR39" s="332"/>
      <c r="AS39" s="310"/>
      <c r="AT39" s="335"/>
      <c r="AU39" s="338"/>
      <c r="AV39" s="306"/>
      <c r="AW39" s="325"/>
      <c r="AX39" s="328"/>
    </row>
    <row r="40" spans="2:50" s="104" customFormat="1" ht="2.4"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ref="AH40:AH41" si="32">IF(AG40&lt;=85,"Débil",IF(AND(AG40&gt;=86,AG40&lt;=94),"Moderado","Fuerte"))</f>
        <v>Débil</v>
      </c>
      <c r="AI40" s="109"/>
      <c r="AJ40" s="109" t="s">
        <v>585</v>
      </c>
      <c r="AK40" s="109" t="str">
        <f t="shared" si="13"/>
        <v>Casilla formulada</v>
      </c>
      <c r="AL40" s="109"/>
      <c r="AM40" s="109" t="str">
        <f t="shared" si="14"/>
        <v>Casilla formulada</v>
      </c>
      <c r="AN40" s="109" t="str">
        <f t="shared" si="15"/>
        <v>Casilla formulada</v>
      </c>
      <c r="AO40" s="109" t="str">
        <f t="shared" si="16"/>
        <v>SI</v>
      </c>
      <c r="AP40" s="330"/>
      <c r="AQ40" s="330"/>
      <c r="AR40" s="332"/>
      <c r="AS40" s="310"/>
      <c r="AT40" s="335"/>
      <c r="AU40" s="338"/>
      <c r="AV40" s="306"/>
      <c r="AW40" s="325"/>
      <c r="AX40" s="328"/>
    </row>
    <row r="41" spans="2:50" s="104" customFormat="1" ht="2.4"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32"/>
        <v>Débil</v>
      </c>
      <c r="AI41" s="112"/>
      <c r="AJ41" s="112" t="s">
        <v>585</v>
      </c>
      <c r="AK41" s="112" t="str">
        <f t="shared" si="13"/>
        <v>Casilla formulada</v>
      </c>
      <c r="AL41" s="112"/>
      <c r="AM41" s="112" t="str">
        <f t="shared" si="14"/>
        <v>Casilla formulada</v>
      </c>
      <c r="AN41" s="112" t="str">
        <f t="shared" si="15"/>
        <v>Casilla formulada</v>
      </c>
      <c r="AO41" s="112" t="str">
        <f t="shared" si="16"/>
        <v>SI</v>
      </c>
      <c r="AP41" s="331"/>
      <c r="AQ41" s="331"/>
      <c r="AR41" s="333"/>
      <c r="AS41" s="311"/>
      <c r="AT41" s="336"/>
      <c r="AU41" s="339"/>
      <c r="AV41" s="307"/>
      <c r="AW41" s="326"/>
      <c r="AX41" s="329"/>
    </row>
    <row r="42" spans="2:50" s="104" customFormat="1" ht="158.4" x14ac:dyDescent="0.25">
      <c r="B42" s="296" t="s">
        <v>12</v>
      </c>
      <c r="C42" s="299" t="str">
        <f>VLOOKUP(B42,'HOJA DE DATOS'!$I$13:$J$46,2,FALSE)</f>
        <v>Administrar los bienes muebles e inmuebles de propiedad de la AEROCIVIL, propendiendo por su adecuado manejo, administración, custodia y protección.</v>
      </c>
      <c r="D42" s="302" t="s">
        <v>988</v>
      </c>
      <c r="E42" s="304" t="s">
        <v>377</v>
      </c>
      <c r="F42" s="306" t="str">
        <f>IFERROR(VLOOKUP(E42,'HOJA DE DATOS'!$I$50:$J$57,2,0),"Casilla formulada")</f>
        <v>Posibilidad de ocurrencia de eventos que afecten los procesos misionales de la Entidad.</v>
      </c>
      <c r="G42" s="101">
        <v>1</v>
      </c>
      <c r="H42" s="102" t="s">
        <v>989</v>
      </c>
      <c r="I42" s="308" t="s">
        <v>992</v>
      </c>
      <c r="J42" s="310">
        <v>3</v>
      </c>
      <c r="K42" s="340" t="str">
        <f>IF(J42="Escoger un dato de la lista desplegable","← 
Definir el nivel de probabilidad",VLOOKUP(J42,'HOJA DE DATOS'!$B$4:$E$8,2,0))</f>
        <v>Posible</v>
      </c>
      <c r="L42" s="304" t="str">
        <f>IF(J42="Escoger un dato de la lista desplegable","← ← 
Definir el nivel de probabilidad",VLOOKUP('GBIE-1.0 (G-V3)'!J42:J51,'HOJA DE DATOS'!$B$4:$E$8,4,0))</f>
        <v>Al menos 1 vez en los últimos 2 años.</v>
      </c>
      <c r="M42" s="338">
        <v>3</v>
      </c>
      <c r="N42" s="340" t="str">
        <f>IF(M42="Escoger un dato de la lista desplegable","← 
Definir el nivel de impacto",VLOOKUP(M42,'HOJA DE DATOS'!$G$4:$H$8,2,0))</f>
        <v>Moderado</v>
      </c>
      <c r="O42" s="324"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Alto</v>
      </c>
      <c r="P42" s="342" t="s">
        <v>70</v>
      </c>
      <c r="Q42" s="103">
        <v>1</v>
      </c>
      <c r="R42" s="75" t="s">
        <v>993</v>
      </c>
      <c r="S42" s="75" t="s">
        <v>994</v>
      </c>
      <c r="T42" s="75" t="s">
        <v>77</v>
      </c>
      <c r="U42" s="75" t="s">
        <v>995</v>
      </c>
      <c r="V42" s="75" t="s">
        <v>996</v>
      </c>
      <c r="W42" s="75" t="s">
        <v>997</v>
      </c>
      <c r="X42" s="75" t="s">
        <v>998</v>
      </c>
      <c r="Y42" s="102" t="s">
        <v>95</v>
      </c>
      <c r="Z42" s="102" t="s">
        <v>79</v>
      </c>
      <c r="AA42" s="102" t="s">
        <v>80</v>
      </c>
      <c r="AB42" s="102" t="s">
        <v>81</v>
      </c>
      <c r="AC42" s="102" t="s">
        <v>82</v>
      </c>
      <c r="AD42" s="102" t="s">
        <v>83</v>
      </c>
      <c r="AE42" s="102" t="s">
        <v>84</v>
      </c>
      <c r="AF42" s="102" t="s">
        <v>96</v>
      </c>
      <c r="AG42" s="102">
        <f t="shared" si="0"/>
        <v>100</v>
      </c>
      <c r="AH42" s="102" t="str">
        <f t="shared" ref="AH42:AH50" si="33">IF(AG42&lt;=85,"Débil",IF(AND(AG42&gt;=86,AG42&lt;=94),"Moderado","Fuerte"))</f>
        <v>Fuerte</v>
      </c>
      <c r="AI42" s="102"/>
      <c r="AJ42" s="102" t="s">
        <v>89</v>
      </c>
      <c r="AK42" s="102" t="str">
        <f t="shared" si="13"/>
        <v>Siempre se ejecuta</v>
      </c>
      <c r="AL42" s="102"/>
      <c r="AM42" s="102" t="str">
        <f t="shared" si="14"/>
        <v>FUERTE</v>
      </c>
      <c r="AN42" s="102">
        <f t="shared" si="15"/>
        <v>100</v>
      </c>
      <c r="AO42" s="102" t="str">
        <f t="shared" si="16"/>
        <v>NO</v>
      </c>
      <c r="AP42" s="330" t="str">
        <f>IFERROR(IF(AVERAGE(AN42:AN51)=100,"FUERTE",IF(AND(AVERAGE(AN42:AN51)&lt;=99,AVERAGE(AN42:AN51)&gt;=50),"MODERADA",IF(AVERAGE(AN42:AN51)&lt;50,"DÉBIL",0))),"Casilla formulada")</f>
        <v>MODERADA</v>
      </c>
      <c r="AQ42" s="330" t="str">
        <f t="shared" ref="AQ42" si="34">IFERROR(IF(AVERAGEIF(Y42:Y51,"Preventivo",AN42:AN51)&gt;=50,"DIRECTAMENTE","NO DISMINUYE"),"NO DISMINUYE")</f>
        <v>DIRECTAMENTE</v>
      </c>
      <c r="AR42" s="332" t="str">
        <f t="shared" ref="AR42" si="35">IFERROR(IF(AVERAGEIF(Y42:Y51,"Detectivo",AN42:AN51)=100,"DIRECTAMENTE",IF(AND(AVERAGEIF(Y42:Y51,"Detectivo",AN42:AN51)&lt;99,(AVERAGEIF(Y42:Y51,"Detectivo",AN42:AN51)&gt;=50)),"INDIRECTAMENTE","NO DISMINUYE")),"NO DISMINUYE")</f>
        <v>INDIRECTAMENTE</v>
      </c>
      <c r="AS42" s="334">
        <f t="shared" ref="AS42" si="36">IF(J42=1,1,IF(AND(J42=2,AP42="FUERTE",AQ42="DIRECTAMENTE"),J42-1,IF(AND(J42&gt;2,AP42="FUERTE",AQ42="DIRECTAMENTE"),J42-2,IF(AND(J42&gt;=2,AP42="MODERADA",AQ42="DIRECTAMENTE"),J42-1,J42))))</f>
        <v>2</v>
      </c>
      <c r="AT42" s="335" t="str">
        <f t="shared" ref="AT42" si="37">IF(AS42=1,"Rara vez",IF(AS42=2,"Improbable",IF(AS42=3,"Posible",IF(AS42=4,"Probable",IF(AS42=5,"Casi Seguro",0)))))</f>
        <v>Improbable</v>
      </c>
      <c r="AU42" s="337">
        <f t="shared" ref="AU42" si="38">IF(M42=1,1,IF(AND(M42=2,AP42="FUERTE",OR(AR42="DIRECTAMENTE",AR42="INDIRECTAMENTE")),M42-1,IF(AND(M42&gt;2,AP42="FUERTE",AR42="DIRECTAMENTE"),M42-2,IF(AND(M42&gt;2,AP42="FUERTE",AR42="INDIRECTAMENTE"),M42-1,IF(AND(M42&gt;1,AP42="MODERADA",AR42="DIRECTAMENTE"),M42-1,M42)))))</f>
        <v>3</v>
      </c>
      <c r="AV42" s="306" t="str">
        <f t="shared" ref="AV42" si="39">IF(AU42=1,"Insignificante",IF(AU42=2,"Menor",IF(AU42=3,"Moderado",IF(AU42=4,"Mayor",IF(AU42=5,"Catastrófico","Casilla formulada")))))</f>
        <v>Moderado</v>
      </c>
      <c r="AW42" s="324"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Moderado</v>
      </c>
      <c r="AX42" s="327" t="s">
        <v>1020</v>
      </c>
    </row>
    <row r="43" spans="2:50" s="104" customFormat="1" ht="132" x14ac:dyDescent="0.25">
      <c r="B43" s="297"/>
      <c r="C43" s="300"/>
      <c r="D43" s="302"/>
      <c r="E43" s="304"/>
      <c r="F43" s="306"/>
      <c r="G43" s="105">
        <v>2</v>
      </c>
      <c r="H43" s="106" t="s">
        <v>990</v>
      </c>
      <c r="I43" s="308"/>
      <c r="J43" s="310"/>
      <c r="K43" s="340"/>
      <c r="L43" s="304"/>
      <c r="M43" s="338"/>
      <c r="N43" s="340"/>
      <c r="O43" s="325"/>
      <c r="P43" s="308"/>
      <c r="Q43" s="107">
        <v>2</v>
      </c>
      <c r="R43" s="76" t="s">
        <v>999</v>
      </c>
      <c r="S43" s="76" t="s">
        <v>1000</v>
      </c>
      <c r="T43" s="76" t="s">
        <v>77</v>
      </c>
      <c r="U43" s="76" t="s">
        <v>1001</v>
      </c>
      <c r="V43" s="76" t="s">
        <v>1002</v>
      </c>
      <c r="W43" s="76" t="s">
        <v>1003</v>
      </c>
      <c r="X43" s="76" t="s">
        <v>1004</v>
      </c>
      <c r="Y43" s="106" t="s">
        <v>95</v>
      </c>
      <c r="Z43" s="106" t="s">
        <v>79</v>
      </c>
      <c r="AA43" s="106" t="s">
        <v>80</v>
      </c>
      <c r="AB43" s="106" t="s">
        <v>81</v>
      </c>
      <c r="AC43" s="106" t="s">
        <v>82</v>
      </c>
      <c r="AD43" s="106" t="s">
        <v>83</v>
      </c>
      <c r="AE43" s="106" t="s">
        <v>84</v>
      </c>
      <c r="AF43" s="106" t="s">
        <v>87</v>
      </c>
      <c r="AG43" s="106">
        <f t="shared" si="0"/>
        <v>95</v>
      </c>
      <c r="AH43" s="106" t="str">
        <f t="shared" si="33"/>
        <v>Fuerte</v>
      </c>
      <c r="AI43" s="106"/>
      <c r="AJ43" s="106" t="s">
        <v>98</v>
      </c>
      <c r="AK43" s="106" t="str">
        <f t="shared" si="13"/>
        <v>Algunas veces se ejecuta</v>
      </c>
      <c r="AL43" s="106"/>
      <c r="AM43" s="106" t="str">
        <f t="shared" si="14"/>
        <v>MODERADO</v>
      </c>
      <c r="AN43" s="106">
        <f t="shared" si="15"/>
        <v>50</v>
      </c>
      <c r="AO43" s="106" t="str">
        <f t="shared" si="16"/>
        <v>SI</v>
      </c>
      <c r="AP43" s="330"/>
      <c r="AQ43" s="330"/>
      <c r="AR43" s="332"/>
      <c r="AS43" s="310"/>
      <c r="AT43" s="335"/>
      <c r="AU43" s="338"/>
      <c r="AV43" s="306"/>
      <c r="AW43" s="325"/>
      <c r="AX43" s="328"/>
    </row>
    <row r="44" spans="2:50" s="104" customFormat="1" ht="105.6" x14ac:dyDescent="0.25">
      <c r="B44" s="297"/>
      <c r="C44" s="300"/>
      <c r="D44" s="302"/>
      <c r="E44" s="304"/>
      <c r="F44" s="306"/>
      <c r="G44" s="108">
        <v>3</v>
      </c>
      <c r="H44" s="109" t="s">
        <v>991</v>
      </c>
      <c r="I44" s="308"/>
      <c r="J44" s="310"/>
      <c r="K44" s="340"/>
      <c r="L44" s="304"/>
      <c r="M44" s="338"/>
      <c r="N44" s="340"/>
      <c r="O44" s="325"/>
      <c r="P44" s="308"/>
      <c r="Q44" s="110">
        <v>3</v>
      </c>
      <c r="R44" s="77" t="s">
        <v>1005</v>
      </c>
      <c r="S44" s="77" t="s">
        <v>1006</v>
      </c>
      <c r="T44" s="77" t="s">
        <v>92</v>
      </c>
      <c r="U44" s="77" t="s">
        <v>1007</v>
      </c>
      <c r="V44" s="77" t="s">
        <v>1008</v>
      </c>
      <c r="W44" s="77" t="s">
        <v>1009</v>
      </c>
      <c r="X44" s="77" t="s">
        <v>1010</v>
      </c>
      <c r="Y44" s="109" t="s">
        <v>78</v>
      </c>
      <c r="Z44" s="109" t="s">
        <v>79</v>
      </c>
      <c r="AA44" s="109" t="s">
        <v>80</v>
      </c>
      <c r="AB44" s="109" t="s">
        <v>81</v>
      </c>
      <c r="AC44" s="109" t="s">
        <v>86</v>
      </c>
      <c r="AD44" s="109" t="s">
        <v>83</v>
      </c>
      <c r="AE44" s="109" t="s">
        <v>84</v>
      </c>
      <c r="AF44" s="109" t="s">
        <v>87</v>
      </c>
      <c r="AG44" s="109">
        <f t="shared" ref="AG44:AG61" si="40">IF(Z44="Asignado",15,0)+IF(AA44="Adecuado",15,0)+IF(AB44="Oportuna",15,0)+IF(AC44="Prevenir",15,IF(AC44="Detectar",10,0))+IF(AD44="Confiable",15,0)+IF(AE44="Se investigan y resuelven oportunamente",15,0)+IF(AF44="Completa",10,IF(AF44="Incompleta",5,0))</f>
        <v>90</v>
      </c>
      <c r="AH44" s="109" t="str">
        <f t="shared" si="33"/>
        <v>Moderado</v>
      </c>
      <c r="AI44" s="109"/>
      <c r="AJ44" s="109" t="s">
        <v>98</v>
      </c>
      <c r="AK44" s="109" t="str">
        <f t="shared" si="13"/>
        <v>Algunas veces se ejecuta</v>
      </c>
      <c r="AL44" s="109"/>
      <c r="AM44" s="109" t="str">
        <f t="shared" si="14"/>
        <v>MODERADO</v>
      </c>
      <c r="AN44" s="109">
        <f t="shared" si="15"/>
        <v>50</v>
      </c>
      <c r="AO44" s="109" t="str">
        <f t="shared" si="16"/>
        <v>SI</v>
      </c>
      <c r="AP44" s="330"/>
      <c r="AQ44" s="330"/>
      <c r="AR44" s="332"/>
      <c r="AS44" s="310"/>
      <c r="AT44" s="335"/>
      <c r="AU44" s="338"/>
      <c r="AV44" s="306"/>
      <c r="AW44" s="325"/>
      <c r="AX44" s="328"/>
    </row>
    <row r="45" spans="2:50" s="104" customFormat="1" ht="2.4" customHeight="1" x14ac:dyDescent="0.25">
      <c r="B45" s="297"/>
      <c r="C45" s="300"/>
      <c r="D45" s="302"/>
      <c r="E45" s="304"/>
      <c r="F45" s="306"/>
      <c r="G45" s="105">
        <v>4</v>
      </c>
      <c r="H45" s="106" t="s">
        <v>586</v>
      </c>
      <c r="I45" s="308"/>
      <c r="J45" s="310"/>
      <c r="K45" s="340"/>
      <c r="L45" s="304"/>
      <c r="M45" s="338"/>
      <c r="N45" s="340"/>
      <c r="O45" s="325"/>
      <c r="P45" s="308"/>
      <c r="Q45" s="107">
        <v>4</v>
      </c>
      <c r="R45" s="76" t="s">
        <v>590</v>
      </c>
      <c r="S45" s="76"/>
      <c r="T45" s="76" t="s">
        <v>585</v>
      </c>
      <c r="U45" s="76"/>
      <c r="V45" s="76"/>
      <c r="W45" s="76"/>
      <c r="X45" s="76"/>
      <c r="Y45" s="106" t="s">
        <v>585</v>
      </c>
      <c r="Z45" s="106" t="s">
        <v>585</v>
      </c>
      <c r="AA45" s="106" t="s">
        <v>585</v>
      </c>
      <c r="AB45" s="106" t="s">
        <v>585</v>
      </c>
      <c r="AC45" s="106" t="s">
        <v>585</v>
      </c>
      <c r="AD45" s="106" t="s">
        <v>585</v>
      </c>
      <c r="AE45" s="106" t="s">
        <v>585</v>
      </c>
      <c r="AF45" s="106" t="s">
        <v>585</v>
      </c>
      <c r="AG45" s="106">
        <f t="shared" si="40"/>
        <v>0</v>
      </c>
      <c r="AH45" s="106" t="str">
        <f t="shared" si="33"/>
        <v>Débil</v>
      </c>
      <c r="AI45" s="106"/>
      <c r="AJ45" s="106" t="s">
        <v>585</v>
      </c>
      <c r="AK45" s="106" t="str">
        <f t="shared" si="13"/>
        <v>Casilla formulada</v>
      </c>
      <c r="AL45" s="106"/>
      <c r="AM45" s="106" t="str">
        <f t="shared" si="14"/>
        <v>Casilla formulada</v>
      </c>
      <c r="AN45" s="106" t="str">
        <f t="shared" si="15"/>
        <v>Casilla formulada</v>
      </c>
      <c r="AO45" s="106" t="str">
        <f t="shared" si="16"/>
        <v>SI</v>
      </c>
      <c r="AP45" s="330"/>
      <c r="AQ45" s="330"/>
      <c r="AR45" s="332"/>
      <c r="AS45" s="310"/>
      <c r="AT45" s="335"/>
      <c r="AU45" s="338"/>
      <c r="AV45" s="306"/>
      <c r="AW45" s="325"/>
      <c r="AX45" s="328"/>
    </row>
    <row r="46" spans="2:50" s="104" customFormat="1" ht="2.4" customHeight="1" x14ac:dyDescent="0.25">
      <c r="B46" s="297"/>
      <c r="C46" s="300"/>
      <c r="D46" s="302"/>
      <c r="E46" s="304"/>
      <c r="F46" s="306"/>
      <c r="G46" s="108">
        <v>5</v>
      </c>
      <c r="H46" s="109" t="s">
        <v>586</v>
      </c>
      <c r="I46" s="308"/>
      <c r="J46" s="310"/>
      <c r="K46" s="340"/>
      <c r="L46" s="304"/>
      <c r="M46" s="338"/>
      <c r="N46" s="340"/>
      <c r="O46" s="325"/>
      <c r="P46" s="308"/>
      <c r="Q46" s="110">
        <v>5</v>
      </c>
      <c r="R46" s="77" t="s">
        <v>591</v>
      </c>
      <c r="S46" s="77"/>
      <c r="T46" s="77" t="s">
        <v>585</v>
      </c>
      <c r="U46" s="77"/>
      <c r="V46" s="77"/>
      <c r="W46" s="77"/>
      <c r="X46" s="77"/>
      <c r="Y46" s="109" t="s">
        <v>585</v>
      </c>
      <c r="Z46" s="109" t="s">
        <v>585</v>
      </c>
      <c r="AA46" s="109" t="s">
        <v>585</v>
      </c>
      <c r="AB46" s="109" t="s">
        <v>585</v>
      </c>
      <c r="AC46" s="109" t="s">
        <v>585</v>
      </c>
      <c r="AD46" s="109" t="s">
        <v>585</v>
      </c>
      <c r="AE46" s="109" t="s">
        <v>585</v>
      </c>
      <c r="AF46" s="109" t="s">
        <v>585</v>
      </c>
      <c r="AG46" s="109">
        <f t="shared" si="40"/>
        <v>0</v>
      </c>
      <c r="AH46" s="109" t="str">
        <f t="shared" si="33"/>
        <v>Débil</v>
      </c>
      <c r="AI46" s="109"/>
      <c r="AJ46" s="109" t="s">
        <v>585</v>
      </c>
      <c r="AK46" s="109" t="str">
        <f t="shared" si="13"/>
        <v>Casilla formulada</v>
      </c>
      <c r="AL46" s="109"/>
      <c r="AM46" s="109" t="str">
        <f t="shared" si="14"/>
        <v>Casilla formulada</v>
      </c>
      <c r="AN46" s="109" t="str">
        <f t="shared" si="15"/>
        <v>Casilla formulada</v>
      </c>
      <c r="AO46" s="109" t="str">
        <f t="shared" si="16"/>
        <v>SI</v>
      </c>
      <c r="AP46" s="330"/>
      <c r="AQ46" s="330"/>
      <c r="AR46" s="332"/>
      <c r="AS46" s="310"/>
      <c r="AT46" s="335"/>
      <c r="AU46" s="338"/>
      <c r="AV46" s="306"/>
      <c r="AW46" s="325"/>
      <c r="AX46" s="328"/>
    </row>
    <row r="47" spans="2:50" s="104" customFormat="1" ht="2.4" customHeight="1" x14ac:dyDescent="0.25">
      <c r="B47" s="297"/>
      <c r="C47" s="300"/>
      <c r="D47" s="302"/>
      <c r="E47" s="304"/>
      <c r="F47" s="306"/>
      <c r="G47" s="105">
        <v>6</v>
      </c>
      <c r="H47" s="106" t="s">
        <v>586</v>
      </c>
      <c r="I47" s="308"/>
      <c r="J47" s="310"/>
      <c r="K47" s="340"/>
      <c r="L47" s="304"/>
      <c r="M47" s="338"/>
      <c r="N47" s="340"/>
      <c r="O47" s="325"/>
      <c r="P47" s="308"/>
      <c r="Q47" s="107">
        <v>6</v>
      </c>
      <c r="R47" s="76" t="s">
        <v>592</v>
      </c>
      <c r="S47" s="76"/>
      <c r="T47" s="76" t="s">
        <v>585</v>
      </c>
      <c r="U47" s="76"/>
      <c r="V47" s="76"/>
      <c r="W47" s="76"/>
      <c r="X47" s="76"/>
      <c r="Y47" s="106" t="s">
        <v>585</v>
      </c>
      <c r="Z47" s="106" t="s">
        <v>585</v>
      </c>
      <c r="AA47" s="106" t="s">
        <v>585</v>
      </c>
      <c r="AB47" s="106" t="s">
        <v>585</v>
      </c>
      <c r="AC47" s="106" t="s">
        <v>585</v>
      </c>
      <c r="AD47" s="106" t="s">
        <v>585</v>
      </c>
      <c r="AE47" s="106" t="s">
        <v>585</v>
      </c>
      <c r="AF47" s="106" t="s">
        <v>585</v>
      </c>
      <c r="AG47" s="106">
        <f t="shared" si="40"/>
        <v>0</v>
      </c>
      <c r="AH47" s="106" t="str">
        <f t="shared" si="33"/>
        <v>Débil</v>
      </c>
      <c r="AI47" s="106"/>
      <c r="AJ47" s="106" t="s">
        <v>585</v>
      </c>
      <c r="AK47" s="106" t="str">
        <f t="shared" si="13"/>
        <v>Casilla formulada</v>
      </c>
      <c r="AL47" s="106"/>
      <c r="AM47" s="106" t="str">
        <f t="shared" si="14"/>
        <v>Casilla formulada</v>
      </c>
      <c r="AN47" s="106" t="str">
        <f t="shared" si="15"/>
        <v>Casilla formulada</v>
      </c>
      <c r="AO47" s="106" t="str">
        <f t="shared" si="16"/>
        <v>SI</v>
      </c>
      <c r="AP47" s="330"/>
      <c r="AQ47" s="330"/>
      <c r="AR47" s="332"/>
      <c r="AS47" s="310"/>
      <c r="AT47" s="335"/>
      <c r="AU47" s="338"/>
      <c r="AV47" s="306"/>
      <c r="AW47" s="325"/>
      <c r="AX47" s="328"/>
    </row>
    <row r="48" spans="2:50" s="104" customFormat="1" ht="2.4" customHeight="1" x14ac:dyDescent="0.25">
      <c r="B48" s="297"/>
      <c r="C48" s="300"/>
      <c r="D48" s="302"/>
      <c r="E48" s="304"/>
      <c r="F48" s="306"/>
      <c r="G48" s="108">
        <v>7</v>
      </c>
      <c r="H48" s="109" t="s">
        <v>586</v>
      </c>
      <c r="I48" s="308"/>
      <c r="J48" s="310"/>
      <c r="K48" s="340"/>
      <c r="L48" s="304"/>
      <c r="M48" s="338"/>
      <c r="N48" s="340"/>
      <c r="O48" s="325"/>
      <c r="P48" s="308"/>
      <c r="Q48" s="110">
        <v>7</v>
      </c>
      <c r="R48" s="77" t="s">
        <v>593</v>
      </c>
      <c r="S48" s="77"/>
      <c r="T48" s="77" t="s">
        <v>585</v>
      </c>
      <c r="U48" s="77"/>
      <c r="V48" s="77"/>
      <c r="W48" s="77"/>
      <c r="X48" s="77"/>
      <c r="Y48" s="109" t="s">
        <v>585</v>
      </c>
      <c r="Z48" s="109" t="s">
        <v>585</v>
      </c>
      <c r="AA48" s="109" t="s">
        <v>585</v>
      </c>
      <c r="AB48" s="109" t="s">
        <v>585</v>
      </c>
      <c r="AC48" s="109" t="s">
        <v>585</v>
      </c>
      <c r="AD48" s="109" t="s">
        <v>585</v>
      </c>
      <c r="AE48" s="109" t="s">
        <v>585</v>
      </c>
      <c r="AF48" s="109" t="s">
        <v>585</v>
      </c>
      <c r="AG48" s="109">
        <f t="shared" si="40"/>
        <v>0</v>
      </c>
      <c r="AH48" s="109" t="str">
        <f t="shared" si="33"/>
        <v>Débil</v>
      </c>
      <c r="AI48" s="109"/>
      <c r="AJ48" s="109" t="s">
        <v>585</v>
      </c>
      <c r="AK48" s="109" t="str">
        <f t="shared" si="13"/>
        <v>Casilla formulada</v>
      </c>
      <c r="AL48" s="109"/>
      <c r="AM48" s="109" t="str">
        <f t="shared" si="14"/>
        <v>Casilla formulada</v>
      </c>
      <c r="AN48" s="109" t="str">
        <f t="shared" si="15"/>
        <v>Casilla formulada</v>
      </c>
      <c r="AO48" s="109" t="str">
        <f t="shared" si="16"/>
        <v>SI</v>
      </c>
      <c r="AP48" s="330"/>
      <c r="AQ48" s="330"/>
      <c r="AR48" s="332"/>
      <c r="AS48" s="310"/>
      <c r="AT48" s="335"/>
      <c r="AU48" s="338"/>
      <c r="AV48" s="306"/>
      <c r="AW48" s="325"/>
      <c r="AX48" s="328"/>
    </row>
    <row r="49" spans="2:50" s="104" customFormat="1" ht="2.4" customHeight="1" x14ac:dyDescent="0.25">
      <c r="B49" s="297"/>
      <c r="C49" s="300"/>
      <c r="D49" s="302"/>
      <c r="E49" s="304"/>
      <c r="F49" s="306"/>
      <c r="G49" s="105">
        <v>8</v>
      </c>
      <c r="H49" s="106" t="s">
        <v>586</v>
      </c>
      <c r="I49" s="308"/>
      <c r="J49" s="310"/>
      <c r="K49" s="340"/>
      <c r="L49" s="304"/>
      <c r="M49" s="338"/>
      <c r="N49" s="340"/>
      <c r="O49" s="325"/>
      <c r="P49" s="308"/>
      <c r="Q49" s="107">
        <v>8</v>
      </c>
      <c r="R49" s="76" t="s">
        <v>594</v>
      </c>
      <c r="S49" s="76"/>
      <c r="T49" s="76" t="s">
        <v>585</v>
      </c>
      <c r="U49" s="76"/>
      <c r="V49" s="76"/>
      <c r="W49" s="76"/>
      <c r="X49" s="76"/>
      <c r="Y49" s="106" t="s">
        <v>585</v>
      </c>
      <c r="Z49" s="106" t="s">
        <v>585</v>
      </c>
      <c r="AA49" s="106" t="s">
        <v>585</v>
      </c>
      <c r="AB49" s="106" t="s">
        <v>585</v>
      </c>
      <c r="AC49" s="106" t="s">
        <v>585</v>
      </c>
      <c r="AD49" s="106" t="s">
        <v>585</v>
      </c>
      <c r="AE49" s="106" t="s">
        <v>585</v>
      </c>
      <c r="AF49" s="106" t="s">
        <v>585</v>
      </c>
      <c r="AG49" s="106">
        <f t="shared" si="40"/>
        <v>0</v>
      </c>
      <c r="AH49" s="106" t="str">
        <f t="shared" si="33"/>
        <v>Débil</v>
      </c>
      <c r="AI49" s="106"/>
      <c r="AJ49" s="106" t="s">
        <v>585</v>
      </c>
      <c r="AK49" s="106" t="str">
        <f t="shared" si="13"/>
        <v>Casilla formulada</v>
      </c>
      <c r="AL49" s="106"/>
      <c r="AM49" s="106" t="str">
        <f t="shared" si="14"/>
        <v>Casilla formulada</v>
      </c>
      <c r="AN49" s="106" t="str">
        <f t="shared" si="15"/>
        <v>Casilla formulada</v>
      </c>
      <c r="AO49" s="106" t="str">
        <f t="shared" si="16"/>
        <v>SI</v>
      </c>
      <c r="AP49" s="330"/>
      <c r="AQ49" s="330"/>
      <c r="AR49" s="332"/>
      <c r="AS49" s="310"/>
      <c r="AT49" s="335"/>
      <c r="AU49" s="338"/>
      <c r="AV49" s="306"/>
      <c r="AW49" s="325"/>
      <c r="AX49" s="328"/>
    </row>
    <row r="50" spans="2:50" s="104" customFormat="1" ht="2.4" customHeight="1" x14ac:dyDescent="0.25">
      <c r="B50" s="297"/>
      <c r="C50" s="300"/>
      <c r="D50" s="302"/>
      <c r="E50" s="304"/>
      <c r="F50" s="306"/>
      <c r="G50" s="108">
        <v>9</v>
      </c>
      <c r="H50" s="109" t="s">
        <v>586</v>
      </c>
      <c r="I50" s="308"/>
      <c r="J50" s="310"/>
      <c r="K50" s="340"/>
      <c r="L50" s="304"/>
      <c r="M50" s="338"/>
      <c r="N50" s="340"/>
      <c r="O50" s="325"/>
      <c r="P50" s="308"/>
      <c r="Q50" s="110">
        <v>9</v>
      </c>
      <c r="R50" s="77" t="s">
        <v>595</v>
      </c>
      <c r="S50" s="77"/>
      <c r="T50" s="77" t="s">
        <v>585</v>
      </c>
      <c r="U50" s="77"/>
      <c r="V50" s="77"/>
      <c r="W50" s="77"/>
      <c r="X50" s="77"/>
      <c r="Y50" s="109" t="s">
        <v>585</v>
      </c>
      <c r="Z50" s="109" t="s">
        <v>585</v>
      </c>
      <c r="AA50" s="109" t="s">
        <v>585</v>
      </c>
      <c r="AB50" s="109" t="s">
        <v>585</v>
      </c>
      <c r="AC50" s="109" t="s">
        <v>585</v>
      </c>
      <c r="AD50" s="109" t="s">
        <v>585</v>
      </c>
      <c r="AE50" s="109" t="s">
        <v>585</v>
      </c>
      <c r="AF50" s="109" t="s">
        <v>585</v>
      </c>
      <c r="AG50" s="109">
        <f t="shared" si="40"/>
        <v>0</v>
      </c>
      <c r="AH50" s="109" t="str">
        <f t="shared" si="33"/>
        <v>Débil</v>
      </c>
      <c r="AI50" s="109"/>
      <c r="AJ50" s="109" t="s">
        <v>585</v>
      </c>
      <c r="AK50" s="109" t="str">
        <f t="shared" si="13"/>
        <v>Casilla formulada</v>
      </c>
      <c r="AL50" s="109"/>
      <c r="AM50" s="109" t="str">
        <f t="shared" si="14"/>
        <v>Casilla formulada</v>
      </c>
      <c r="AN50" s="109" t="str">
        <f t="shared" si="15"/>
        <v>Casilla formulada</v>
      </c>
      <c r="AO50" s="109" t="str">
        <f t="shared" si="16"/>
        <v>SI</v>
      </c>
      <c r="AP50" s="330"/>
      <c r="AQ50" s="330"/>
      <c r="AR50" s="332"/>
      <c r="AS50" s="310"/>
      <c r="AT50" s="335"/>
      <c r="AU50" s="338"/>
      <c r="AV50" s="306"/>
      <c r="AW50" s="325"/>
      <c r="AX50" s="328"/>
    </row>
    <row r="51" spans="2:50" s="104" customFormat="1" ht="2.4" customHeight="1" thickBot="1" x14ac:dyDescent="0.3">
      <c r="B51" s="298"/>
      <c r="C51" s="301"/>
      <c r="D51" s="303"/>
      <c r="E51" s="305"/>
      <c r="F51" s="307"/>
      <c r="G51" s="111">
        <v>10</v>
      </c>
      <c r="H51" s="112" t="s">
        <v>586</v>
      </c>
      <c r="I51" s="309"/>
      <c r="J51" s="311"/>
      <c r="K51" s="341"/>
      <c r="L51" s="305"/>
      <c r="M51" s="339"/>
      <c r="N51" s="341"/>
      <c r="O51" s="326"/>
      <c r="P51" s="309"/>
      <c r="Q51" s="113">
        <v>10</v>
      </c>
      <c r="R51" s="114" t="s">
        <v>596</v>
      </c>
      <c r="S51" s="114"/>
      <c r="T51" s="114" t="s">
        <v>585</v>
      </c>
      <c r="U51" s="114"/>
      <c r="V51" s="114"/>
      <c r="W51" s="114"/>
      <c r="X51" s="114"/>
      <c r="Y51" s="112" t="s">
        <v>585</v>
      </c>
      <c r="Z51" s="112" t="s">
        <v>585</v>
      </c>
      <c r="AA51" s="112" t="s">
        <v>585</v>
      </c>
      <c r="AB51" s="112" t="s">
        <v>585</v>
      </c>
      <c r="AC51" s="112" t="s">
        <v>585</v>
      </c>
      <c r="AD51" s="112" t="s">
        <v>585</v>
      </c>
      <c r="AE51" s="112" t="s">
        <v>585</v>
      </c>
      <c r="AF51" s="112" t="s">
        <v>585</v>
      </c>
      <c r="AG51" s="112">
        <f t="shared" si="40"/>
        <v>0</v>
      </c>
      <c r="AH51" s="112" t="str">
        <f t="shared" ref="AH51" si="41">IF(AG51&lt;=85,"Débil",IF(AND(AG51&gt;=86,AG51&lt;=94),"Moderado","Fuerte"))</f>
        <v>Débil</v>
      </c>
      <c r="AI51" s="112"/>
      <c r="AJ51" s="112" t="s">
        <v>585</v>
      </c>
      <c r="AK51" s="112" t="str">
        <f t="shared" si="13"/>
        <v>Casilla formulada</v>
      </c>
      <c r="AL51" s="112"/>
      <c r="AM51" s="112" t="str">
        <f t="shared" si="14"/>
        <v>Casilla formulada</v>
      </c>
      <c r="AN51" s="112" t="str">
        <f t="shared" si="15"/>
        <v>Casilla formulada</v>
      </c>
      <c r="AO51" s="112" t="str">
        <f t="shared" si="16"/>
        <v>SI</v>
      </c>
      <c r="AP51" s="331"/>
      <c r="AQ51" s="331"/>
      <c r="AR51" s="333"/>
      <c r="AS51" s="311"/>
      <c r="AT51" s="336"/>
      <c r="AU51" s="339"/>
      <c r="AV51" s="307"/>
      <c r="AW51" s="326"/>
      <c r="AX51" s="329"/>
    </row>
    <row r="52" spans="2:50" s="104" customFormat="1" ht="198" customHeight="1" x14ac:dyDescent="0.25">
      <c r="B52" s="296" t="s">
        <v>12</v>
      </c>
      <c r="C52" s="299" t="str">
        <f>VLOOKUP(B52,'HOJA DE DATOS'!$I$13:$J$46,2,FALSE)</f>
        <v>Administrar los bienes muebles e inmuebles de propiedad de la AEROCIVIL, propendiendo por su adecuado manejo, administración, custodia y protección.</v>
      </c>
      <c r="D52" s="302" t="s">
        <v>1011</v>
      </c>
      <c r="E52" s="304" t="s">
        <v>377</v>
      </c>
      <c r="F52" s="306" t="str">
        <f>IFERROR(VLOOKUP(E52,'HOJA DE DATOS'!$I$50:$J$57,2,0),"Casilla formulada")</f>
        <v>Posibilidad de ocurrencia de eventos que afecten los procesos misionales de la Entidad.</v>
      </c>
      <c r="G52" s="101">
        <v>1</v>
      </c>
      <c r="H52" s="102" t="s">
        <v>989</v>
      </c>
      <c r="I52" s="308" t="s">
        <v>1013</v>
      </c>
      <c r="J52" s="310">
        <v>1</v>
      </c>
      <c r="K52" s="340" t="str">
        <f>IF(J52="Escoger un dato de la lista desplegable","← 
Definir el nivel de probabilidad",VLOOKUP(J52,'HOJA DE DATOS'!$B$4:$E$8,2,0))</f>
        <v>Rara vez</v>
      </c>
      <c r="L52" s="304" t="str">
        <f>IF(J52="Escoger un dato de la lista desplegable","← ← 
Definir el nivel de probabilidad",VLOOKUP('GBIE-1.0 (G-V3)'!J52:J61,'HOJA DE DATOS'!$B$4:$E$8,4,0))</f>
        <v>No se ha presentado en los últimos 5 años.</v>
      </c>
      <c r="M52" s="338">
        <v>4</v>
      </c>
      <c r="N52" s="340" t="str">
        <f>IF(M52="Escoger un dato de la lista desplegable","← 
Definir el nivel de impacto",VLOOKUP(M52,'HOJA DE DATOS'!$G$4:$H$8,2,0))</f>
        <v>Mayor</v>
      </c>
      <c r="O52" s="324"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Alto</v>
      </c>
      <c r="P52" s="342" t="s">
        <v>70</v>
      </c>
      <c r="Q52" s="103">
        <v>1</v>
      </c>
      <c r="R52" s="75" t="s">
        <v>993</v>
      </c>
      <c r="S52" s="75" t="s">
        <v>994</v>
      </c>
      <c r="T52" s="75" t="s">
        <v>77</v>
      </c>
      <c r="U52" s="75" t="s">
        <v>995</v>
      </c>
      <c r="V52" s="75" t="s">
        <v>996</v>
      </c>
      <c r="W52" s="75" t="s">
        <v>997</v>
      </c>
      <c r="X52" s="75" t="s">
        <v>998</v>
      </c>
      <c r="Y52" s="102" t="s">
        <v>95</v>
      </c>
      <c r="Z52" s="102" t="s">
        <v>79</v>
      </c>
      <c r="AA52" s="102" t="s">
        <v>80</v>
      </c>
      <c r="AB52" s="102" t="s">
        <v>81</v>
      </c>
      <c r="AC52" s="102" t="s">
        <v>82</v>
      </c>
      <c r="AD52" s="102" t="s">
        <v>83</v>
      </c>
      <c r="AE52" s="102" t="s">
        <v>84</v>
      </c>
      <c r="AF52" s="102" t="s">
        <v>96</v>
      </c>
      <c r="AG52" s="102">
        <f t="shared" si="40"/>
        <v>100</v>
      </c>
      <c r="AH52" s="102" t="str">
        <f t="shared" ref="AH52:AH61" si="42">IF(AG52&lt;=85,"Débil",IF(AND(AG52&gt;=86,AG52&lt;=94),"Moderado","Fuerte"))</f>
        <v>Fuerte</v>
      </c>
      <c r="AI52" s="102"/>
      <c r="AJ52" s="102" t="s">
        <v>89</v>
      </c>
      <c r="AK52" s="102" t="str">
        <f t="shared" si="13"/>
        <v>Siempre se ejecuta</v>
      </c>
      <c r="AL52" s="102"/>
      <c r="AM52" s="102" t="str">
        <f t="shared" si="14"/>
        <v>FUERTE</v>
      </c>
      <c r="AN52" s="102">
        <f t="shared" si="15"/>
        <v>100</v>
      </c>
      <c r="AO52" s="102" t="str">
        <f t="shared" si="16"/>
        <v>NO</v>
      </c>
      <c r="AP52" s="330" t="str">
        <f>IFERROR(IF(AVERAGE(AN52:AN61)=100,"FUERTE",IF(AND(AVERAGE(AN52:AN61)&lt;=99,AVERAGE(AN52:AN61)&gt;=50),"MODERADA",IF(AVERAGE(AN52:AN61)&lt;50,"DÉBIL",0))),"Casilla formulada")</f>
        <v>FUERTE</v>
      </c>
      <c r="AQ52" s="330" t="str">
        <f t="shared" ref="AQ52" si="43">IFERROR(IF(AVERAGEIF(Y52:Y61,"Preventivo",AN52:AN61)&gt;=50,"DIRECTAMENTE","NO DISMINUYE"),"NO DISMINUYE")</f>
        <v>DIRECTAMENTE</v>
      </c>
      <c r="AR52" s="332" t="str">
        <f t="shared" ref="AR52" si="44">IFERROR(IF(AVERAGEIF(Y52:Y61,"Detectivo",AN52:AN61)=100,"DIRECTAMENTE",IF(AND(AVERAGEIF(Y52:Y61,"Detectivo",AN52:AN61)&lt;99,(AVERAGEIF(Y52:Y61,"Detectivo",AN52:AN61)&gt;=50)),"INDIRECTAMENTE","NO DISMINUYE")),"NO DISMINUYE")</f>
        <v>NO DISMINUYE</v>
      </c>
      <c r="AS52" s="334">
        <f t="shared" ref="AS52" si="45">IF(J52=1,1,IF(AND(J52=2,AP52="FUERTE",AQ52="DIRECTAMENTE"),J52-1,IF(AND(J52&gt;2,AP52="FUERTE",AQ52="DIRECTAMENTE"),J52-2,IF(AND(J52&gt;=2,AP52="MODERADA",AQ52="DIRECTAMENTE"),J52-1,J52))))</f>
        <v>1</v>
      </c>
      <c r="AT52" s="335" t="str">
        <f t="shared" ref="AT52" si="46">IF(AS52=1,"Rara vez",IF(AS52=2,"Improbable",IF(AS52=3,"Posible",IF(AS52=4,"Probable",IF(AS52=5,"Casi Seguro",0)))))</f>
        <v>Rara vez</v>
      </c>
      <c r="AU52" s="337">
        <f t="shared" ref="AU52" si="47">IF(M52=1,1,IF(AND(M52=2,AP52="FUERTE",OR(AR52="DIRECTAMENTE",AR52="INDIRECTAMENTE")),M52-1,IF(AND(M52&gt;2,AP52="FUERTE",AR52="DIRECTAMENTE"),M52-2,IF(AND(M52&gt;2,AP52="FUERTE",AR52="INDIRECTAMENTE"),M52-1,IF(AND(M52&gt;1,AP52="MODERADA",AR52="DIRECTAMENTE"),M52-1,M52)))))</f>
        <v>4</v>
      </c>
      <c r="AV52" s="306" t="str">
        <f t="shared" ref="AV52" si="48">IF(AU52=1,"Insignificante",IF(AU52=2,"Menor",IF(AU52=3,"Moderado",IF(AU52=4,"Mayor",IF(AU52=5,"Catastrófico","Casilla formulada")))))</f>
        <v>Mayor</v>
      </c>
      <c r="AW52" s="324"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Alto</v>
      </c>
      <c r="AX52" s="327" t="s">
        <v>1020</v>
      </c>
    </row>
    <row r="53" spans="2:50" s="104" customFormat="1" ht="290.39999999999998" x14ac:dyDescent="0.25">
      <c r="B53" s="297"/>
      <c r="C53" s="300"/>
      <c r="D53" s="302"/>
      <c r="E53" s="304"/>
      <c r="F53" s="306"/>
      <c r="G53" s="105">
        <v>2</v>
      </c>
      <c r="H53" s="106" t="s">
        <v>1012</v>
      </c>
      <c r="I53" s="308"/>
      <c r="J53" s="310"/>
      <c r="K53" s="340"/>
      <c r="L53" s="304"/>
      <c r="M53" s="338"/>
      <c r="N53" s="340"/>
      <c r="O53" s="325"/>
      <c r="P53" s="308"/>
      <c r="Q53" s="107">
        <v>2</v>
      </c>
      <c r="R53" s="76" t="s">
        <v>1014</v>
      </c>
      <c r="S53" s="76" t="s">
        <v>1015</v>
      </c>
      <c r="T53" s="76" t="s">
        <v>77</v>
      </c>
      <c r="U53" s="76" t="s">
        <v>1016</v>
      </c>
      <c r="V53" s="76" t="s">
        <v>1017</v>
      </c>
      <c r="W53" s="76" t="s">
        <v>1018</v>
      </c>
      <c r="X53" s="76" t="s">
        <v>1019</v>
      </c>
      <c r="Y53" s="106" t="s">
        <v>95</v>
      </c>
      <c r="Z53" s="106" t="s">
        <v>79</v>
      </c>
      <c r="AA53" s="106" t="s">
        <v>80</v>
      </c>
      <c r="AB53" s="106" t="s">
        <v>81</v>
      </c>
      <c r="AC53" s="106" t="s">
        <v>82</v>
      </c>
      <c r="AD53" s="106" t="s">
        <v>83</v>
      </c>
      <c r="AE53" s="106" t="s">
        <v>84</v>
      </c>
      <c r="AF53" s="106" t="s">
        <v>96</v>
      </c>
      <c r="AG53" s="106">
        <f t="shared" si="40"/>
        <v>100</v>
      </c>
      <c r="AH53" s="106" t="str">
        <f t="shared" si="42"/>
        <v>Fuerte</v>
      </c>
      <c r="AI53" s="106"/>
      <c r="AJ53" s="106" t="s">
        <v>89</v>
      </c>
      <c r="AK53" s="106" t="str">
        <f t="shared" si="13"/>
        <v>Siempre se ejecuta</v>
      </c>
      <c r="AL53" s="106"/>
      <c r="AM53" s="106" t="str">
        <f t="shared" si="14"/>
        <v>FUERTE</v>
      </c>
      <c r="AN53" s="106">
        <f t="shared" si="15"/>
        <v>100</v>
      </c>
      <c r="AO53" s="106" t="str">
        <f t="shared" si="16"/>
        <v>NO</v>
      </c>
      <c r="AP53" s="330"/>
      <c r="AQ53" s="330"/>
      <c r="AR53" s="332"/>
      <c r="AS53" s="310"/>
      <c r="AT53" s="335"/>
      <c r="AU53" s="338"/>
      <c r="AV53" s="306"/>
      <c r="AW53" s="325"/>
      <c r="AX53" s="328"/>
    </row>
    <row r="54" spans="2:50" s="104" customFormat="1" ht="2.4" customHeight="1" x14ac:dyDescent="0.25">
      <c r="B54" s="297"/>
      <c r="C54" s="300"/>
      <c r="D54" s="302"/>
      <c r="E54" s="304"/>
      <c r="F54" s="306"/>
      <c r="G54" s="108">
        <v>3</v>
      </c>
      <c r="H54" s="109" t="s">
        <v>586</v>
      </c>
      <c r="I54" s="308"/>
      <c r="J54" s="310"/>
      <c r="K54" s="340"/>
      <c r="L54" s="304"/>
      <c r="M54" s="338"/>
      <c r="N54" s="340"/>
      <c r="O54" s="325"/>
      <c r="P54" s="308"/>
      <c r="Q54" s="110">
        <v>3</v>
      </c>
      <c r="R54" s="77" t="s">
        <v>589</v>
      </c>
      <c r="S54" s="77"/>
      <c r="T54" s="77" t="s">
        <v>585</v>
      </c>
      <c r="U54" s="77"/>
      <c r="V54" s="77"/>
      <c r="W54" s="77"/>
      <c r="X54" s="77"/>
      <c r="Y54" s="109" t="s">
        <v>585</v>
      </c>
      <c r="Z54" s="109" t="s">
        <v>585</v>
      </c>
      <c r="AA54" s="109" t="s">
        <v>585</v>
      </c>
      <c r="AB54" s="109" t="s">
        <v>585</v>
      </c>
      <c r="AC54" s="109" t="s">
        <v>585</v>
      </c>
      <c r="AD54" s="109" t="s">
        <v>585</v>
      </c>
      <c r="AE54" s="109" t="s">
        <v>585</v>
      </c>
      <c r="AF54" s="109" t="s">
        <v>585</v>
      </c>
      <c r="AG54" s="109">
        <f t="shared" si="40"/>
        <v>0</v>
      </c>
      <c r="AH54" s="109" t="str">
        <f t="shared" si="42"/>
        <v>Débil</v>
      </c>
      <c r="AI54" s="109"/>
      <c r="AJ54" s="109" t="s">
        <v>585</v>
      </c>
      <c r="AK54" s="109" t="str">
        <f t="shared" si="13"/>
        <v>Casilla formulada</v>
      </c>
      <c r="AL54" s="109"/>
      <c r="AM54" s="109" t="str">
        <f t="shared" si="14"/>
        <v>Casilla formulada</v>
      </c>
      <c r="AN54" s="109" t="str">
        <f t="shared" si="15"/>
        <v>Casilla formulada</v>
      </c>
      <c r="AO54" s="109" t="str">
        <f t="shared" si="16"/>
        <v>SI</v>
      </c>
      <c r="AP54" s="330"/>
      <c r="AQ54" s="330"/>
      <c r="AR54" s="332"/>
      <c r="AS54" s="310"/>
      <c r="AT54" s="335"/>
      <c r="AU54" s="338"/>
      <c r="AV54" s="306"/>
      <c r="AW54" s="325"/>
      <c r="AX54" s="328"/>
    </row>
    <row r="55" spans="2:50" s="104" customFormat="1" ht="2.4" customHeight="1" x14ac:dyDescent="0.25">
      <c r="B55" s="297"/>
      <c r="C55" s="300"/>
      <c r="D55" s="302"/>
      <c r="E55" s="304"/>
      <c r="F55" s="306"/>
      <c r="G55" s="105">
        <v>4</v>
      </c>
      <c r="H55" s="106" t="s">
        <v>586</v>
      </c>
      <c r="I55" s="308"/>
      <c r="J55" s="310"/>
      <c r="K55" s="340"/>
      <c r="L55" s="304"/>
      <c r="M55" s="338"/>
      <c r="N55" s="340"/>
      <c r="O55" s="325"/>
      <c r="P55" s="308"/>
      <c r="Q55" s="107">
        <v>4</v>
      </c>
      <c r="R55" s="76" t="s">
        <v>590</v>
      </c>
      <c r="S55" s="76"/>
      <c r="T55" s="76" t="s">
        <v>585</v>
      </c>
      <c r="U55" s="76"/>
      <c r="V55" s="76"/>
      <c r="W55" s="76"/>
      <c r="X55" s="76"/>
      <c r="Y55" s="106" t="s">
        <v>585</v>
      </c>
      <c r="Z55" s="106" t="s">
        <v>585</v>
      </c>
      <c r="AA55" s="106" t="s">
        <v>585</v>
      </c>
      <c r="AB55" s="106" t="s">
        <v>585</v>
      </c>
      <c r="AC55" s="106" t="s">
        <v>585</v>
      </c>
      <c r="AD55" s="106" t="s">
        <v>585</v>
      </c>
      <c r="AE55" s="106" t="s">
        <v>585</v>
      </c>
      <c r="AF55" s="106" t="s">
        <v>585</v>
      </c>
      <c r="AG55" s="106">
        <f t="shared" si="40"/>
        <v>0</v>
      </c>
      <c r="AH55" s="106" t="str">
        <f t="shared" si="42"/>
        <v>Débil</v>
      </c>
      <c r="AI55" s="106"/>
      <c r="AJ55" s="106" t="s">
        <v>585</v>
      </c>
      <c r="AK55" s="106" t="str">
        <f t="shared" si="13"/>
        <v>Casilla formulada</v>
      </c>
      <c r="AL55" s="106"/>
      <c r="AM55" s="106" t="str">
        <f t="shared" si="14"/>
        <v>Casilla formulada</v>
      </c>
      <c r="AN55" s="106" t="str">
        <f t="shared" si="15"/>
        <v>Casilla formulada</v>
      </c>
      <c r="AO55" s="106" t="str">
        <f t="shared" si="16"/>
        <v>SI</v>
      </c>
      <c r="AP55" s="330"/>
      <c r="AQ55" s="330"/>
      <c r="AR55" s="332"/>
      <c r="AS55" s="310"/>
      <c r="AT55" s="335"/>
      <c r="AU55" s="338"/>
      <c r="AV55" s="306"/>
      <c r="AW55" s="325"/>
      <c r="AX55" s="328"/>
    </row>
    <row r="56" spans="2:50" s="104" customFormat="1" ht="2.4" customHeight="1" x14ac:dyDescent="0.25">
      <c r="B56" s="297"/>
      <c r="C56" s="300"/>
      <c r="D56" s="302"/>
      <c r="E56" s="304"/>
      <c r="F56" s="306"/>
      <c r="G56" s="108">
        <v>5</v>
      </c>
      <c r="H56" s="109" t="s">
        <v>586</v>
      </c>
      <c r="I56" s="308"/>
      <c r="J56" s="310"/>
      <c r="K56" s="340"/>
      <c r="L56" s="304"/>
      <c r="M56" s="338"/>
      <c r="N56" s="340"/>
      <c r="O56" s="325"/>
      <c r="P56" s="308"/>
      <c r="Q56" s="110">
        <v>5</v>
      </c>
      <c r="R56" s="77" t="s">
        <v>591</v>
      </c>
      <c r="S56" s="77"/>
      <c r="T56" s="77" t="s">
        <v>585</v>
      </c>
      <c r="U56" s="77"/>
      <c r="V56" s="77"/>
      <c r="W56" s="77"/>
      <c r="X56" s="77"/>
      <c r="Y56" s="109" t="s">
        <v>585</v>
      </c>
      <c r="Z56" s="109" t="s">
        <v>585</v>
      </c>
      <c r="AA56" s="109" t="s">
        <v>585</v>
      </c>
      <c r="AB56" s="109" t="s">
        <v>585</v>
      </c>
      <c r="AC56" s="109" t="s">
        <v>585</v>
      </c>
      <c r="AD56" s="109" t="s">
        <v>585</v>
      </c>
      <c r="AE56" s="109" t="s">
        <v>585</v>
      </c>
      <c r="AF56" s="109" t="s">
        <v>585</v>
      </c>
      <c r="AG56" s="109">
        <f t="shared" si="40"/>
        <v>0</v>
      </c>
      <c r="AH56" s="109" t="str">
        <f t="shared" si="42"/>
        <v>Débil</v>
      </c>
      <c r="AI56" s="109"/>
      <c r="AJ56" s="109" t="s">
        <v>585</v>
      </c>
      <c r="AK56" s="109" t="str">
        <f t="shared" si="13"/>
        <v>Casilla formulada</v>
      </c>
      <c r="AL56" s="109"/>
      <c r="AM56" s="109" t="str">
        <f t="shared" si="14"/>
        <v>Casilla formulada</v>
      </c>
      <c r="AN56" s="109" t="str">
        <f t="shared" si="15"/>
        <v>Casilla formulada</v>
      </c>
      <c r="AO56" s="109" t="str">
        <f t="shared" si="16"/>
        <v>SI</v>
      </c>
      <c r="AP56" s="330"/>
      <c r="AQ56" s="330"/>
      <c r="AR56" s="332"/>
      <c r="AS56" s="310"/>
      <c r="AT56" s="335"/>
      <c r="AU56" s="338"/>
      <c r="AV56" s="306"/>
      <c r="AW56" s="325"/>
      <c r="AX56" s="328"/>
    </row>
    <row r="57" spans="2:50" s="104" customFormat="1" ht="2.4" customHeight="1" x14ac:dyDescent="0.25">
      <c r="B57" s="297"/>
      <c r="C57" s="300"/>
      <c r="D57" s="302"/>
      <c r="E57" s="304"/>
      <c r="F57" s="306"/>
      <c r="G57" s="105">
        <v>6</v>
      </c>
      <c r="H57" s="106" t="s">
        <v>586</v>
      </c>
      <c r="I57" s="308"/>
      <c r="J57" s="310"/>
      <c r="K57" s="340"/>
      <c r="L57" s="304"/>
      <c r="M57" s="338"/>
      <c r="N57" s="340"/>
      <c r="O57" s="325"/>
      <c r="P57" s="308"/>
      <c r="Q57" s="107">
        <v>6</v>
      </c>
      <c r="R57" s="76" t="s">
        <v>592</v>
      </c>
      <c r="S57" s="76"/>
      <c r="T57" s="76" t="s">
        <v>585</v>
      </c>
      <c r="U57" s="76"/>
      <c r="V57" s="76"/>
      <c r="W57" s="76"/>
      <c r="X57" s="76"/>
      <c r="Y57" s="106" t="s">
        <v>585</v>
      </c>
      <c r="Z57" s="106" t="s">
        <v>585</v>
      </c>
      <c r="AA57" s="106" t="s">
        <v>585</v>
      </c>
      <c r="AB57" s="106" t="s">
        <v>585</v>
      </c>
      <c r="AC57" s="106" t="s">
        <v>585</v>
      </c>
      <c r="AD57" s="106" t="s">
        <v>585</v>
      </c>
      <c r="AE57" s="106" t="s">
        <v>585</v>
      </c>
      <c r="AF57" s="106" t="s">
        <v>585</v>
      </c>
      <c r="AG57" s="106">
        <f t="shared" si="40"/>
        <v>0</v>
      </c>
      <c r="AH57" s="106" t="str">
        <f t="shared" si="42"/>
        <v>Débil</v>
      </c>
      <c r="AI57" s="106"/>
      <c r="AJ57" s="106" t="s">
        <v>585</v>
      </c>
      <c r="AK57" s="106" t="str">
        <f t="shared" si="13"/>
        <v>Casilla formulada</v>
      </c>
      <c r="AL57" s="106"/>
      <c r="AM57" s="106" t="str">
        <f t="shared" si="14"/>
        <v>Casilla formulada</v>
      </c>
      <c r="AN57" s="106" t="str">
        <f t="shared" si="15"/>
        <v>Casilla formulada</v>
      </c>
      <c r="AO57" s="106" t="str">
        <f t="shared" si="16"/>
        <v>SI</v>
      </c>
      <c r="AP57" s="330"/>
      <c r="AQ57" s="330"/>
      <c r="AR57" s="332"/>
      <c r="AS57" s="310"/>
      <c r="AT57" s="335"/>
      <c r="AU57" s="338"/>
      <c r="AV57" s="306"/>
      <c r="AW57" s="325"/>
      <c r="AX57" s="328"/>
    </row>
    <row r="58" spans="2:50" s="104" customFormat="1" ht="2.4" customHeight="1" x14ac:dyDescent="0.25">
      <c r="B58" s="297"/>
      <c r="C58" s="300"/>
      <c r="D58" s="302"/>
      <c r="E58" s="304"/>
      <c r="F58" s="306"/>
      <c r="G58" s="108">
        <v>7</v>
      </c>
      <c r="H58" s="109" t="s">
        <v>586</v>
      </c>
      <c r="I58" s="308"/>
      <c r="J58" s="310"/>
      <c r="K58" s="340"/>
      <c r="L58" s="304"/>
      <c r="M58" s="338"/>
      <c r="N58" s="340"/>
      <c r="O58" s="325"/>
      <c r="P58" s="308"/>
      <c r="Q58" s="110">
        <v>7</v>
      </c>
      <c r="R58" s="77" t="s">
        <v>593</v>
      </c>
      <c r="S58" s="77"/>
      <c r="T58" s="77" t="s">
        <v>585</v>
      </c>
      <c r="U58" s="77"/>
      <c r="V58" s="77"/>
      <c r="W58" s="77"/>
      <c r="X58" s="77"/>
      <c r="Y58" s="109" t="s">
        <v>585</v>
      </c>
      <c r="Z58" s="109" t="s">
        <v>585</v>
      </c>
      <c r="AA58" s="109" t="s">
        <v>585</v>
      </c>
      <c r="AB58" s="109" t="s">
        <v>585</v>
      </c>
      <c r="AC58" s="109" t="s">
        <v>585</v>
      </c>
      <c r="AD58" s="109" t="s">
        <v>585</v>
      </c>
      <c r="AE58" s="109" t="s">
        <v>585</v>
      </c>
      <c r="AF58" s="109" t="s">
        <v>585</v>
      </c>
      <c r="AG58" s="109">
        <f t="shared" si="40"/>
        <v>0</v>
      </c>
      <c r="AH58" s="109" t="str">
        <f t="shared" si="42"/>
        <v>Débil</v>
      </c>
      <c r="AI58" s="109"/>
      <c r="AJ58" s="109" t="s">
        <v>585</v>
      </c>
      <c r="AK58" s="109" t="str">
        <f t="shared" si="13"/>
        <v>Casilla formulada</v>
      </c>
      <c r="AL58" s="109"/>
      <c r="AM58" s="109" t="str">
        <f t="shared" si="14"/>
        <v>Casilla formulada</v>
      </c>
      <c r="AN58" s="109" t="str">
        <f t="shared" si="15"/>
        <v>Casilla formulada</v>
      </c>
      <c r="AO58" s="109" t="str">
        <f t="shared" si="16"/>
        <v>SI</v>
      </c>
      <c r="AP58" s="330"/>
      <c r="AQ58" s="330"/>
      <c r="AR58" s="332"/>
      <c r="AS58" s="310"/>
      <c r="AT58" s="335"/>
      <c r="AU58" s="338"/>
      <c r="AV58" s="306"/>
      <c r="AW58" s="325"/>
      <c r="AX58" s="328"/>
    </row>
    <row r="59" spans="2:50" s="104" customFormat="1" ht="2.4" customHeight="1" x14ac:dyDescent="0.25">
      <c r="B59" s="297"/>
      <c r="C59" s="300"/>
      <c r="D59" s="302"/>
      <c r="E59" s="304"/>
      <c r="F59" s="306"/>
      <c r="G59" s="105">
        <v>8</v>
      </c>
      <c r="H59" s="106" t="s">
        <v>586</v>
      </c>
      <c r="I59" s="308"/>
      <c r="J59" s="310"/>
      <c r="K59" s="340"/>
      <c r="L59" s="304"/>
      <c r="M59" s="338"/>
      <c r="N59" s="340"/>
      <c r="O59" s="325"/>
      <c r="P59" s="308"/>
      <c r="Q59" s="107">
        <v>8</v>
      </c>
      <c r="R59" s="76" t="s">
        <v>594</v>
      </c>
      <c r="S59" s="76"/>
      <c r="T59" s="76" t="s">
        <v>585</v>
      </c>
      <c r="U59" s="76"/>
      <c r="V59" s="76"/>
      <c r="W59" s="76"/>
      <c r="X59" s="76"/>
      <c r="Y59" s="106" t="s">
        <v>585</v>
      </c>
      <c r="Z59" s="106" t="s">
        <v>585</v>
      </c>
      <c r="AA59" s="106" t="s">
        <v>585</v>
      </c>
      <c r="AB59" s="106" t="s">
        <v>585</v>
      </c>
      <c r="AC59" s="106" t="s">
        <v>585</v>
      </c>
      <c r="AD59" s="106" t="s">
        <v>585</v>
      </c>
      <c r="AE59" s="106" t="s">
        <v>585</v>
      </c>
      <c r="AF59" s="106" t="s">
        <v>585</v>
      </c>
      <c r="AG59" s="106">
        <f t="shared" si="40"/>
        <v>0</v>
      </c>
      <c r="AH59" s="106" t="str">
        <f t="shared" si="42"/>
        <v>Débil</v>
      </c>
      <c r="AI59" s="106"/>
      <c r="AJ59" s="106" t="s">
        <v>585</v>
      </c>
      <c r="AK59" s="106" t="str">
        <f t="shared" si="13"/>
        <v>Casilla formulada</v>
      </c>
      <c r="AL59" s="106"/>
      <c r="AM59" s="106" t="str">
        <f t="shared" si="14"/>
        <v>Casilla formulada</v>
      </c>
      <c r="AN59" s="106" t="str">
        <f t="shared" si="15"/>
        <v>Casilla formulada</v>
      </c>
      <c r="AO59" s="106" t="str">
        <f t="shared" si="16"/>
        <v>SI</v>
      </c>
      <c r="AP59" s="330"/>
      <c r="AQ59" s="330"/>
      <c r="AR59" s="332"/>
      <c r="AS59" s="310"/>
      <c r="AT59" s="335"/>
      <c r="AU59" s="338"/>
      <c r="AV59" s="306"/>
      <c r="AW59" s="325"/>
      <c r="AX59" s="328"/>
    </row>
    <row r="60" spans="2:50" s="104" customFormat="1" ht="2.4" customHeight="1" x14ac:dyDescent="0.25">
      <c r="B60" s="297"/>
      <c r="C60" s="300"/>
      <c r="D60" s="302"/>
      <c r="E60" s="304"/>
      <c r="F60" s="306"/>
      <c r="G60" s="108">
        <v>9</v>
      </c>
      <c r="H60" s="109" t="s">
        <v>586</v>
      </c>
      <c r="I60" s="308"/>
      <c r="J60" s="310"/>
      <c r="K60" s="340"/>
      <c r="L60" s="304"/>
      <c r="M60" s="338"/>
      <c r="N60" s="340"/>
      <c r="O60" s="325"/>
      <c r="P60" s="308"/>
      <c r="Q60" s="110">
        <v>9</v>
      </c>
      <c r="R60" s="77" t="s">
        <v>595</v>
      </c>
      <c r="S60" s="77"/>
      <c r="T60" s="77" t="s">
        <v>585</v>
      </c>
      <c r="U60" s="77"/>
      <c r="V60" s="77"/>
      <c r="W60" s="77"/>
      <c r="X60" s="77"/>
      <c r="Y60" s="109" t="s">
        <v>585</v>
      </c>
      <c r="Z60" s="109" t="s">
        <v>585</v>
      </c>
      <c r="AA60" s="109" t="s">
        <v>585</v>
      </c>
      <c r="AB60" s="109" t="s">
        <v>585</v>
      </c>
      <c r="AC60" s="109" t="s">
        <v>585</v>
      </c>
      <c r="AD60" s="109" t="s">
        <v>585</v>
      </c>
      <c r="AE60" s="109" t="s">
        <v>585</v>
      </c>
      <c r="AF60" s="109" t="s">
        <v>585</v>
      </c>
      <c r="AG60" s="109">
        <f t="shared" si="40"/>
        <v>0</v>
      </c>
      <c r="AH60" s="109" t="str">
        <f t="shared" si="42"/>
        <v>Débil</v>
      </c>
      <c r="AI60" s="109"/>
      <c r="AJ60" s="109" t="s">
        <v>585</v>
      </c>
      <c r="AK60" s="109" t="str">
        <f t="shared" si="13"/>
        <v>Casilla formulada</v>
      </c>
      <c r="AL60" s="109"/>
      <c r="AM60" s="109" t="str">
        <f t="shared" si="14"/>
        <v>Casilla formulada</v>
      </c>
      <c r="AN60" s="109" t="str">
        <f t="shared" si="15"/>
        <v>Casilla formulada</v>
      </c>
      <c r="AO60" s="109" t="str">
        <f t="shared" si="16"/>
        <v>SI</v>
      </c>
      <c r="AP60" s="330"/>
      <c r="AQ60" s="330"/>
      <c r="AR60" s="332"/>
      <c r="AS60" s="310"/>
      <c r="AT60" s="335"/>
      <c r="AU60" s="338"/>
      <c r="AV60" s="306"/>
      <c r="AW60" s="325"/>
      <c r="AX60" s="328"/>
    </row>
    <row r="61" spans="2:50" s="104" customFormat="1" ht="2.4" customHeight="1" thickBot="1" x14ac:dyDescent="0.3">
      <c r="B61" s="298"/>
      <c r="C61" s="301"/>
      <c r="D61" s="303"/>
      <c r="E61" s="305"/>
      <c r="F61" s="307"/>
      <c r="G61" s="111">
        <v>10</v>
      </c>
      <c r="H61" s="112" t="s">
        <v>586</v>
      </c>
      <c r="I61" s="309"/>
      <c r="J61" s="311"/>
      <c r="K61" s="341"/>
      <c r="L61" s="305"/>
      <c r="M61" s="339"/>
      <c r="N61" s="341"/>
      <c r="O61" s="326"/>
      <c r="P61" s="309"/>
      <c r="Q61" s="113">
        <v>10</v>
      </c>
      <c r="R61" s="114" t="s">
        <v>596</v>
      </c>
      <c r="S61" s="114"/>
      <c r="T61" s="114" t="s">
        <v>585</v>
      </c>
      <c r="U61" s="114"/>
      <c r="V61" s="114"/>
      <c r="W61" s="114"/>
      <c r="X61" s="114"/>
      <c r="Y61" s="112" t="s">
        <v>585</v>
      </c>
      <c r="Z61" s="112" t="s">
        <v>585</v>
      </c>
      <c r="AA61" s="112" t="s">
        <v>585</v>
      </c>
      <c r="AB61" s="112" t="s">
        <v>585</v>
      </c>
      <c r="AC61" s="112" t="s">
        <v>585</v>
      </c>
      <c r="AD61" s="112" t="s">
        <v>585</v>
      </c>
      <c r="AE61" s="112" t="s">
        <v>585</v>
      </c>
      <c r="AF61" s="112" t="s">
        <v>585</v>
      </c>
      <c r="AG61" s="112">
        <f t="shared" si="40"/>
        <v>0</v>
      </c>
      <c r="AH61" s="112" t="str">
        <f t="shared" si="42"/>
        <v>Débil</v>
      </c>
      <c r="AI61" s="112"/>
      <c r="AJ61" s="112" t="s">
        <v>585</v>
      </c>
      <c r="AK61" s="112" t="str">
        <f t="shared" si="13"/>
        <v>Casilla formulada</v>
      </c>
      <c r="AL61" s="112"/>
      <c r="AM61" s="112" t="str">
        <f t="shared" si="14"/>
        <v>Casilla formulada</v>
      </c>
      <c r="AN61" s="112" t="str">
        <f t="shared" si="15"/>
        <v>Casilla formulada</v>
      </c>
      <c r="AO61" s="112" t="str">
        <f t="shared" si="16"/>
        <v>SI</v>
      </c>
      <c r="AP61" s="331"/>
      <c r="AQ61" s="331"/>
      <c r="AR61" s="333"/>
      <c r="AS61" s="311"/>
      <c r="AT61" s="336"/>
      <c r="AU61" s="339"/>
      <c r="AV61" s="307"/>
      <c r="AW61" s="326"/>
      <c r="AX61" s="329"/>
    </row>
  </sheetData>
  <sheetProtection algorithmName="SHA-512" hashValue="sMhNHl5eDk+h8uz5/xdWk0YmUcCq8VHWak/Kg2yGxSQQdA/ddeq6+A5BS9TiLqBsARH6oTOLQFKal6aGJl1xhA==" saltValue="G5ZJQebWVqZzpUhyEVEYKQ==" spinCount="100000" sheet="1" objects="1" scenarios="1"/>
  <mergeCells count="156">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O32:O41"/>
    <mergeCell ref="P32:P41"/>
    <mergeCell ref="C42:C51"/>
    <mergeCell ref="D42:D51"/>
    <mergeCell ref="E42:E51"/>
    <mergeCell ref="F42:F51"/>
    <mergeCell ref="I42:I51"/>
    <mergeCell ref="J42:J51"/>
    <mergeCell ref="AP32:AP41"/>
    <mergeCell ref="AQ32:AQ41"/>
    <mergeCell ref="AX22:AX31"/>
    <mergeCell ref="AR22:AR31"/>
    <mergeCell ref="AS22:AS31"/>
    <mergeCell ref="AT22:AT31"/>
    <mergeCell ref="AU22:AU31"/>
    <mergeCell ref="AV32:AV41"/>
    <mergeCell ref="AW32:AW41"/>
    <mergeCell ref="AX32:AX41"/>
    <mergeCell ref="AR32:AR41"/>
    <mergeCell ref="AS32:AS41"/>
    <mergeCell ref="AT32:AT41"/>
    <mergeCell ref="AU32:AU41"/>
    <mergeCell ref="K32:K41"/>
    <mergeCell ref="L32:L41"/>
    <mergeCell ref="M32:M41"/>
    <mergeCell ref="N32:N41"/>
    <mergeCell ref="B52:B61"/>
    <mergeCell ref="C52:C61"/>
    <mergeCell ref="D52:D61"/>
    <mergeCell ref="E52:E61"/>
    <mergeCell ref="F52:F61"/>
    <mergeCell ref="I52:I61"/>
    <mergeCell ref="J52:J61"/>
    <mergeCell ref="AP42:AP51"/>
    <mergeCell ref="AQ42:AQ51"/>
    <mergeCell ref="K42:K51"/>
    <mergeCell ref="L42:L51"/>
    <mergeCell ref="M42:M51"/>
    <mergeCell ref="N42:N51"/>
    <mergeCell ref="O42:O51"/>
    <mergeCell ref="P42:P51"/>
    <mergeCell ref="K52:K61"/>
    <mergeCell ref="L52:L61"/>
    <mergeCell ref="M52:M61"/>
    <mergeCell ref="N52:N61"/>
    <mergeCell ref="O52:O61"/>
    <mergeCell ref="P52:P61"/>
    <mergeCell ref="AP52:AP61"/>
    <mergeCell ref="AQ52:AQ61"/>
    <mergeCell ref="B42:B51"/>
    <mergeCell ref="AV42:AV51"/>
    <mergeCell ref="AW42:AW51"/>
    <mergeCell ref="AX42:AX51"/>
    <mergeCell ref="AR42:AR51"/>
    <mergeCell ref="AS42:AS51"/>
    <mergeCell ref="AT42:AT51"/>
    <mergeCell ref="AU42:AU51"/>
    <mergeCell ref="AV52:AV61"/>
    <mergeCell ref="AW52:AW61"/>
    <mergeCell ref="AX52:AX61"/>
    <mergeCell ref="AR52:AR61"/>
    <mergeCell ref="AS52:AS61"/>
    <mergeCell ref="AT52:AT61"/>
    <mergeCell ref="AU52:AU61"/>
  </mergeCells>
  <conditionalFormatting sqref="O12:P12 O13:O21">
    <cfRule type="containsText" dxfId="814" priority="153" operator="containsText" text="Extremo">
      <formula>NOT(ISERROR(SEARCH("Extremo",O12)))</formula>
    </cfRule>
    <cfRule type="containsText" dxfId="813" priority="154" operator="containsText" text="Alto">
      <formula>NOT(ISERROR(SEARCH("Alto",O12)))</formula>
    </cfRule>
    <cfRule type="containsText" dxfId="812" priority="155" operator="containsText" text="Moderado">
      <formula>NOT(ISERROR(SEARCH("Moderado",O12)))</formula>
    </cfRule>
    <cfRule type="containsText" dxfId="811" priority="156" operator="containsText" text="Bajo">
      <formula>NOT(ISERROR(SEARCH("Bajo",O12)))</formula>
    </cfRule>
  </conditionalFormatting>
  <conditionalFormatting sqref="AM12:AM21">
    <cfRule type="containsText" dxfId="810" priority="150" operator="containsText" text="FUERTE">
      <formula>NOT(ISERROR(SEARCH("FUERTE",AM12)))</formula>
    </cfRule>
    <cfRule type="containsText" dxfId="809" priority="151" operator="containsText" text="MODERADO">
      <formula>NOT(ISERROR(SEARCH("MODERADO",AM12)))</formula>
    </cfRule>
    <cfRule type="containsText" dxfId="808" priority="152" operator="containsText" text="DÉBIL">
      <formula>NOT(ISERROR(SEARCH("DÉBIL",AM12)))</formula>
    </cfRule>
  </conditionalFormatting>
  <conditionalFormatting sqref="AW12:AW21">
    <cfRule type="containsText" dxfId="807" priority="146" operator="containsText" text="Extremo">
      <formula>NOT(ISERROR(SEARCH("Extremo",AW12)))</formula>
    </cfRule>
    <cfRule type="containsText" dxfId="806" priority="147" operator="containsText" text="Alto">
      <formula>NOT(ISERROR(SEARCH("Alto",AW12)))</formula>
    </cfRule>
    <cfRule type="containsText" dxfId="805" priority="148" operator="containsText" text="Moderado">
      <formula>NOT(ISERROR(SEARCH("Moderado",AW12)))</formula>
    </cfRule>
    <cfRule type="containsText" dxfId="804" priority="149" operator="containsText" text="Bajo">
      <formula>NOT(ISERROR(SEARCH("Bajo",AW12)))</formula>
    </cfRule>
  </conditionalFormatting>
  <conditionalFormatting sqref="B12:B21">
    <cfRule type="containsText" dxfId="803" priority="145" operator="containsText" text="Escoger un proceso de la lista desplegable">
      <formula>NOT(ISERROR(SEARCH("Escoger un proceso de la lista desplegable",B12)))</formula>
    </cfRule>
  </conditionalFormatting>
  <conditionalFormatting sqref="B12:E21 Y12:AX21 G12:Q21">
    <cfRule type="containsText" dxfId="802" priority="143" operator="containsText" text="Escoger un dato de la lista desplegable">
      <formula>NOT(ISERROR(SEARCH("Escoger un dato de la lista desplegable",B12)))</formula>
    </cfRule>
    <cfRule type="containsText" dxfId="801" priority="144" operator="containsText" text="Casilla formulada">
      <formula>NOT(ISERROR(SEARCH("Casilla formulada",B12)))</formula>
    </cfRule>
  </conditionalFormatting>
  <conditionalFormatting sqref="D12:D21">
    <cfRule type="containsText" dxfId="800" priority="142" operator="containsText" text="Definir el riesgo">
      <formula>NOT(ISERROR(SEARCH("Definir el riesgo",D12)))</formula>
    </cfRule>
  </conditionalFormatting>
  <conditionalFormatting sqref="H12:H21">
    <cfRule type="containsText" dxfId="799" priority="141" operator="containsText" text="Espacio para describir la o las posibles causas">
      <formula>NOT(ISERROR(SEARCH("Espacio para describir la o las posibles causas",H12)))</formula>
    </cfRule>
  </conditionalFormatting>
  <conditionalFormatting sqref="I12:I21">
    <cfRule type="containsText" dxfId="798" priority="140"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797" priority="139" operator="containsText" text="←">
      <formula>NOT(ISERROR(SEARCH("←",J12)))</formula>
    </cfRule>
  </conditionalFormatting>
  <conditionalFormatting sqref="P12:P21">
    <cfRule type="containsText" dxfId="796" priority="138" operator="containsText" text="Seleccione Tratamiento del Riesgo">
      <formula>NOT(ISERROR(SEARCH("Seleccione Tratamiento del Riesgo",P12)))</formula>
    </cfRule>
  </conditionalFormatting>
  <conditionalFormatting sqref="R12:S21 U12:X21">
    <cfRule type="containsText" dxfId="795" priority="136" operator="containsText" text="Escoger un dato de la lista desplegable">
      <formula>NOT(ISERROR(SEARCH("Escoger un dato de la lista desplegable",R12)))</formula>
    </cfRule>
    <cfRule type="containsText" dxfId="794" priority="137" operator="containsText" text="Casilla formulada">
      <formula>NOT(ISERROR(SEARCH("Casilla formulada",R12)))</formula>
    </cfRule>
  </conditionalFormatting>
  <conditionalFormatting sqref="R12:S21 U12:X21">
    <cfRule type="containsText" dxfId="793" priority="135" operator="containsText" text="CONTROL#">
      <formula>NOT(ISERROR(SEARCH("CONTROL#",R12)))</formula>
    </cfRule>
  </conditionalFormatting>
  <conditionalFormatting sqref="T12:T21">
    <cfRule type="containsText" dxfId="792" priority="133" operator="containsText" text="Escoger un dato de la lista desplegable">
      <formula>NOT(ISERROR(SEARCH("Escoger un dato de la lista desplegable",T12)))</formula>
    </cfRule>
    <cfRule type="containsText" dxfId="791" priority="134" operator="containsText" text="Casilla formulada">
      <formula>NOT(ISERROR(SEARCH("Casilla formulada",T12)))</formula>
    </cfRule>
  </conditionalFormatting>
  <conditionalFormatting sqref="T12:T21">
    <cfRule type="containsText" dxfId="790" priority="132" operator="containsText" text="CONTROL#">
      <formula>NOT(ISERROR(SEARCH("CONTROL#",T12)))</formula>
    </cfRule>
  </conditionalFormatting>
  <conditionalFormatting sqref="T12">
    <cfRule type="containsText" dxfId="789" priority="130" operator="containsText" text="Escoger un dato de la lista desplegable">
      <formula>NOT(ISERROR(SEARCH("Escoger un dato de la lista desplegable",T12)))</formula>
    </cfRule>
    <cfRule type="containsText" dxfId="788" priority="131" operator="containsText" text="Casilla formulada">
      <formula>NOT(ISERROR(SEARCH("Casilla formulada",T12)))</formula>
    </cfRule>
  </conditionalFormatting>
  <conditionalFormatting sqref="T13:T21">
    <cfRule type="containsText" dxfId="787" priority="128" operator="containsText" text="Escoger un dato de la lista desplegable">
      <formula>NOT(ISERROR(SEARCH("Escoger un dato de la lista desplegable",T13)))</formula>
    </cfRule>
    <cfRule type="containsText" dxfId="786" priority="129" operator="containsText" text="Casilla formulada">
      <formula>NOT(ISERROR(SEARCH("Casilla formulada",T13)))</formula>
    </cfRule>
  </conditionalFormatting>
  <conditionalFormatting sqref="I6">
    <cfRule type="containsText" dxfId="785" priority="127" operator="containsText" text="Casilla formulada">
      <formula>NOT(ISERROR(SEARCH("Casilla formulada",I6)))</formula>
    </cfRule>
  </conditionalFormatting>
  <conditionalFormatting sqref="F12:F21">
    <cfRule type="containsText" dxfId="784" priority="125" operator="containsText" text="Escoger un dato de la lista desplegable">
      <formula>NOT(ISERROR(SEARCH("Escoger un dato de la lista desplegable",F12)))</formula>
    </cfRule>
    <cfRule type="containsText" dxfId="783" priority="126" operator="containsText" text="Casilla formulada">
      <formula>NOT(ISERROR(SEARCH("Casilla formulada",F12)))</formula>
    </cfRule>
  </conditionalFormatting>
  <conditionalFormatting sqref="O22:P22 O23:O31">
    <cfRule type="containsText" dxfId="782" priority="121" operator="containsText" text="Extremo">
      <formula>NOT(ISERROR(SEARCH("Extremo",O22)))</formula>
    </cfRule>
    <cfRule type="containsText" dxfId="781" priority="122" operator="containsText" text="Alto">
      <formula>NOT(ISERROR(SEARCH("Alto",O22)))</formula>
    </cfRule>
    <cfRule type="containsText" dxfId="780" priority="123" operator="containsText" text="Moderado">
      <formula>NOT(ISERROR(SEARCH("Moderado",O22)))</formula>
    </cfRule>
    <cfRule type="containsText" dxfId="779" priority="124" operator="containsText" text="Bajo">
      <formula>NOT(ISERROR(SEARCH("Bajo",O22)))</formula>
    </cfRule>
  </conditionalFormatting>
  <conditionalFormatting sqref="AM22:AM31">
    <cfRule type="containsText" dxfId="778" priority="118" operator="containsText" text="FUERTE">
      <formula>NOT(ISERROR(SEARCH("FUERTE",AM22)))</formula>
    </cfRule>
    <cfRule type="containsText" dxfId="777" priority="119" operator="containsText" text="MODERADO">
      <formula>NOT(ISERROR(SEARCH("MODERADO",AM22)))</formula>
    </cfRule>
    <cfRule type="containsText" dxfId="776" priority="120" operator="containsText" text="DÉBIL">
      <formula>NOT(ISERROR(SEARCH("DÉBIL",AM22)))</formula>
    </cfRule>
  </conditionalFormatting>
  <conditionalFormatting sqref="AW22:AW31">
    <cfRule type="containsText" dxfId="775" priority="114" operator="containsText" text="Extremo">
      <formula>NOT(ISERROR(SEARCH("Extremo",AW22)))</formula>
    </cfRule>
    <cfRule type="containsText" dxfId="774" priority="115" operator="containsText" text="Alto">
      <formula>NOT(ISERROR(SEARCH("Alto",AW22)))</formula>
    </cfRule>
    <cfRule type="containsText" dxfId="773" priority="116" operator="containsText" text="Moderado">
      <formula>NOT(ISERROR(SEARCH("Moderado",AW22)))</formula>
    </cfRule>
    <cfRule type="containsText" dxfId="772" priority="117" operator="containsText" text="Bajo">
      <formula>NOT(ISERROR(SEARCH("Bajo",AW22)))</formula>
    </cfRule>
  </conditionalFormatting>
  <conditionalFormatting sqref="B22:B31">
    <cfRule type="containsText" dxfId="771" priority="113" operator="containsText" text="Escoger un proceso de la lista desplegable">
      <formula>NOT(ISERROR(SEARCH("Escoger un proceso de la lista desplegable",B22)))</formula>
    </cfRule>
  </conditionalFormatting>
  <conditionalFormatting sqref="B22:E31 Y22:AX31 G22:Q31">
    <cfRule type="containsText" dxfId="770" priority="111" operator="containsText" text="Escoger un dato de la lista desplegable">
      <formula>NOT(ISERROR(SEARCH("Escoger un dato de la lista desplegable",B22)))</formula>
    </cfRule>
    <cfRule type="containsText" dxfId="769" priority="112" operator="containsText" text="Casilla formulada">
      <formula>NOT(ISERROR(SEARCH("Casilla formulada",B22)))</formula>
    </cfRule>
  </conditionalFormatting>
  <conditionalFormatting sqref="D22:D31">
    <cfRule type="containsText" dxfId="768" priority="110" operator="containsText" text="Definir el riesgo">
      <formula>NOT(ISERROR(SEARCH("Definir el riesgo",D22)))</formula>
    </cfRule>
  </conditionalFormatting>
  <conditionalFormatting sqref="H22:H31">
    <cfRule type="containsText" dxfId="767" priority="109" operator="containsText" text="Espacio para describir la o las posibles causas">
      <formula>NOT(ISERROR(SEARCH("Espacio para describir la o las posibles causas",H22)))</formula>
    </cfRule>
  </conditionalFormatting>
  <conditionalFormatting sqref="I22:I31">
    <cfRule type="containsText" dxfId="766" priority="108"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765" priority="107" operator="containsText" text="←">
      <formula>NOT(ISERROR(SEARCH("←",J22)))</formula>
    </cfRule>
  </conditionalFormatting>
  <conditionalFormatting sqref="P22:P31">
    <cfRule type="containsText" dxfId="764" priority="106" operator="containsText" text="Seleccione Tratamiento del Riesgo">
      <formula>NOT(ISERROR(SEARCH("Seleccione Tratamiento del Riesgo",P22)))</formula>
    </cfRule>
  </conditionalFormatting>
  <conditionalFormatting sqref="R22:S31 U22:X31">
    <cfRule type="containsText" dxfId="763" priority="104" operator="containsText" text="Escoger un dato de la lista desplegable">
      <formula>NOT(ISERROR(SEARCH("Escoger un dato de la lista desplegable",R22)))</formula>
    </cfRule>
    <cfRule type="containsText" dxfId="762" priority="105" operator="containsText" text="Casilla formulada">
      <formula>NOT(ISERROR(SEARCH("Casilla formulada",R22)))</formula>
    </cfRule>
  </conditionalFormatting>
  <conditionalFormatting sqref="R22:S31 U22:X31">
    <cfRule type="containsText" dxfId="761" priority="103" operator="containsText" text="CONTROL#">
      <formula>NOT(ISERROR(SEARCH("CONTROL#",R22)))</formula>
    </cfRule>
  </conditionalFormatting>
  <conditionalFormatting sqref="T22:T31">
    <cfRule type="containsText" dxfId="760" priority="101" operator="containsText" text="Escoger un dato de la lista desplegable">
      <formula>NOT(ISERROR(SEARCH("Escoger un dato de la lista desplegable",T22)))</formula>
    </cfRule>
    <cfRule type="containsText" dxfId="759" priority="102" operator="containsText" text="Casilla formulada">
      <formula>NOT(ISERROR(SEARCH("Casilla formulada",T22)))</formula>
    </cfRule>
  </conditionalFormatting>
  <conditionalFormatting sqref="T22:T31">
    <cfRule type="containsText" dxfId="758" priority="100" operator="containsText" text="CONTROL#">
      <formula>NOT(ISERROR(SEARCH("CONTROL#",T22)))</formula>
    </cfRule>
  </conditionalFormatting>
  <conditionalFormatting sqref="T22">
    <cfRule type="containsText" dxfId="757" priority="98" operator="containsText" text="Escoger un dato de la lista desplegable">
      <formula>NOT(ISERROR(SEARCH("Escoger un dato de la lista desplegable",T22)))</formula>
    </cfRule>
    <cfRule type="containsText" dxfId="756" priority="99" operator="containsText" text="Casilla formulada">
      <formula>NOT(ISERROR(SEARCH("Casilla formulada",T22)))</formula>
    </cfRule>
  </conditionalFormatting>
  <conditionalFormatting sqref="T23:T31">
    <cfRule type="containsText" dxfId="755" priority="96" operator="containsText" text="Escoger un dato de la lista desplegable">
      <formula>NOT(ISERROR(SEARCH("Escoger un dato de la lista desplegable",T23)))</formula>
    </cfRule>
    <cfRule type="containsText" dxfId="754" priority="97" operator="containsText" text="Casilla formulada">
      <formula>NOT(ISERROR(SEARCH("Casilla formulada",T23)))</formula>
    </cfRule>
  </conditionalFormatting>
  <conditionalFormatting sqref="F22:F31">
    <cfRule type="containsText" dxfId="753" priority="94" operator="containsText" text="Escoger un dato de la lista desplegable">
      <formula>NOT(ISERROR(SEARCH("Escoger un dato de la lista desplegable",F22)))</formula>
    </cfRule>
    <cfRule type="containsText" dxfId="752" priority="95" operator="containsText" text="Casilla formulada">
      <formula>NOT(ISERROR(SEARCH("Casilla formulada",F22)))</formula>
    </cfRule>
  </conditionalFormatting>
  <conditionalFormatting sqref="O32:P32 O33:O41">
    <cfRule type="containsText" dxfId="751" priority="90" operator="containsText" text="Extremo">
      <formula>NOT(ISERROR(SEARCH("Extremo",O32)))</formula>
    </cfRule>
    <cfRule type="containsText" dxfId="750" priority="91" operator="containsText" text="Alto">
      <formula>NOT(ISERROR(SEARCH("Alto",O32)))</formula>
    </cfRule>
    <cfRule type="containsText" dxfId="749" priority="92" operator="containsText" text="Moderado">
      <formula>NOT(ISERROR(SEARCH("Moderado",O32)))</formula>
    </cfRule>
    <cfRule type="containsText" dxfId="748" priority="93" operator="containsText" text="Bajo">
      <formula>NOT(ISERROR(SEARCH("Bajo",O32)))</formula>
    </cfRule>
  </conditionalFormatting>
  <conditionalFormatting sqref="AM32:AM41">
    <cfRule type="containsText" dxfId="747" priority="87" operator="containsText" text="FUERTE">
      <formula>NOT(ISERROR(SEARCH("FUERTE",AM32)))</formula>
    </cfRule>
    <cfRule type="containsText" dxfId="746" priority="88" operator="containsText" text="MODERADO">
      <formula>NOT(ISERROR(SEARCH("MODERADO",AM32)))</formula>
    </cfRule>
    <cfRule type="containsText" dxfId="745" priority="89" operator="containsText" text="DÉBIL">
      <formula>NOT(ISERROR(SEARCH("DÉBIL",AM32)))</formula>
    </cfRule>
  </conditionalFormatting>
  <conditionalFormatting sqref="AW32:AW41">
    <cfRule type="containsText" dxfId="744" priority="83" operator="containsText" text="Extremo">
      <formula>NOT(ISERROR(SEARCH("Extremo",AW32)))</formula>
    </cfRule>
    <cfRule type="containsText" dxfId="743" priority="84" operator="containsText" text="Alto">
      <formula>NOT(ISERROR(SEARCH("Alto",AW32)))</formula>
    </cfRule>
    <cfRule type="containsText" dxfId="742" priority="85" operator="containsText" text="Moderado">
      <formula>NOT(ISERROR(SEARCH("Moderado",AW32)))</formula>
    </cfRule>
    <cfRule type="containsText" dxfId="741" priority="86" operator="containsText" text="Bajo">
      <formula>NOT(ISERROR(SEARCH("Bajo",AW32)))</formula>
    </cfRule>
  </conditionalFormatting>
  <conditionalFormatting sqref="B32:B41">
    <cfRule type="containsText" dxfId="740" priority="82" operator="containsText" text="Escoger un proceso de la lista desplegable">
      <formula>NOT(ISERROR(SEARCH("Escoger un proceso de la lista desplegable",B32)))</formula>
    </cfRule>
  </conditionalFormatting>
  <conditionalFormatting sqref="B32:E41 Y32:AX41 G32:Q41">
    <cfRule type="containsText" dxfId="739" priority="80" operator="containsText" text="Escoger un dato de la lista desplegable">
      <formula>NOT(ISERROR(SEARCH("Escoger un dato de la lista desplegable",B32)))</formula>
    </cfRule>
    <cfRule type="containsText" dxfId="738" priority="81" operator="containsText" text="Casilla formulada">
      <formula>NOT(ISERROR(SEARCH("Casilla formulada",B32)))</formula>
    </cfRule>
  </conditionalFormatting>
  <conditionalFormatting sqref="D32:D41">
    <cfRule type="containsText" dxfId="737" priority="79" operator="containsText" text="Definir el riesgo">
      <formula>NOT(ISERROR(SEARCH("Definir el riesgo",D32)))</formula>
    </cfRule>
  </conditionalFormatting>
  <conditionalFormatting sqref="H32:H41">
    <cfRule type="containsText" dxfId="736" priority="78" operator="containsText" text="Espacio para describir la o las posibles causas">
      <formula>NOT(ISERROR(SEARCH("Espacio para describir la o las posibles causas",H32)))</formula>
    </cfRule>
  </conditionalFormatting>
  <conditionalFormatting sqref="I32:I41">
    <cfRule type="containsText" dxfId="735" priority="77"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734" priority="76" operator="containsText" text="←">
      <formula>NOT(ISERROR(SEARCH("←",J32)))</formula>
    </cfRule>
  </conditionalFormatting>
  <conditionalFormatting sqref="P32:P41">
    <cfRule type="containsText" dxfId="733" priority="75" operator="containsText" text="Seleccione Tratamiento del Riesgo">
      <formula>NOT(ISERROR(SEARCH("Seleccione Tratamiento del Riesgo",P32)))</formula>
    </cfRule>
  </conditionalFormatting>
  <conditionalFormatting sqref="R32:S41 U32:X41">
    <cfRule type="containsText" dxfId="732" priority="73" operator="containsText" text="Escoger un dato de la lista desplegable">
      <formula>NOT(ISERROR(SEARCH("Escoger un dato de la lista desplegable",R32)))</formula>
    </cfRule>
    <cfRule type="containsText" dxfId="731" priority="74" operator="containsText" text="Casilla formulada">
      <formula>NOT(ISERROR(SEARCH("Casilla formulada",R32)))</formula>
    </cfRule>
  </conditionalFormatting>
  <conditionalFormatting sqref="R32:S41 U32:X41">
    <cfRule type="containsText" dxfId="730" priority="72" operator="containsText" text="CONTROL#">
      <formula>NOT(ISERROR(SEARCH("CONTROL#",R32)))</formula>
    </cfRule>
  </conditionalFormatting>
  <conditionalFormatting sqref="T32:T41">
    <cfRule type="containsText" dxfId="729" priority="70" operator="containsText" text="Escoger un dato de la lista desplegable">
      <formula>NOT(ISERROR(SEARCH("Escoger un dato de la lista desplegable",T32)))</formula>
    </cfRule>
    <cfRule type="containsText" dxfId="728" priority="71" operator="containsText" text="Casilla formulada">
      <formula>NOT(ISERROR(SEARCH("Casilla formulada",T32)))</formula>
    </cfRule>
  </conditionalFormatting>
  <conditionalFormatting sqref="T32:T41">
    <cfRule type="containsText" dxfId="727" priority="69" operator="containsText" text="CONTROL#">
      <formula>NOT(ISERROR(SEARCH("CONTROL#",T32)))</formula>
    </cfRule>
  </conditionalFormatting>
  <conditionalFormatting sqref="T32">
    <cfRule type="containsText" dxfId="726" priority="67" operator="containsText" text="Escoger un dato de la lista desplegable">
      <formula>NOT(ISERROR(SEARCH("Escoger un dato de la lista desplegable",T32)))</formula>
    </cfRule>
    <cfRule type="containsText" dxfId="725" priority="68" operator="containsText" text="Casilla formulada">
      <formula>NOT(ISERROR(SEARCH("Casilla formulada",T32)))</formula>
    </cfRule>
  </conditionalFormatting>
  <conditionalFormatting sqref="T33:T41">
    <cfRule type="containsText" dxfId="724" priority="65" operator="containsText" text="Escoger un dato de la lista desplegable">
      <formula>NOT(ISERROR(SEARCH("Escoger un dato de la lista desplegable",T33)))</formula>
    </cfRule>
    <cfRule type="containsText" dxfId="723" priority="66" operator="containsText" text="Casilla formulada">
      <formula>NOT(ISERROR(SEARCH("Casilla formulada",T33)))</formula>
    </cfRule>
  </conditionalFormatting>
  <conditionalFormatting sqref="F32:F41">
    <cfRule type="containsText" dxfId="722" priority="63" operator="containsText" text="Escoger un dato de la lista desplegable">
      <formula>NOT(ISERROR(SEARCH("Escoger un dato de la lista desplegable",F32)))</formula>
    </cfRule>
    <cfRule type="containsText" dxfId="721" priority="64" operator="containsText" text="Casilla formulada">
      <formula>NOT(ISERROR(SEARCH("Casilla formulada",F32)))</formula>
    </cfRule>
  </conditionalFormatting>
  <conditionalFormatting sqref="O42:P42 O43:O51">
    <cfRule type="containsText" dxfId="720" priority="59" operator="containsText" text="Extremo">
      <formula>NOT(ISERROR(SEARCH("Extremo",O42)))</formula>
    </cfRule>
    <cfRule type="containsText" dxfId="719" priority="60" operator="containsText" text="Alto">
      <formula>NOT(ISERROR(SEARCH("Alto",O42)))</formula>
    </cfRule>
    <cfRule type="containsText" dxfId="718" priority="61" operator="containsText" text="Moderado">
      <formula>NOT(ISERROR(SEARCH("Moderado",O42)))</formula>
    </cfRule>
    <cfRule type="containsText" dxfId="717" priority="62" operator="containsText" text="Bajo">
      <formula>NOT(ISERROR(SEARCH("Bajo",O42)))</formula>
    </cfRule>
  </conditionalFormatting>
  <conditionalFormatting sqref="AM42:AM51">
    <cfRule type="containsText" dxfId="716" priority="56" operator="containsText" text="FUERTE">
      <formula>NOT(ISERROR(SEARCH("FUERTE",AM42)))</formula>
    </cfRule>
    <cfRule type="containsText" dxfId="715" priority="57" operator="containsText" text="MODERADO">
      <formula>NOT(ISERROR(SEARCH("MODERADO",AM42)))</formula>
    </cfRule>
    <cfRule type="containsText" dxfId="714" priority="58" operator="containsText" text="DÉBIL">
      <formula>NOT(ISERROR(SEARCH("DÉBIL",AM42)))</formula>
    </cfRule>
  </conditionalFormatting>
  <conditionalFormatting sqref="AW42:AW51">
    <cfRule type="containsText" dxfId="713" priority="52" operator="containsText" text="Extremo">
      <formula>NOT(ISERROR(SEARCH("Extremo",AW42)))</formula>
    </cfRule>
    <cfRule type="containsText" dxfId="712" priority="53" operator="containsText" text="Alto">
      <formula>NOT(ISERROR(SEARCH("Alto",AW42)))</formula>
    </cfRule>
    <cfRule type="containsText" dxfId="711" priority="54" operator="containsText" text="Moderado">
      <formula>NOT(ISERROR(SEARCH("Moderado",AW42)))</formula>
    </cfRule>
    <cfRule type="containsText" dxfId="710" priority="55" operator="containsText" text="Bajo">
      <formula>NOT(ISERROR(SEARCH("Bajo",AW42)))</formula>
    </cfRule>
  </conditionalFormatting>
  <conditionalFormatting sqref="B42:B51">
    <cfRule type="containsText" dxfId="709" priority="51" operator="containsText" text="Escoger un proceso de la lista desplegable">
      <formula>NOT(ISERROR(SEARCH("Escoger un proceso de la lista desplegable",B42)))</formula>
    </cfRule>
  </conditionalFormatting>
  <conditionalFormatting sqref="B42:E51 Y42:AX51 G42:Q51">
    <cfRule type="containsText" dxfId="708" priority="49" operator="containsText" text="Escoger un dato de la lista desplegable">
      <formula>NOT(ISERROR(SEARCH("Escoger un dato de la lista desplegable",B42)))</formula>
    </cfRule>
    <cfRule type="containsText" dxfId="707" priority="50" operator="containsText" text="Casilla formulada">
      <formula>NOT(ISERROR(SEARCH("Casilla formulada",B42)))</formula>
    </cfRule>
  </conditionalFormatting>
  <conditionalFormatting sqref="D42:D51">
    <cfRule type="containsText" dxfId="706" priority="48" operator="containsText" text="Definir el riesgo">
      <formula>NOT(ISERROR(SEARCH("Definir el riesgo",D42)))</formula>
    </cfRule>
  </conditionalFormatting>
  <conditionalFormatting sqref="H42:H51">
    <cfRule type="containsText" dxfId="705" priority="47" operator="containsText" text="Espacio para describir la o las posibles causas">
      <formula>NOT(ISERROR(SEARCH("Espacio para describir la o las posibles causas",H42)))</formula>
    </cfRule>
  </conditionalFormatting>
  <conditionalFormatting sqref="I42:I51">
    <cfRule type="containsText" dxfId="704" priority="46" operator="containsText" text="Espacio para describir las consecuencias que puede ocasionar el riesgo">
      <formula>NOT(ISERROR(SEARCH("Espacio para describir las consecuencias que puede ocasionar el riesgo",I42)))</formula>
    </cfRule>
  </conditionalFormatting>
  <conditionalFormatting sqref="J42:O51">
    <cfRule type="containsText" dxfId="703" priority="45" operator="containsText" text="←">
      <formula>NOT(ISERROR(SEARCH("←",J42)))</formula>
    </cfRule>
  </conditionalFormatting>
  <conditionalFormatting sqref="P42:P51">
    <cfRule type="containsText" dxfId="702" priority="44" operator="containsText" text="Seleccione Tratamiento del Riesgo">
      <formula>NOT(ISERROR(SEARCH("Seleccione Tratamiento del Riesgo",P42)))</formula>
    </cfRule>
  </conditionalFormatting>
  <conditionalFormatting sqref="R42:S51 U42:X51">
    <cfRule type="containsText" dxfId="701" priority="42" operator="containsText" text="Escoger un dato de la lista desplegable">
      <formula>NOT(ISERROR(SEARCH("Escoger un dato de la lista desplegable",R42)))</formula>
    </cfRule>
    <cfRule type="containsText" dxfId="700" priority="43" operator="containsText" text="Casilla formulada">
      <formula>NOT(ISERROR(SEARCH("Casilla formulada",R42)))</formula>
    </cfRule>
  </conditionalFormatting>
  <conditionalFormatting sqref="R42:S51 U42:X51">
    <cfRule type="containsText" dxfId="699" priority="41" operator="containsText" text="CONTROL#">
      <formula>NOT(ISERROR(SEARCH("CONTROL#",R42)))</formula>
    </cfRule>
  </conditionalFormatting>
  <conditionalFormatting sqref="T42:T51">
    <cfRule type="containsText" dxfId="698" priority="39" operator="containsText" text="Escoger un dato de la lista desplegable">
      <formula>NOT(ISERROR(SEARCH("Escoger un dato de la lista desplegable",T42)))</formula>
    </cfRule>
    <cfRule type="containsText" dxfId="697" priority="40" operator="containsText" text="Casilla formulada">
      <formula>NOT(ISERROR(SEARCH("Casilla formulada",T42)))</formula>
    </cfRule>
  </conditionalFormatting>
  <conditionalFormatting sqref="T42:T51">
    <cfRule type="containsText" dxfId="696" priority="38" operator="containsText" text="CONTROL#">
      <formula>NOT(ISERROR(SEARCH("CONTROL#",T42)))</formula>
    </cfRule>
  </conditionalFormatting>
  <conditionalFormatting sqref="T42">
    <cfRule type="containsText" dxfId="695" priority="36" operator="containsText" text="Escoger un dato de la lista desplegable">
      <formula>NOT(ISERROR(SEARCH("Escoger un dato de la lista desplegable",T42)))</formula>
    </cfRule>
    <cfRule type="containsText" dxfId="694" priority="37" operator="containsText" text="Casilla formulada">
      <formula>NOT(ISERROR(SEARCH("Casilla formulada",T42)))</formula>
    </cfRule>
  </conditionalFormatting>
  <conditionalFormatting sqref="T43:T51">
    <cfRule type="containsText" dxfId="693" priority="34" operator="containsText" text="Escoger un dato de la lista desplegable">
      <formula>NOT(ISERROR(SEARCH("Escoger un dato de la lista desplegable",T43)))</formula>
    </cfRule>
    <cfRule type="containsText" dxfId="692" priority="35" operator="containsText" text="Casilla formulada">
      <formula>NOT(ISERROR(SEARCH("Casilla formulada",T43)))</formula>
    </cfRule>
  </conditionalFormatting>
  <conditionalFormatting sqref="F42:F51">
    <cfRule type="containsText" dxfId="691" priority="32" operator="containsText" text="Escoger un dato de la lista desplegable">
      <formula>NOT(ISERROR(SEARCH("Escoger un dato de la lista desplegable",F42)))</formula>
    </cfRule>
    <cfRule type="containsText" dxfId="690" priority="33" operator="containsText" text="Casilla formulada">
      <formula>NOT(ISERROR(SEARCH("Casilla formulada",F42)))</formula>
    </cfRule>
  </conditionalFormatting>
  <conditionalFormatting sqref="O52:P52 O53:O61">
    <cfRule type="containsText" dxfId="689" priority="28" operator="containsText" text="Extremo">
      <formula>NOT(ISERROR(SEARCH("Extremo",O52)))</formula>
    </cfRule>
    <cfRule type="containsText" dxfId="688" priority="29" operator="containsText" text="Alto">
      <formula>NOT(ISERROR(SEARCH("Alto",O52)))</formula>
    </cfRule>
    <cfRule type="containsText" dxfId="687" priority="30" operator="containsText" text="Moderado">
      <formula>NOT(ISERROR(SEARCH("Moderado",O52)))</formula>
    </cfRule>
    <cfRule type="containsText" dxfId="686" priority="31" operator="containsText" text="Bajo">
      <formula>NOT(ISERROR(SEARCH("Bajo",O52)))</formula>
    </cfRule>
  </conditionalFormatting>
  <conditionalFormatting sqref="AM52:AM61">
    <cfRule type="containsText" dxfId="685" priority="25" operator="containsText" text="FUERTE">
      <formula>NOT(ISERROR(SEARCH("FUERTE",AM52)))</formula>
    </cfRule>
    <cfRule type="containsText" dxfId="684" priority="26" operator="containsText" text="MODERADO">
      <formula>NOT(ISERROR(SEARCH("MODERADO",AM52)))</formula>
    </cfRule>
    <cfRule type="containsText" dxfId="683" priority="27" operator="containsText" text="DÉBIL">
      <formula>NOT(ISERROR(SEARCH("DÉBIL",AM52)))</formula>
    </cfRule>
  </conditionalFormatting>
  <conditionalFormatting sqref="AW52:AW61">
    <cfRule type="containsText" dxfId="682" priority="21" operator="containsText" text="Extremo">
      <formula>NOT(ISERROR(SEARCH("Extremo",AW52)))</formula>
    </cfRule>
    <cfRule type="containsText" dxfId="681" priority="22" operator="containsText" text="Alto">
      <formula>NOT(ISERROR(SEARCH("Alto",AW52)))</formula>
    </cfRule>
    <cfRule type="containsText" dxfId="680" priority="23" operator="containsText" text="Moderado">
      <formula>NOT(ISERROR(SEARCH("Moderado",AW52)))</formula>
    </cfRule>
    <cfRule type="containsText" dxfId="679" priority="24" operator="containsText" text="Bajo">
      <formula>NOT(ISERROR(SEARCH("Bajo",AW52)))</formula>
    </cfRule>
  </conditionalFormatting>
  <conditionalFormatting sqref="B52:B61">
    <cfRule type="containsText" dxfId="678" priority="20" operator="containsText" text="Escoger un proceso de la lista desplegable">
      <formula>NOT(ISERROR(SEARCH("Escoger un proceso de la lista desplegable",B52)))</formula>
    </cfRule>
  </conditionalFormatting>
  <conditionalFormatting sqref="B52:E61 Y52:AX61 G52:Q61">
    <cfRule type="containsText" dxfId="677" priority="18" operator="containsText" text="Escoger un dato de la lista desplegable">
      <formula>NOT(ISERROR(SEARCH("Escoger un dato de la lista desplegable",B52)))</formula>
    </cfRule>
    <cfRule type="containsText" dxfId="676" priority="19" operator="containsText" text="Casilla formulada">
      <formula>NOT(ISERROR(SEARCH("Casilla formulada",B52)))</formula>
    </cfRule>
  </conditionalFormatting>
  <conditionalFormatting sqref="D52:D61">
    <cfRule type="containsText" dxfId="675" priority="17" operator="containsText" text="Definir el riesgo">
      <formula>NOT(ISERROR(SEARCH("Definir el riesgo",D52)))</formula>
    </cfRule>
  </conditionalFormatting>
  <conditionalFormatting sqref="H52:H61">
    <cfRule type="containsText" dxfId="674" priority="16" operator="containsText" text="Espacio para describir la o las posibles causas">
      <formula>NOT(ISERROR(SEARCH("Espacio para describir la o las posibles causas",H52)))</formula>
    </cfRule>
  </conditionalFormatting>
  <conditionalFormatting sqref="I52:I61">
    <cfRule type="containsText" dxfId="673" priority="15"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672" priority="14" operator="containsText" text="←">
      <formula>NOT(ISERROR(SEARCH("←",J52)))</formula>
    </cfRule>
  </conditionalFormatting>
  <conditionalFormatting sqref="P52:P61">
    <cfRule type="containsText" dxfId="671" priority="13" operator="containsText" text="Seleccione Tratamiento del Riesgo">
      <formula>NOT(ISERROR(SEARCH("Seleccione Tratamiento del Riesgo",P52)))</formula>
    </cfRule>
  </conditionalFormatting>
  <conditionalFormatting sqref="R52:S61 U52:X61">
    <cfRule type="containsText" dxfId="670" priority="11" operator="containsText" text="Escoger un dato de la lista desplegable">
      <formula>NOT(ISERROR(SEARCH("Escoger un dato de la lista desplegable",R52)))</formula>
    </cfRule>
    <cfRule type="containsText" dxfId="669" priority="12" operator="containsText" text="Casilla formulada">
      <formula>NOT(ISERROR(SEARCH("Casilla formulada",R52)))</formula>
    </cfRule>
  </conditionalFormatting>
  <conditionalFormatting sqref="R52:S61 U52:X61">
    <cfRule type="containsText" dxfId="668" priority="10" operator="containsText" text="CONTROL#">
      <formula>NOT(ISERROR(SEARCH("CONTROL#",R52)))</formula>
    </cfRule>
  </conditionalFormatting>
  <conditionalFormatting sqref="T52:T61">
    <cfRule type="containsText" dxfId="667" priority="8" operator="containsText" text="Escoger un dato de la lista desplegable">
      <formula>NOT(ISERROR(SEARCH("Escoger un dato de la lista desplegable",T52)))</formula>
    </cfRule>
    <cfRule type="containsText" dxfId="666" priority="9" operator="containsText" text="Casilla formulada">
      <formula>NOT(ISERROR(SEARCH("Casilla formulada",T52)))</formula>
    </cfRule>
  </conditionalFormatting>
  <conditionalFormatting sqref="T52:T61">
    <cfRule type="containsText" dxfId="665" priority="7" operator="containsText" text="CONTROL#">
      <formula>NOT(ISERROR(SEARCH("CONTROL#",T52)))</formula>
    </cfRule>
  </conditionalFormatting>
  <conditionalFormatting sqref="T52">
    <cfRule type="containsText" dxfId="664" priority="5" operator="containsText" text="Escoger un dato de la lista desplegable">
      <formula>NOT(ISERROR(SEARCH("Escoger un dato de la lista desplegable",T52)))</formula>
    </cfRule>
    <cfRule type="containsText" dxfId="663" priority="6" operator="containsText" text="Casilla formulada">
      <formula>NOT(ISERROR(SEARCH("Casilla formulada",T52)))</formula>
    </cfRule>
  </conditionalFormatting>
  <conditionalFormatting sqref="T53:T61">
    <cfRule type="containsText" dxfId="662" priority="3" operator="containsText" text="Escoger un dato de la lista desplegable">
      <formula>NOT(ISERROR(SEARCH("Escoger un dato de la lista desplegable",T53)))</formula>
    </cfRule>
    <cfRule type="containsText" dxfId="661" priority="4" operator="containsText" text="Casilla formulada">
      <formula>NOT(ISERROR(SEARCH("Casilla formulada",T53)))</formula>
    </cfRule>
  </conditionalFormatting>
  <conditionalFormatting sqref="F52:F61">
    <cfRule type="containsText" dxfId="660" priority="1" operator="containsText" text="Escoger un dato de la lista desplegable">
      <formula>NOT(ISERROR(SEARCH("Escoger un dato de la lista desplegable",F52)))</formula>
    </cfRule>
    <cfRule type="containsText" dxfId="659" priority="2" operator="containsText" text="Casilla formulada">
      <formula>NOT(ISERROR(SEARCH("Casilla formulada",F52)))</formula>
    </cfRule>
  </conditionalFormatting>
  <dataValidations count="11">
    <dataValidation type="list" allowBlank="1" showInputMessage="1" showErrorMessage="1" sqref="T12:T61" xr:uid="{00000000-0002-0000-2F00-000000000000}">
      <formula1>"Escoger un dato de la lista desplegable,Por Tramite, Diario, Semanal, Quincenal, Mensual, Bimestral, Trimestral, Semestral,Anual"</formula1>
    </dataValidation>
    <dataValidation type="list" allowBlank="1" showInputMessage="1" showErrorMessage="1" sqref="AJ12:AJ61" xr:uid="{00000000-0002-0000-2F00-000001000000}">
      <formula1>"Escoger un dato de la lista desplegable,Fuerte,Moderado,Débil"</formula1>
    </dataValidation>
    <dataValidation type="list" allowBlank="1" showInputMessage="1" showErrorMessage="1" sqref="AF12:AF61" xr:uid="{00000000-0002-0000-2F00-000002000000}">
      <formula1>"Escoger un dato de la lista desplegable,Completa,Incompleta,No existe"</formula1>
    </dataValidation>
    <dataValidation type="list" allowBlank="1" showInputMessage="1" showErrorMessage="1" sqref="AE12:AE61" xr:uid="{00000000-0002-0000-2F00-000003000000}">
      <formula1>"Escoger un dato de la lista desplegable,Se investigan y resuelven oportunamente,No se investigan y resuelven oportunamente."</formula1>
    </dataValidation>
    <dataValidation type="list" allowBlank="1" showInputMessage="1" showErrorMessage="1" sqref="AD12:AD61" xr:uid="{00000000-0002-0000-2F00-000004000000}">
      <formula1>"Escoger un dato de la lista desplegable,Confiable,No confiable"</formula1>
    </dataValidation>
    <dataValidation type="list" allowBlank="1" showInputMessage="1" showErrorMessage="1" sqref="AC12:AC61" xr:uid="{00000000-0002-0000-2F00-000005000000}">
      <formula1>"Escoger un dato de la lista desplegable,Prevenir,Detectar,No es un control"</formula1>
    </dataValidation>
    <dataValidation type="list" allowBlank="1" showInputMessage="1" showErrorMessage="1" sqref="AB12:AB61" xr:uid="{00000000-0002-0000-2F00-000006000000}">
      <formula1>"Escoger un dato de la lista desplegable,Oportuna,Inoportuna"</formula1>
    </dataValidation>
    <dataValidation type="list" allowBlank="1" showInputMessage="1" showErrorMessage="1" sqref="AA12:AA61" xr:uid="{00000000-0002-0000-2F00-000007000000}">
      <formula1>"Escoger un dato de la lista desplegable,Adecuado,Inadecuado"</formula1>
    </dataValidation>
    <dataValidation type="list" allowBlank="1" showInputMessage="1" showErrorMessage="1" sqref="Z12:Z61" xr:uid="{00000000-0002-0000-2F00-000008000000}">
      <formula1>"Escoger un dato de la lista desplegable,Asignado,No Asignado"</formula1>
    </dataValidation>
    <dataValidation type="list" allowBlank="1" showInputMessage="1" showErrorMessage="1" sqref="Y12:Y61" xr:uid="{00000000-0002-0000-2F00-000009000000}">
      <formula1>"Escoger un dato de la lista desplegable,Preventivo,Detectivo"</formula1>
    </dataValidation>
    <dataValidation type="list" allowBlank="1" showInputMessage="1" showErrorMessage="1" sqref="M12:M61 J12:J61" xr:uid="{00000000-0002-0000-2F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2F00-00000B000000}">
          <x14:formula1>
            <xm:f>'HOJA DE DATOS'!$I$13:$I$46</xm:f>
          </x14:formula1>
          <xm:sqref>B12:B61</xm:sqref>
        </x14:dataValidation>
        <x14:dataValidation type="list" allowBlank="1" showInputMessage="1" showErrorMessage="1" xr:uid="{00000000-0002-0000-2F00-00000C000000}">
          <x14:formula1>
            <xm:f>'HOJA DE DATOS'!$I$50:$I$57</xm:f>
          </x14:formula1>
          <xm:sqref>E12:E61</xm:sqref>
        </x14:dataValidation>
        <x14:dataValidation type="list" allowBlank="1" showInputMessage="1" showErrorMessage="1" xr:uid="{00000000-0002-0000-2F00-00000D000000}">
          <x14:formula1>
            <xm:f>'HOJA DE DATOS'!$I$60:$I$64</xm:f>
          </x14:formula1>
          <xm:sqref>P12:P61</xm:sqref>
        </x14:dataValidation>
      </x14:dataValidations>
    </ext>
  </extLs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10FC8-2F42-49EC-926B-94F4DE83682C}">
  <sheetPr codeName="Hoja37">
    <tabColor rgb="FFB1B1B1"/>
    <pageSetUpPr fitToPage="1"/>
  </sheetPr>
  <dimension ref="A1:BR1048154"/>
  <sheetViews>
    <sheetView view="pageBreakPreview" zoomScale="60" zoomScaleNormal="55"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1" width="26.109375" style="183" customWidth="1"/>
    <col min="42" max="42" width="18.88671875" style="183" customWidth="1"/>
    <col min="43" max="43" width="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2021</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GBIE-1.0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1924</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1925</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18" t="s">
        <v>56</v>
      </c>
      <c r="AW11" s="118" t="s">
        <v>57</v>
      </c>
      <c r="AX11" s="118">
        <v>2</v>
      </c>
      <c r="AY11" s="118">
        <v>3</v>
      </c>
      <c r="AZ11" s="118">
        <v>4</v>
      </c>
      <c r="BA11" s="118">
        <v>5</v>
      </c>
      <c r="BB11" s="118">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71.6" x14ac:dyDescent="0.3">
      <c r="A12" s="162"/>
      <c r="B12" s="394" t="s">
        <v>12</v>
      </c>
      <c r="C12" s="364" t="str">
        <f>VLOOKUP(B12,'[7]HOJA DE DATOS'!$I$13:$J$46,2,FALSE)</f>
        <v>Administrar los bienes muebles e inmuebles de propiedad de la AEROCIVIL, propendiendo, de acuerdo con su naturaleza jurídica, por su aseguramiento, disponibilidad, control y oportunidad en el manejo de los mismos.</v>
      </c>
      <c r="D12" s="376" t="s">
        <v>554</v>
      </c>
      <c r="E12" s="364" t="s">
        <v>75</v>
      </c>
      <c r="F12" s="364" t="s">
        <v>75</v>
      </c>
      <c r="G12" s="364" t="s">
        <v>75</v>
      </c>
      <c r="H12" s="364" t="s">
        <v>75</v>
      </c>
      <c r="I12" s="372" t="str">
        <f>IF(AND((E12="SI"),(F12="SI"),(G12="SI"),(H12="SI")),"Si es Riesgo de Corrupción","No es Riesgo de Corrupción")</f>
        <v>Si es Riesgo de Corrupción</v>
      </c>
      <c r="J12" s="163">
        <v>1</v>
      </c>
      <c r="K12" s="164" t="s">
        <v>1996</v>
      </c>
      <c r="L12" s="308" t="s">
        <v>1997</v>
      </c>
      <c r="M12" s="310">
        <v>3</v>
      </c>
      <c r="N12" s="375" t="str">
        <f>IF(M12=1,"Rara vez",IF(M12=2,"Improbable",IF(M12=3,"Posible",IF(M12=4,"Probable",IF(M12=5,"Casi seguro","← 
Definir el nivel de probabilidad")))))</f>
        <v>Posible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364" t="s">
        <v>75</v>
      </c>
      <c r="Q12" s="364" t="s">
        <v>75</v>
      </c>
      <c r="R12" s="364" t="s">
        <v>76</v>
      </c>
      <c r="S12" s="364" t="s">
        <v>76</v>
      </c>
      <c r="T12" s="364" t="s">
        <v>76</v>
      </c>
      <c r="U12" s="364" t="s">
        <v>75</v>
      </c>
      <c r="V12" s="364" t="s">
        <v>75</v>
      </c>
      <c r="W12" s="364" t="s">
        <v>75</v>
      </c>
      <c r="X12" s="364" t="s">
        <v>76</v>
      </c>
      <c r="Y12" s="364" t="s">
        <v>75</v>
      </c>
      <c r="Z12" s="364" t="s">
        <v>75</v>
      </c>
      <c r="AA12" s="364" t="s">
        <v>75</v>
      </c>
      <c r="AB12" s="364" t="s">
        <v>75</v>
      </c>
      <c r="AC12" s="364" t="s">
        <v>75</v>
      </c>
      <c r="AD12" s="364" t="s">
        <v>76</v>
      </c>
      <c r="AE12" s="364" t="s">
        <v>76</v>
      </c>
      <c r="AF12" s="364" t="s">
        <v>76</v>
      </c>
      <c r="AG12" s="364" t="s">
        <v>76</v>
      </c>
      <c r="AH12" s="364" t="s">
        <v>76</v>
      </c>
      <c r="AI12" s="367">
        <f>IF(AE12="SI","Impacto Catastrófico por lesoines o perdida de vidas humanas",(COUNTIF(P12:AD21,"SI")+COUNTIF(AF12:AH21,"SI")))</f>
        <v>10</v>
      </c>
      <c r="AJ12" s="356" t="str">
        <f t="shared" ref="AJ12" si="1">IF(AI12=0,"",IF(AND(AI12&gt;0,AI12&lt;=5),"Moderado",IF(AND(AI12&gt;5,AI12&lt;=11),"Mayor","Catastrófico")))</f>
        <v>Mayor</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1998</v>
      </c>
      <c r="AO12" s="166" t="s">
        <v>1999</v>
      </c>
      <c r="AP12" s="166" t="s">
        <v>77</v>
      </c>
      <c r="AQ12" s="166" t="s">
        <v>2000</v>
      </c>
      <c r="AR12" s="166" t="s">
        <v>2001</v>
      </c>
      <c r="AS12" s="166" t="s">
        <v>556</v>
      </c>
      <c r="AT12" s="166" t="s">
        <v>555</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Mayor</v>
      </c>
      <c r="BQ12" s="358" t="str">
        <f t="shared" ref="BQ12" si="13">IF(AND(BO12="Rara Vez",BP12="Moderado"),"Moderado",IF(AND(BO12="Rara Vez",BP12="Mayor"),"Alto",IF(AND(BO12="Improbable",BP12="Moderado"),"Moderado",IF(AND(BO12="Improbable",BP12="Mayor"),"Alto",IF(AND(BO12="Posible",BP12="Moderado"),"Alto",IF(AND(BO12="Probable",BP12="Moderado"),"Alto","Extremo"))))))</f>
        <v>Alto</v>
      </c>
      <c r="BR12" s="348" t="s">
        <v>2005</v>
      </c>
    </row>
    <row r="13" spans="1:70" s="146" customFormat="1" ht="145.19999999999999" x14ac:dyDescent="0.3">
      <c r="A13" s="162"/>
      <c r="B13" s="395"/>
      <c r="C13" s="365"/>
      <c r="D13" s="376"/>
      <c r="E13" s="365"/>
      <c r="F13" s="365"/>
      <c r="G13" s="365"/>
      <c r="H13" s="365"/>
      <c r="I13" s="373"/>
      <c r="J13" s="168">
        <v>2</v>
      </c>
      <c r="K13" s="169" t="s">
        <v>1996</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2002</v>
      </c>
      <c r="AO13" s="171" t="s">
        <v>557</v>
      </c>
      <c r="AP13" s="171" t="s">
        <v>77</v>
      </c>
      <c r="AQ13" s="171" t="s">
        <v>2003</v>
      </c>
      <c r="AR13" s="171" t="s">
        <v>2004</v>
      </c>
      <c r="AS13" s="171" t="s">
        <v>559</v>
      </c>
      <c r="AT13" s="171" t="s">
        <v>558</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st9yk07HCBK6z39JBd9NrCX0Wr/nrQqRLBn0nHzvzSyrmn/M0Sm7oHdClKNpb289ED+pmFznanvTc7E7bhcfuA==" saltValue="EcpSTHvigLMIUcjwXqr8Yg=="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658" priority="31" operator="containsText" text="No es Riesgo de Corrupción">
      <formula>NOT(ISERROR(SEARCH("No es Riesgo de Corrupción",I12)))</formula>
    </cfRule>
    <cfRule type="containsText" dxfId="657" priority="32" operator="containsText" text="Si es Riesgo de Corrupción">
      <formula>NOT(ISERROR(SEARCH("Si es Riesgo de Corrupción",I12)))</formula>
    </cfRule>
  </conditionalFormatting>
  <conditionalFormatting sqref="AK12:AK21">
    <cfRule type="containsText" dxfId="656" priority="27" operator="containsText" text="Extremo">
      <formula>NOT(ISERROR(SEARCH("Extremo",AK12)))</formula>
    </cfRule>
    <cfRule type="containsText" dxfId="655" priority="28" operator="containsText" text="Alto">
      <formula>NOT(ISERROR(SEARCH("Alto",AK12)))</formula>
    </cfRule>
    <cfRule type="containsText" dxfId="654" priority="29" operator="containsText" text="Moderado">
      <formula>NOT(ISERROR(SEARCH("Moderado",AK12)))</formula>
    </cfRule>
    <cfRule type="containsText" dxfId="653" priority="30" operator="containsText" text="Bajo">
      <formula>NOT(ISERROR(SEARCH("Bajo",AK12)))</formula>
    </cfRule>
  </conditionalFormatting>
  <conditionalFormatting sqref="BI12:BI21">
    <cfRule type="containsText" dxfId="652" priority="24" operator="containsText" text="FUERTE">
      <formula>NOT(ISERROR(SEARCH("FUERTE",BI12)))</formula>
    </cfRule>
    <cfRule type="containsText" dxfId="651" priority="25" operator="containsText" text="MODERADO">
      <formula>NOT(ISERROR(SEARCH("MODERADO",BI12)))</formula>
    </cfRule>
    <cfRule type="containsText" dxfId="650" priority="26" operator="containsText" text="DÉBIL">
      <formula>NOT(ISERROR(SEARCH("DÉBIL",BI12)))</formula>
    </cfRule>
  </conditionalFormatting>
  <conditionalFormatting sqref="AL12">
    <cfRule type="containsText" dxfId="649" priority="20" operator="containsText" text="Extremo">
      <formula>NOT(ISERROR(SEARCH("Extremo",AL12)))</formula>
    </cfRule>
    <cfRule type="containsText" dxfId="648" priority="21" operator="containsText" text="Alto">
      <formula>NOT(ISERROR(SEARCH("Alto",AL12)))</formula>
    </cfRule>
    <cfRule type="containsText" dxfId="647" priority="22" operator="containsText" text="Moderado">
      <formula>NOT(ISERROR(SEARCH("Moderado",AL12)))</formula>
    </cfRule>
    <cfRule type="containsText" dxfId="646" priority="23" operator="containsText" text="Bajo">
      <formula>NOT(ISERROR(SEARCH("Bajo",AL12)))</formula>
    </cfRule>
  </conditionalFormatting>
  <conditionalFormatting sqref="BQ12:BQ21">
    <cfRule type="containsText" dxfId="645" priority="16" operator="containsText" text="Extremo">
      <formula>NOT(ISERROR(SEARCH("Extremo",BQ12)))</formula>
    </cfRule>
    <cfRule type="containsText" dxfId="644" priority="17" operator="containsText" text="Alto">
      <formula>NOT(ISERROR(SEARCH("Alto",BQ12)))</formula>
    </cfRule>
    <cfRule type="containsText" dxfId="643" priority="18" operator="containsText" text="Moderado">
      <formula>NOT(ISERROR(SEARCH("Moderado",BQ12)))</formula>
    </cfRule>
    <cfRule type="containsText" dxfId="642" priority="19" operator="containsText" text="Bajo">
      <formula>NOT(ISERROR(SEARCH("Bajo",BQ12)))</formula>
    </cfRule>
  </conditionalFormatting>
  <conditionalFormatting sqref="A1:XFD3 A5:XFD11 A4:AT4 BS4:XFD4 BH12:XFD12 A22:XFD1048576 A12:D21 I13:XFD21 I12:BF12">
    <cfRule type="containsText" dxfId="641" priority="11" operator="containsText" text="REDACTAR CONTROL">
      <formula>NOT(ISERROR(SEARCH("REDACTAR CONTROL",A1)))</formula>
    </cfRule>
    <cfRule type="containsText" dxfId="640" priority="12" operator="containsText" text="Espacio para">
      <formula>NOT(ISERROR(SEARCH("Espacio para",A1)))</formula>
    </cfRule>
    <cfRule type="containsText" dxfId="639" priority="13" operator="containsText" text="Definir el">
      <formula>NOT(ISERROR(SEARCH("Definir el",A1)))</formula>
    </cfRule>
    <cfRule type="containsText" dxfId="638" priority="14" operator="containsText" text="lista desplegable">
      <formula>NOT(ISERROR(SEARCH("lista desplegable",A1)))</formula>
    </cfRule>
    <cfRule type="containsText" dxfId="637" priority="15" operator="containsText" text="Casilla formulada">
      <formula>NOT(ISERROR(SEARCH("Casilla formulada",A1)))</formula>
    </cfRule>
  </conditionalFormatting>
  <conditionalFormatting sqref="BG12">
    <cfRule type="containsText" dxfId="636" priority="6" operator="containsText" text="REDACTAR CONTROL">
      <formula>NOT(ISERROR(SEARCH("REDACTAR CONTROL",BG12)))</formula>
    </cfRule>
    <cfRule type="containsText" dxfId="635" priority="7" operator="containsText" text="Espacio para">
      <formula>NOT(ISERROR(SEARCH("Espacio para",BG12)))</formula>
    </cfRule>
    <cfRule type="containsText" dxfId="634" priority="8" operator="containsText" text="Definir el">
      <formula>NOT(ISERROR(SEARCH("Definir el",BG12)))</formula>
    </cfRule>
    <cfRule type="containsText" dxfId="633" priority="9" operator="containsText" text="lista desplegable">
      <formula>NOT(ISERROR(SEARCH("lista desplegable",BG12)))</formula>
    </cfRule>
    <cfRule type="containsText" dxfId="632" priority="10" operator="containsText" text="Casilla formulada">
      <formula>NOT(ISERROR(SEARCH("Casilla formulada",BG12)))</formula>
    </cfRule>
  </conditionalFormatting>
  <conditionalFormatting sqref="E12:H21">
    <cfRule type="containsText" dxfId="631" priority="1" operator="containsText" text="REDACTAR CONTROL">
      <formula>NOT(ISERROR(SEARCH("REDACTAR CONTROL",E12)))</formula>
    </cfRule>
    <cfRule type="containsText" dxfId="630" priority="2" operator="containsText" text="Espacio para">
      <formula>NOT(ISERROR(SEARCH("Espacio para",E12)))</formula>
    </cfRule>
    <cfRule type="containsText" dxfId="629" priority="3" operator="containsText" text="Definir el">
      <formula>NOT(ISERROR(SEARCH("Definir el",E12)))</formula>
    </cfRule>
    <cfRule type="containsText" dxfId="628" priority="4" operator="containsText" text="lista desplegable">
      <formula>NOT(ISERROR(SEARCH("lista desplegable",E12)))</formula>
    </cfRule>
    <cfRule type="containsText" dxfId="627" priority="5" operator="containsText" text="Casilla formulada">
      <formula>NOT(ISERROR(SEARCH("Casilla formulada",E12)))</formula>
    </cfRule>
  </conditionalFormatting>
  <dataValidations count="13">
    <dataValidation type="list" allowBlank="1" showInputMessage="1" showErrorMessage="1" sqref="BF12:BF21" xr:uid="{7CAFBD3E-F2EE-47E7-AEC0-E8CB51CB4614}">
      <formula1>"Escoger un dato de la lista desplegable,Fuerte,Moderado,Débil"</formula1>
    </dataValidation>
    <dataValidation type="list" allowBlank="1" showInputMessage="1" showErrorMessage="1" sqref="M12:M21" xr:uid="{FE19952B-F0C8-416B-B8CB-64A72B14D3A5}">
      <formula1>"Escoger un dato de la lista desplegable,5,4,3,2,1"</formula1>
    </dataValidation>
    <dataValidation type="list" allowBlank="1" showInputMessage="1" showErrorMessage="1" sqref="E12:H21" xr:uid="{DD32D2F4-2886-4EF3-92D9-F105333A8F7F}">
      <formula1>"SI,NO,Escoger un dato de la lista desplegable"</formula1>
    </dataValidation>
    <dataValidation type="list" allowBlank="1" showInputMessage="1" showErrorMessage="1" sqref="P12:AH21" xr:uid="{9CCDF1FE-F057-4162-AC04-39B3D609E078}">
      <formula1>"SI,NO,Selecciona una respuesta en la lista desplegable"</formula1>
    </dataValidation>
    <dataValidation type="list" allowBlank="1" showInputMessage="1" showErrorMessage="1" sqref="AP12:AP21" xr:uid="{0914713A-290E-4905-A071-7A0F20861228}">
      <formula1>"Escoger un dato de la lista desplegable,Por Tramite, Diario, Semanal, Quincenal, Mensual, Bimestral, Trimestral, Semestral,Anual"</formula1>
    </dataValidation>
    <dataValidation type="list" allowBlank="1" showInputMessage="1" showErrorMessage="1" sqref="AU12:AU21" xr:uid="{11002EEB-FD83-437A-8651-F9773C6F6C7E}">
      <formula1>"Escoger un dato de la lista desplegable,Preventivo,Detectivo"</formula1>
    </dataValidation>
    <dataValidation type="list" allowBlank="1" showInputMessage="1" showErrorMessage="1" sqref="AV12:AV21" xr:uid="{11449E14-2A8D-46FA-80F9-3AE5CBC74375}">
      <formula1>"Asignado,No Asignado,Escoger un dato de la lista desplegable"</formula1>
    </dataValidation>
    <dataValidation type="list" allowBlank="1" showInputMessage="1" showErrorMessage="1" sqref="AW12:AW21" xr:uid="{DC75CE14-E234-4550-A8CC-42780A972B06}">
      <formula1>"Adecuado,Inadecuado,Escoger un dato de la lista desplegable"</formula1>
    </dataValidation>
    <dataValidation type="list" allowBlank="1" showInputMessage="1" showErrorMessage="1" sqref="AX12:AX21" xr:uid="{A6CFE871-98A0-4E33-BFE9-43522ECCAB5E}">
      <formula1>"Oportuna,Inoportuna,Escoger un dato de la lista desplegable"</formula1>
    </dataValidation>
    <dataValidation type="list" allowBlank="1" showInputMessage="1" showErrorMessage="1" sqref="AY12:AY21" xr:uid="{D907DC30-D9CA-4B27-81CB-EA05EB035E02}">
      <formula1>"Prevenir,Detectar,No es un control,Escoger un dato de la lista desplegable"</formula1>
    </dataValidation>
    <dataValidation type="list" allowBlank="1" showInputMessage="1" showErrorMessage="1" sqref="AZ12:AZ21" xr:uid="{6ACC163E-BAAB-429B-A73B-B9D308EC8BDE}">
      <formula1>"Confiable,No confiable,Escoger un dato de la lista desplegable"</formula1>
    </dataValidation>
    <dataValidation type="list" allowBlank="1" showInputMessage="1" showErrorMessage="1" sqref="BA12:BA21" xr:uid="{6CCA5D5E-B416-46E7-9540-F89FBA866721}">
      <formula1>"Escoger un dato de la lista desplegable,Se investigan y resuelven oportunamente,No se investigan y resuelven oportunamente."</formula1>
    </dataValidation>
    <dataValidation type="list" allowBlank="1" showInputMessage="1" showErrorMessage="1" sqref="BB12:BB21" xr:uid="{C7410979-0788-4300-A9D9-BA7302A0DC14}">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938FE4F5-4145-4662-9783-75EDFAA56808}">
          <x14:formula1>
            <xm:f>'HOJA DE DATOS'!$I$60:$I$64</xm:f>
          </x14:formula1>
          <xm:sqref>AL12:AL21</xm:sqref>
        </x14:dataValidation>
        <x14:dataValidation type="list" allowBlank="1" showInputMessage="1" showErrorMessage="1" xr:uid="{4839FCDB-2F87-42F3-A3FE-4A9D293118FA}">
          <x14:formula1>
            <xm:f>'HOJA DE DATOS'!$I$13:$I$46</xm:f>
          </x14:formula1>
          <xm:sqref>B12:B21</xm:sqref>
        </x14:dataValidation>
      </x14:dataValidations>
    </ext>
  </extLs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38">
    <tabColor rgb="FFB1B1B1"/>
  </sheetPr>
  <dimension ref="B1:AX21"/>
  <sheetViews>
    <sheetView zoomScale="60" zoomScaleNormal="60" workbookViewId="0"/>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2626</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GDIR-2.0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272.39999999999998" customHeight="1" x14ac:dyDescent="0.25">
      <c r="B12" s="296" t="s">
        <v>31</v>
      </c>
      <c r="C12" s="299" t="str">
        <f>VLOOKUP(B12,'HOJA DE DATOS'!$I$13:$J$46,2,FALSE)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12" s="302" t="s">
        <v>426</v>
      </c>
      <c r="E12" s="304" t="s">
        <v>374</v>
      </c>
      <c r="F12" s="306" t="str">
        <f>IFERROR(VLOOKUP(E12,'HOJA DE DATOS'!$I$50:$J$57,2,0),"Casilla formulada")</f>
        <v>Posibilidad de ocurrencia de eventos que afecten los objetivos estratégicos de la organización pública y por tanto impactan toda la Entidad</v>
      </c>
      <c r="G12" s="101">
        <v>1</v>
      </c>
      <c r="H12" s="102" t="s">
        <v>1050</v>
      </c>
      <c r="I12" s="308" t="s">
        <v>427</v>
      </c>
      <c r="J12" s="310">
        <v>3</v>
      </c>
      <c r="K12" s="340" t="str">
        <f>IF(J12="Escoger un dato de la lista desplegable","← 
Definir el nivel de probabilidad",VLOOKUP(J12,'HOJA DE DATOS'!$B$4:$E$8,2,0))</f>
        <v>Posible</v>
      </c>
      <c r="L12" s="304" t="str">
        <f>IF(J12="Escoger un dato de la lista desplegable","← ← 
Definir el nivel de probabilidad",VLOOKUP('GDIR-2.0 (G-V3)'!J12:J21,'HOJA DE DATOS'!$B$4:$E$8,4,0))</f>
        <v>Al menos 1 vez en los últimos 2 años.</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1063</v>
      </c>
      <c r="S12" s="75" t="s">
        <v>1051</v>
      </c>
      <c r="T12" s="75" t="s">
        <v>101</v>
      </c>
      <c r="U12" s="75" t="s">
        <v>1052</v>
      </c>
      <c r="V12" s="75" t="s">
        <v>1053</v>
      </c>
      <c r="W12" s="75" t="s">
        <v>1054</v>
      </c>
      <c r="X12" s="75" t="s">
        <v>1055</v>
      </c>
      <c r="Y12" s="102" t="s">
        <v>95</v>
      </c>
      <c r="Z12" s="102" t="s">
        <v>79</v>
      </c>
      <c r="AA12" s="102" t="s">
        <v>80</v>
      </c>
      <c r="AB12" s="102" t="s">
        <v>81</v>
      </c>
      <c r="AC12" s="102" t="s">
        <v>82</v>
      </c>
      <c r="AD12" s="102" t="s">
        <v>83</v>
      </c>
      <c r="AE12" s="102" t="s">
        <v>84</v>
      </c>
      <c r="AF12" s="102" t="s">
        <v>96</v>
      </c>
      <c r="AG12" s="102">
        <f t="shared" ref="AG12:AG21" si="0">IF(Z12="Asignado",15,0)+IF(AA12="Adecuado",15,0)+IF(AB12="Oportuna",15,0)+IF(AC12="Prevenir",15,IF(AC12="Detectar",10,0))+IF(AD12="Confiable",15,0)+IF(AE12="Se investigan y resuelven oportunamente",15,0)+IF(AF12="Completa",10,IF(AF12="Incompleta",5,0))</f>
        <v>100</v>
      </c>
      <c r="AH12" s="102" t="str">
        <f t="shared" ref="AH12:AH21" si="1">IF(AG12&lt;=85,"Débil",IF(AND(AG12&gt;=86,AG12&lt;=94),"Moderado","Fuerte"))</f>
        <v>Fuerte</v>
      </c>
      <c r="AI12" s="102"/>
      <c r="AJ12" s="102" t="s">
        <v>98</v>
      </c>
      <c r="AK12" s="102" t="str">
        <f t="shared" ref="AK12:AK21" si="2">IF(AJ12="Débil","No se ejecuta",IF(AJ12="Moderado","Algunas veces se ejecuta",IF(AJ12="FUERTE","Siempre se ejecuta","Casilla formulada")))</f>
        <v>Algunas veces se ejecuta</v>
      </c>
      <c r="AL12" s="102"/>
      <c r="AM12" s="102"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MODERADO</v>
      </c>
      <c r="AN12" s="102">
        <f t="shared" ref="AN12:AN21" si="4">IF(AM12="DÉBIL",0,IF(AM12="MODERADO",50,IF(AM12="FUERTE",100,"Casilla formulada")))</f>
        <v>50</v>
      </c>
      <c r="AO12" s="102" t="str">
        <f t="shared" ref="AO12:AO21" si="5">IF(OR(AH12="",AJ12=""),"",IF(AND(AJ12="Fuerte",AH12="Fuerte"),"NO","SI"))</f>
        <v>SI</v>
      </c>
      <c r="AP12" s="330" t="str">
        <f>IFERROR(IF(AVERAGE(AN12:AN21)=100,"FUERTE",IF(AND(AVERAGE(AN12:AN21)&lt;=99,AVERAGE(AN12:AN21)&gt;=50),"MODERADA",IF(AVERAGE(AN12:AN21)&lt;50,"DÉBIL",0))),"Casilla formulada")</f>
        <v>MODERADA</v>
      </c>
      <c r="AQ12" s="330" t="str">
        <f t="shared" ref="AQ12" si="6">IFERROR(IF(AVERAGEIF(Y12:Y21,"Preventivo",AN12:AN21)&gt;=50,"DIRECTAMENTE","NO DISMINUYE"),"NO DISMINUYE")</f>
        <v>DIRECTAMENTE</v>
      </c>
      <c r="AR12" s="332" t="str">
        <f t="shared" ref="AR12" si="7">IFERROR(IF(AVERAGEIF(Y12:Y21,"Detectivo",AN12:AN21)=100,"DIRECTAMENTE",IF(AND(AVERAGEIF(Y12:Y21,"Detectivo",AN12:AN21)&lt;99,(AVERAGEIF(Y12:Y21,"Detectivo",AN12:AN21)&gt;=50)),"INDIRECTAMENTE","NO DISMINUYE")),"NO DISMINUYE")</f>
        <v>NO DISMINUYE</v>
      </c>
      <c r="AS12" s="334">
        <f t="shared" ref="AS12" si="8">IF(J12=1,1,IF(AND(J12=2,AP12="FUERTE",AQ12="DIRECTAMENTE"),J12-1,IF(AND(J12&gt;2,AP12="FUERTE",AQ12="DIRECTAMENTE"),J12-2,IF(AND(J12&gt;=2,AP12="MODERADA",AQ12="DIRECTAMENTE"),J12-1,J12))))</f>
        <v>2</v>
      </c>
      <c r="AT12" s="335" t="str">
        <f t="shared" ref="AT12" si="9">IF(AS12=1,"Rara vez",IF(AS12=2,"Improbable",IF(AS12=3,"Posible",IF(AS12=4,"Probable",IF(AS12=5,"Casi Seguro",0)))))</f>
        <v>Improbable</v>
      </c>
      <c r="AU12" s="337">
        <f t="shared" ref="AU12" si="10">IF(M12=1,1,IF(AND(M12=2,AP12="FUERTE",OR(AR12="DIRECTAMENTE",AR12="INDIRECTAMENTE")),M12-1,IF(AND(M12&gt;2,AP12="FUERTE",AR12="DIRECTAMENTE"),M12-2,IF(AND(M12&gt;2,AP12="FUERTE",AR12="INDIRECTAMENTE"),M12-1,IF(AND(M12&gt;1,AP12="MODERADA",AR12="DIRECTAMENTE"),M12-1,M12)))))</f>
        <v>3</v>
      </c>
      <c r="AV12" s="306" t="str">
        <f t="shared" ref="AV12" si="11">IF(AU12=1,"Insignificante",IF(AU12=2,"Menor",IF(AU12=3,"Moderado",IF(AU12=4,"Mayor",IF(AU12=5,"Catastrófico","Casilla formulada")))))</f>
        <v>Moderado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327" t="s">
        <v>1062</v>
      </c>
    </row>
    <row r="13" spans="2:50" s="104" customFormat="1" ht="105.6" x14ac:dyDescent="0.25">
      <c r="B13" s="297"/>
      <c r="C13" s="300"/>
      <c r="D13" s="302"/>
      <c r="E13" s="304"/>
      <c r="F13" s="306"/>
      <c r="G13" s="105">
        <v>2</v>
      </c>
      <c r="H13" s="106" t="s">
        <v>1050</v>
      </c>
      <c r="I13" s="308"/>
      <c r="J13" s="310"/>
      <c r="K13" s="340"/>
      <c r="L13" s="304"/>
      <c r="M13" s="338"/>
      <c r="N13" s="340"/>
      <c r="O13" s="325"/>
      <c r="P13" s="308"/>
      <c r="Q13" s="107">
        <v>2</v>
      </c>
      <c r="R13" s="76" t="s">
        <v>1056</v>
      </c>
      <c r="S13" s="76" t="s">
        <v>1057</v>
      </c>
      <c r="T13" s="76" t="s">
        <v>101</v>
      </c>
      <c r="U13" s="76" t="s">
        <v>1058</v>
      </c>
      <c r="V13" s="76" t="s">
        <v>1059</v>
      </c>
      <c r="W13" s="76" t="s">
        <v>1060</v>
      </c>
      <c r="X13" s="76" t="s">
        <v>1061</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4" customHeight="1" x14ac:dyDescent="0.25">
      <c r="B14" s="297"/>
      <c r="C14" s="300"/>
      <c r="D14" s="302"/>
      <c r="E14" s="304"/>
      <c r="F14" s="306"/>
      <c r="G14" s="108">
        <v>3</v>
      </c>
      <c r="H14" s="109" t="s">
        <v>586</v>
      </c>
      <c r="I14" s="308"/>
      <c r="J14" s="310"/>
      <c r="K14" s="340"/>
      <c r="L14" s="304"/>
      <c r="M14" s="338"/>
      <c r="N14" s="340"/>
      <c r="O14" s="325"/>
      <c r="P14" s="308"/>
      <c r="Q14" s="110">
        <v>3</v>
      </c>
      <c r="R14" s="77" t="s">
        <v>589</v>
      </c>
      <c r="S14" s="77"/>
      <c r="T14" s="77" t="s">
        <v>585</v>
      </c>
      <c r="U14" s="77"/>
      <c r="V14" s="77"/>
      <c r="W14" s="77"/>
      <c r="X14" s="77"/>
      <c r="Y14" s="109" t="s">
        <v>585</v>
      </c>
      <c r="Z14" s="109" t="s">
        <v>585</v>
      </c>
      <c r="AA14" s="109" t="s">
        <v>585</v>
      </c>
      <c r="AB14" s="109" t="s">
        <v>585</v>
      </c>
      <c r="AC14" s="109" t="s">
        <v>585</v>
      </c>
      <c r="AD14" s="109" t="s">
        <v>585</v>
      </c>
      <c r="AE14" s="109" t="s">
        <v>585</v>
      </c>
      <c r="AF14" s="109" t="s">
        <v>585</v>
      </c>
      <c r="AG14" s="109">
        <f t="shared" si="0"/>
        <v>0</v>
      </c>
      <c r="AH14" s="109" t="str">
        <f t="shared" si="1"/>
        <v>Débil</v>
      </c>
      <c r="AI14" s="109"/>
      <c r="AJ14" s="109" t="s">
        <v>585</v>
      </c>
      <c r="AK14" s="109" t="str">
        <f t="shared" si="2"/>
        <v>Casilla formulada</v>
      </c>
      <c r="AL14" s="109"/>
      <c r="AM14" s="109" t="str">
        <f t="shared" si="3"/>
        <v>Casilla formulada</v>
      </c>
      <c r="AN14" s="109" t="str">
        <f t="shared" si="4"/>
        <v>Casilla formulada</v>
      </c>
      <c r="AO14" s="109" t="str">
        <f t="shared" si="5"/>
        <v>SI</v>
      </c>
      <c r="AP14" s="330"/>
      <c r="AQ14" s="330"/>
      <c r="AR14" s="332"/>
      <c r="AS14" s="310"/>
      <c r="AT14" s="335"/>
      <c r="AU14" s="338"/>
      <c r="AV14" s="306"/>
      <c r="AW14" s="325"/>
      <c r="AX14" s="328"/>
    </row>
    <row r="15" spans="2:50" s="104" customFormat="1" ht="2.4" customHeight="1" x14ac:dyDescent="0.25">
      <c r="B15" s="297"/>
      <c r="C15" s="300"/>
      <c r="D15" s="302"/>
      <c r="E15" s="304"/>
      <c r="F15" s="306"/>
      <c r="G15" s="105">
        <v>4</v>
      </c>
      <c r="H15" s="106" t="s">
        <v>586</v>
      </c>
      <c r="I15" s="308"/>
      <c r="J15" s="310"/>
      <c r="K15" s="340"/>
      <c r="L15" s="304"/>
      <c r="M15" s="338"/>
      <c r="N15" s="340"/>
      <c r="O15" s="325"/>
      <c r="P15" s="308"/>
      <c r="Q15" s="107">
        <v>4</v>
      </c>
      <c r="R15" s="76" t="s">
        <v>590</v>
      </c>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si="0"/>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sheetData>
  <sheetProtection algorithmName="SHA-512" hashValue="OT1eNJKgQZm+A7r86UZMEaOd2pawhyXbB90hLV47sWe/7PVZKCBzr+BqKaBC1xLQh7ceRKBZ4oU8HqWRI/WZMg==" saltValue="CAs0MRVyEaOUmMwXs/cbrQ=="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P12 O13:O21">
    <cfRule type="containsText" dxfId="626" priority="29" operator="containsText" text="Extremo">
      <formula>NOT(ISERROR(SEARCH("Extremo",O12)))</formula>
    </cfRule>
    <cfRule type="containsText" dxfId="625" priority="30" operator="containsText" text="Alto">
      <formula>NOT(ISERROR(SEARCH("Alto",O12)))</formula>
    </cfRule>
    <cfRule type="containsText" dxfId="624" priority="31" operator="containsText" text="Moderado">
      <formula>NOT(ISERROR(SEARCH("Moderado",O12)))</formula>
    </cfRule>
    <cfRule type="containsText" dxfId="623" priority="32" operator="containsText" text="Bajo">
      <formula>NOT(ISERROR(SEARCH("Bajo",O12)))</formula>
    </cfRule>
  </conditionalFormatting>
  <conditionalFormatting sqref="AM12:AM21">
    <cfRule type="containsText" dxfId="622" priority="26" operator="containsText" text="FUERTE">
      <formula>NOT(ISERROR(SEARCH("FUERTE",AM12)))</formula>
    </cfRule>
    <cfRule type="containsText" dxfId="621" priority="27" operator="containsText" text="MODERADO">
      <formula>NOT(ISERROR(SEARCH("MODERADO",AM12)))</formula>
    </cfRule>
    <cfRule type="containsText" dxfId="620" priority="28" operator="containsText" text="DÉBIL">
      <formula>NOT(ISERROR(SEARCH("DÉBIL",AM12)))</formula>
    </cfRule>
  </conditionalFormatting>
  <conditionalFormatting sqref="AW12:AW21">
    <cfRule type="containsText" dxfId="619" priority="22" operator="containsText" text="Extremo">
      <formula>NOT(ISERROR(SEARCH("Extremo",AW12)))</formula>
    </cfRule>
    <cfRule type="containsText" dxfId="618" priority="23" operator="containsText" text="Alto">
      <formula>NOT(ISERROR(SEARCH("Alto",AW12)))</formula>
    </cfRule>
    <cfRule type="containsText" dxfId="617" priority="24" operator="containsText" text="Moderado">
      <formula>NOT(ISERROR(SEARCH("Moderado",AW12)))</formula>
    </cfRule>
    <cfRule type="containsText" dxfId="616" priority="25" operator="containsText" text="Bajo">
      <formula>NOT(ISERROR(SEARCH("Bajo",AW12)))</formula>
    </cfRule>
  </conditionalFormatting>
  <conditionalFormatting sqref="B12:B21">
    <cfRule type="containsText" dxfId="615" priority="21" operator="containsText" text="Escoger un proceso de la lista desplegable">
      <formula>NOT(ISERROR(SEARCH("Escoger un proceso de la lista desplegable",B12)))</formula>
    </cfRule>
  </conditionalFormatting>
  <conditionalFormatting sqref="B12:E21 Y12:AX21 G12:Q21">
    <cfRule type="containsText" dxfId="614" priority="19" operator="containsText" text="Escoger un dato de la lista desplegable">
      <formula>NOT(ISERROR(SEARCH("Escoger un dato de la lista desplegable",B12)))</formula>
    </cfRule>
    <cfRule type="containsText" dxfId="613" priority="20" operator="containsText" text="Casilla formulada">
      <formula>NOT(ISERROR(SEARCH("Casilla formulada",B12)))</formula>
    </cfRule>
  </conditionalFormatting>
  <conditionalFormatting sqref="D12:D21">
    <cfRule type="containsText" dxfId="612" priority="18" operator="containsText" text="Definir el riesgo">
      <formula>NOT(ISERROR(SEARCH("Definir el riesgo",D12)))</formula>
    </cfRule>
  </conditionalFormatting>
  <conditionalFormatting sqref="H12:H21">
    <cfRule type="containsText" dxfId="611" priority="17" operator="containsText" text="Espacio para describir la o las posibles causas">
      <formula>NOT(ISERROR(SEARCH("Espacio para describir la o las posibles causas",H12)))</formula>
    </cfRule>
  </conditionalFormatting>
  <conditionalFormatting sqref="I12:I21">
    <cfRule type="containsText" dxfId="610" priority="1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609" priority="15" operator="containsText" text="←">
      <formula>NOT(ISERROR(SEARCH("←",J12)))</formula>
    </cfRule>
  </conditionalFormatting>
  <conditionalFormatting sqref="P12:P21">
    <cfRule type="containsText" dxfId="608" priority="14" operator="containsText" text="Seleccione Tratamiento del Riesgo">
      <formula>NOT(ISERROR(SEARCH("Seleccione Tratamiento del Riesgo",P12)))</formula>
    </cfRule>
  </conditionalFormatting>
  <conditionalFormatting sqref="R12:S21 U12:X21">
    <cfRule type="containsText" dxfId="607" priority="12" operator="containsText" text="Escoger un dato de la lista desplegable">
      <formula>NOT(ISERROR(SEARCH("Escoger un dato de la lista desplegable",R12)))</formula>
    </cfRule>
    <cfRule type="containsText" dxfId="606" priority="13" operator="containsText" text="Casilla formulada">
      <formula>NOT(ISERROR(SEARCH("Casilla formulada",R12)))</formula>
    </cfRule>
  </conditionalFormatting>
  <conditionalFormatting sqref="R12:S21 U12:X21">
    <cfRule type="containsText" dxfId="605" priority="11" operator="containsText" text="CONTROL#">
      <formula>NOT(ISERROR(SEARCH("CONTROL#",R12)))</formula>
    </cfRule>
  </conditionalFormatting>
  <conditionalFormatting sqref="T12:T21">
    <cfRule type="containsText" dxfId="604" priority="9" operator="containsText" text="Escoger un dato de la lista desplegable">
      <formula>NOT(ISERROR(SEARCH("Escoger un dato de la lista desplegable",T12)))</formula>
    </cfRule>
    <cfRule type="containsText" dxfId="603" priority="10" operator="containsText" text="Casilla formulada">
      <formula>NOT(ISERROR(SEARCH("Casilla formulada",T12)))</formula>
    </cfRule>
  </conditionalFormatting>
  <conditionalFormatting sqref="T12:T21">
    <cfRule type="containsText" dxfId="602" priority="8" operator="containsText" text="CONTROL#">
      <formula>NOT(ISERROR(SEARCH("CONTROL#",T12)))</formula>
    </cfRule>
  </conditionalFormatting>
  <conditionalFormatting sqref="T12">
    <cfRule type="containsText" dxfId="601" priority="6" operator="containsText" text="Escoger un dato de la lista desplegable">
      <formula>NOT(ISERROR(SEARCH("Escoger un dato de la lista desplegable",T12)))</formula>
    </cfRule>
    <cfRule type="containsText" dxfId="600" priority="7" operator="containsText" text="Casilla formulada">
      <formula>NOT(ISERROR(SEARCH("Casilla formulada",T12)))</formula>
    </cfRule>
  </conditionalFormatting>
  <conditionalFormatting sqref="T13:T21">
    <cfRule type="containsText" dxfId="599" priority="4" operator="containsText" text="Escoger un dato de la lista desplegable">
      <formula>NOT(ISERROR(SEARCH("Escoger un dato de la lista desplegable",T13)))</formula>
    </cfRule>
    <cfRule type="containsText" dxfId="598" priority="5" operator="containsText" text="Casilla formulada">
      <formula>NOT(ISERROR(SEARCH("Casilla formulada",T13)))</formula>
    </cfRule>
  </conditionalFormatting>
  <conditionalFormatting sqref="I6">
    <cfRule type="containsText" dxfId="597" priority="3" operator="containsText" text="Casilla formulada">
      <formula>NOT(ISERROR(SEARCH("Casilla formulada",I6)))</formula>
    </cfRule>
  </conditionalFormatting>
  <conditionalFormatting sqref="F12:F21">
    <cfRule type="containsText" dxfId="596" priority="1" operator="containsText" text="Escoger un dato de la lista desplegable">
      <formula>NOT(ISERROR(SEARCH("Escoger un dato de la lista desplegable",F12)))</formula>
    </cfRule>
    <cfRule type="containsText" dxfId="595" priority="2" operator="containsText" text="Casilla formulada">
      <formula>NOT(ISERROR(SEARCH("Casilla formulada",F12)))</formula>
    </cfRule>
  </conditionalFormatting>
  <dataValidations count="11">
    <dataValidation type="list" allowBlank="1" showInputMessage="1" showErrorMessage="1" sqref="M12:M21 J12:J21" xr:uid="{00000000-0002-0000-3000-000000000000}">
      <formula1>"Escoger un dato de la lista desplegable,5,4,3,2,1"</formula1>
    </dataValidation>
    <dataValidation type="list" allowBlank="1" showInputMessage="1" showErrorMessage="1" sqref="Y12:Y21" xr:uid="{00000000-0002-0000-3000-000001000000}">
      <formula1>"Escoger un dato de la lista desplegable,Preventivo,Detectivo"</formula1>
    </dataValidation>
    <dataValidation type="list" allowBlank="1" showInputMessage="1" showErrorMessage="1" sqref="Z12:Z21" xr:uid="{00000000-0002-0000-3000-000002000000}">
      <formula1>"Escoger un dato de la lista desplegable,Asignado,No Asignado"</formula1>
    </dataValidation>
    <dataValidation type="list" allowBlank="1" showInputMessage="1" showErrorMessage="1" sqref="AA12:AA21" xr:uid="{00000000-0002-0000-3000-000003000000}">
      <formula1>"Escoger un dato de la lista desplegable,Adecuado,Inadecuado"</formula1>
    </dataValidation>
    <dataValidation type="list" allowBlank="1" showInputMessage="1" showErrorMessage="1" sqref="AB12:AB21" xr:uid="{00000000-0002-0000-3000-000004000000}">
      <formula1>"Escoger un dato de la lista desplegable,Oportuna,Inoportuna"</formula1>
    </dataValidation>
    <dataValidation type="list" allowBlank="1" showInputMessage="1" showErrorMessage="1" sqref="AC12:AC21" xr:uid="{00000000-0002-0000-3000-000005000000}">
      <formula1>"Escoger un dato de la lista desplegable,Prevenir,Detectar,No es un control"</formula1>
    </dataValidation>
    <dataValidation type="list" allowBlank="1" showInputMessage="1" showErrorMessage="1" sqref="AD12:AD21" xr:uid="{00000000-0002-0000-3000-000006000000}">
      <formula1>"Escoger un dato de la lista desplegable,Confiable,No confiable"</formula1>
    </dataValidation>
    <dataValidation type="list" allowBlank="1" showInputMessage="1" showErrorMessage="1" sqref="AE12:AE21" xr:uid="{00000000-0002-0000-3000-000007000000}">
      <formula1>"Escoger un dato de la lista desplegable,Se investigan y resuelven oportunamente,No se investigan y resuelven oportunamente."</formula1>
    </dataValidation>
    <dataValidation type="list" allowBlank="1" showInputMessage="1" showErrorMessage="1" sqref="AF12:AF21" xr:uid="{00000000-0002-0000-3000-000008000000}">
      <formula1>"Escoger un dato de la lista desplegable,Completa,Incompleta,No existe"</formula1>
    </dataValidation>
    <dataValidation type="list" allowBlank="1" showInputMessage="1" showErrorMessage="1" sqref="AJ12:AJ21" xr:uid="{00000000-0002-0000-3000-000009000000}">
      <formula1>"Escoger un dato de la lista desplegable,Fuerte,Moderado,Débil"</formula1>
    </dataValidation>
    <dataValidation type="list" allowBlank="1" showInputMessage="1" showErrorMessage="1" sqref="T12:T21" xr:uid="{00000000-0002-0000-30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3000-00000B000000}">
          <x14:formula1>
            <xm:f>'HOJA DE DATOS'!$I$60:$I$64</xm:f>
          </x14:formula1>
          <xm:sqref>P12:P21</xm:sqref>
        </x14:dataValidation>
        <x14:dataValidation type="list" allowBlank="1" showInputMessage="1" showErrorMessage="1" xr:uid="{00000000-0002-0000-3000-00000C000000}">
          <x14:formula1>
            <xm:f>'HOJA DE DATOS'!$I$50:$I$57</xm:f>
          </x14:formula1>
          <xm:sqref>E12:E21</xm:sqref>
        </x14:dataValidation>
        <x14:dataValidation type="list" allowBlank="1" showInputMessage="1" showErrorMessage="1" xr:uid="{00000000-0002-0000-3000-00000D000000}">
          <x14:formula1>
            <xm:f>'HOJA DE DATOS'!$I$13:$I$46</xm:f>
          </x14:formula1>
          <xm:sqref>B12:B21</xm:sqref>
        </x14:dataValidation>
      </x14:dataValidations>
    </ext>
  </extLs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073E8-7218-4A85-A295-881D82C62C04}">
  <sheetPr>
    <tabColor rgb="FFB1B1B1"/>
    <pageSetUpPr fitToPage="1"/>
  </sheetPr>
  <dimension ref="A1:BR1048154"/>
  <sheetViews>
    <sheetView view="pageBreakPreview" zoomScale="60" zoomScaleNormal="55"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1" width="29.44140625" style="183" customWidth="1"/>
    <col min="42" max="42" width="18.88671875" style="183" customWidth="1"/>
    <col min="43" max="43" width="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2021</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GDIR-2.0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1924</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1925</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94" t="s">
        <v>56</v>
      </c>
      <c r="AW11" s="194" t="s">
        <v>57</v>
      </c>
      <c r="AX11" s="194">
        <v>2</v>
      </c>
      <c r="AY11" s="194">
        <v>3</v>
      </c>
      <c r="AZ11" s="194">
        <v>4</v>
      </c>
      <c r="BA11" s="194">
        <v>5</v>
      </c>
      <c r="BB11" s="194">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08.8" customHeight="1" x14ac:dyDescent="0.3">
      <c r="A12" s="162"/>
      <c r="B12" s="394" t="s">
        <v>31</v>
      </c>
      <c r="C12" s="364" t="str">
        <f>VLOOKUP(B12,'[7]HOJA DE DATOS'!$I$13:$J$46,2,FALSE)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12" s="376" t="s">
        <v>2627</v>
      </c>
      <c r="E12" s="364" t="s">
        <v>75</v>
      </c>
      <c r="F12" s="364" t="s">
        <v>75</v>
      </c>
      <c r="G12" s="364" t="s">
        <v>75</v>
      </c>
      <c r="H12" s="364" t="s">
        <v>75</v>
      </c>
      <c r="I12" s="372" t="str">
        <f>IF(AND((E12="SI"),(F12="SI"),(G12="SI"),(H12="SI")),"Si es Riesgo de Corrupción","No es Riesgo de Corrupción")</f>
        <v>Si es Riesgo de Corrupción</v>
      </c>
      <c r="J12" s="163">
        <v>1</v>
      </c>
      <c r="K12" s="164" t="s">
        <v>2628</v>
      </c>
      <c r="L12" s="308" t="s">
        <v>2629</v>
      </c>
      <c r="M12" s="310">
        <v>2</v>
      </c>
      <c r="N12" s="375" t="str">
        <f>IF(M12=1,"Rara vez",IF(M12=2,"Improbable",IF(M12=3,"Posible",IF(M12=4,"Probable",IF(M12=5,"Casi seguro","← 
Definir el nivel de probabilidad")))))</f>
        <v>Improbable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364" t="s">
        <v>75</v>
      </c>
      <c r="Q12" s="364" t="s">
        <v>75</v>
      </c>
      <c r="R12" s="364" t="s">
        <v>76</v>
      </c>
      <c r="S12" s="364" t="s">
        <v>76</v>
      </c>
      <c r="T12" s="364" t="s">
        <v>75</v>
      </c>
      <c r="U12" s="364" t="s">
        <v>75</v>
      </c>
      <c r="V12" s="364" t="s">
        <v>75</v>
      </c>
      <c r="W12" s="364" t="s">
        <v>75</v>
      </c>
      <c r="X12" s="364" t="s">
        <v>75</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15</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2630</v>
      </c>
      <c r="AO12" s="166" t="s">
        <v>2631</v>
      </c>
      <c r="AP12" s="166" t="s">
        <v>77</v>
      </c>
      <c r="AQ12" s="166" t="s">
        <v>2632</v>
      </c>
      <c r="AR12" s="166" t="s">
        <v>2633</v>
      </c>
      <c r="AS12" s="166" t="s">
        <v>2634</v>
      </c>
      <c r="AT12" s="166" t="s">
        <v>2635</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2636</v>
      </c>
    </row>
    <row r="13" spans="1:70" s="146" customFormat="1" ht="3.6" customHeight="1" x14ac:dyDescent="0.3">
      <c r="A13" s="162"/>
      <c r="B13" s="395"/>
      <c r="C13" s="365"/>
      <c r="D13" s="376"/>
      <c r="E13" s="365"/>
      <c r="F13" s="365"/>
      <c r="G13" s="365"/>
      <c r="H13" s="365"/>
      <c r="I13" s="373"/>
      <c r="J13" s="168">
        <v>2</v>
      </c>
      <c r="K13" s="169"/>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c r="AO13" s="171"/>
      <c r="AP13" s="171"/>
      <c r="AQ13" s="171"/>
      <c r="AR13" s="171"/>
      <c r="AS13" s="171"/>
      <c r="AT13" s="171"/>
      <c r="AU13" s="171"/>
      <c r="AV13" s="171"/>
      <c r="AW13" s="171"/>
      <c r="AX13" s="171"/>
      <c r="AY13" s="171"/>
      <c r="AZ13" s="171"/>
      <c r="BA13" s="171"/>
      <c r="BB13" s="171"/>
      <c r="BC13" s="171">
        <f>IF(AV13="Asignado",15,0)+IF(AW13="Adecuado",15,0)+IF(AX13="Oportuna",15,0)+IF(AY13="Prevenir",15,IF(AY13="Detectar",10,0))+IF(AZ13="Confiable",15,0)+IF(BA13="Se investigan y resuelven oportunamente",15,0)+IF(BB13="Completa",10,IF(BB13="Incompleta",5,0))</f>
        <v>0</v>
      </c>
      <c r="BD13" s="171" t="str">
        <f t="shared" si="3"/>
        <v>Débil</v>
      </c>
      <c r="BE13" s="171"/>
      <c r="BF13" s="171"/>
      <c r="BG13" s="171" t="str">
        <f t="shared" si="4"/>
        <v>Casilla formulada</v>
      </c>
      <c r="BH13" s="171"/>
      <c r="BI13" s="172" t="str">
        <f t="shared" si="5"/>
        <v/>
      </c>
      <c r="BJ13" s="171" t="str">
        <f t="shared" si="6"/>
        <v/>
      </c>
      <c r="BK13" s="171" t="str">
        <f t="shared" si="7"/>
        <v>SI</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s="146" customFormat="1" ht="142.80000000000001" customHeight="1" x14ac:dyDescent="0.3">
      <c r="A22" s="162"/>
      <c r="B22" s="394" t="s">
        <v>31</v>
      </c>
      <c r="C22" s="364" t="str">
        <f>VLOOKUP(B22,'[7]HOJA DE DATOS'!$I$13:$J$46,2,FALSE)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22" s="376" t="s">
        <v>2637</v>
      </c>
      <c r="E22" s="364" t="s">
        <v>75</v>
      </c>
      <c r="F22" s="364" t="s">
        <v>75</v>
      </c>
      <c r="G22" s="364" t="s">
        <v>75</v>
      </c>
      <c r="H22" s="364" t="s">
        <v>75</v>
      </c>
      <c r="I22" s="372" t="str">
        <f>IF(AND((E22="SI"),(F22="SI"),(G22="SI"),(H22="SI")),"Si es Riesgo de Corrupción","No es Riesgo de Corrupción")</f>
        <v>Si es Riesgo de Corrupción</v>
      </c>
      <c r="J22" s="163">
        <v>1</v>
      </c>
      <c r="K22" s="164" t="s">
        <v>2638</v>
      </c>
      <c r="L22" s="308" t="s">
        <v>2640</v>
      </c>
      <c r="M22" s="310">
        <v>4</v>
      </c>
      <c r="N22" s="375" t="str">
        <f>IF(M22=1,"Rara vez",IF(M22=2,"Improbable",IF(M22=3,"Posible",IF(M22=4,"Probable",IF(M22=5,"Casi seguro","← 
Definir el nivel de probabilidad")))))</f>
        <v>Probable</v>
      </c>
      <c r="O22" s="369"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P22" s="364" t="s">
        <v>75</v>
      </c>
      <c r="Q22" s="364" t="s">
        <v>75</v>
      </c>
      <c r="R22" s="364" t="s">
        <v>75</v>
      </c>
      <c r="S22" s="364" t="s">
        <v>75</v>
      </c>
      <c r="T22" s="364" t="s">
        <v>75</v>
      </c>
      <c r="U22" s="364" t="s">
        <v>75</v>
      </c>
      <c r="V22" s="364" t="s">
        <v>75</v>
      </c>
      <c r="W22" s="364" t="s">
        <v>75</v>
      </c>
      <c r="X22" s="364" t="s">
        <v>75</v>
      </c>
      <c r="Y22" s="364" t="s">
        <v>75</v>
      </c>
      <c r="Z22" s="364" t="s">
        <v>75</v>
      </c>
      <c r="AA22" s="364" t="s">
        <v>75</v>
      </c>
      <c r="AB22" s="364" t="s">
        <v>75</v>
      </c>
      <c r="AC22" s="364" t="s">
        <v>75</v>
      </c>
      <c r="AD22" s="364" t="s">
        <v>75</v>
      </c>
      <c r="AE22" s="364" t="s">
        <v>75</v>
      </c>
      <c r="AF22" s="364" t="s">
        <v>75</v>
      </c>
      <c r="AG22" s="364" t="s">
        <v>75</v>
      </c>
      <c r="AH22" s="364" t="s">
        <v>76</v>
      </c>
      <c r="AI22" s="367" t="str">
        <f>IF(AE22="SI","Impacto Catastrófico por lesoines o perdida de vidas humanas",(COUNTIF(P22:AD31,"SI")+COUNTIF(AF22:AH31,"SI")))</f>
        <v>Impacto Catastrófico por lesoines o perdida de vidas humanas</v>
      </c>
      <c r="AJ22" s="356" t="str">
        <f t="shared" ref="AJ22" si="15">IF(AI22=0,"",IF(AND(AI22&gt;0,AI22&lt;=5),"Moderado",IF(AND(AI22&gt;5,AI22&lt;=11),"Mayor","Catastrófico")))</f>
        <v>Catastrófico</v>
      </c>
      <c r="AK22" s="358" t="str">
        <f>IF(AND(N22="Rara Vez",AJ22="Moderado"),"Moderado",IF(AND(N22="Rara Vez",AJ22="Mayor"),"Alto",IF(AND(N22="Improbable",AJ22="Moderado"),"Moderado",IF(AND(N22="Improbable",AJ22="Mayor"),"Alto",IF(AND(N22="Posible",AJ22="Moderado"),"Alto",IF(AND(N22="Probable",AJ22="Moderado"),"Alto","Extremo"))))))</f>
        <v>Extremo</v>
      </c>
      <c r="AL22" s="361" t="s">
        <v>70</v>
      </c>
      <c r="AM22" s="165">
        <v>1</v>
      </c>
      <c r="AN22" s="164" t="s">
        <v>2641</v>
      </c>
      <c r="AO22" s="166" t="s">
        <v>2642</v>
      </c>
      <c r="AP22" s="166" t="s">
        <v>77</v>
      </c>
      <c r="AQ22" s="166" t="s">
        <v>2643</v>
      </c>
      <c r="AR22" s="166" t="s">
        <v>2644</v>
      </c>
      <c r="AS22" s="166" t="s">
        <v>2645</v>
      </c>
      <c r="AT22" s="166" t="s">
        <v>2646</v>
      </c>
      <c r="AU22" s="166" t="s">
        <v>95</v>
      </c>
      <c r="AV22" s="166" t="s">
        <v>79</v>
      </c>
      <c r="AW22" s="166" t="s">
        <v>80</v>
      </c>
      <c r="AX22" s="166" t="s">
        <v>81</v>
      </c>
      <c r="AY22" s="166" t="s">
        <v>82</v>
      </c>
      <c r="AZ22" s="166" t="s">
        <v>83</v>
      </c>
      <c r="BA22" s="166" t="s">
        <v>84</v>
      </c>
      <c r="BB22" s="166" t="s">
        <v>96</v>
      </c>
      <c r="BC22" s="166">
        <f t="shared" ref="BC22" si="16">IF(AV22="Asignado",15,0)+IF(AW22="Adecuado",15,0)+IF(AX22="Oportuna",15,0)+IF(AY22="Prevenir",15,IF(AY22="Detectar",10,0))+IF(AZ22="Confiable",15,0)+IF(BA22="Se investigan y resuelven oportunamente",15,0)+IF(BB22="Completa",10,IF(BB22="Incompleta",5,0))</f>
        <v>100</v>
      </c>
      <c r="BD22" s="166" t="str">
        <f t="shared" ref="BD22:BD31" si="17">IF(BC22&lt;=85,"Débil",IF(AND(BC22&gt;=86,BC22&lt;=94),"Moderado","Fuerte"))</f>
        <v>Fuerte</v>
      </c>
      <c r="BE22" s="166"/>
      <c r="BF22" s="166" t="s">
        <v>89</v>
      </c>
      <c r="BG22" s="166" t="str">
        <f t="shared" ref="BG22:BG31" si="18">IF(BF22="Débil","No se ejecuta",IF(BF22="Moderado","Algunas veces se ejecuta",IF(BF22="FUERTE","Siempre se ejecuta","Casilla formulada")))</f>
        <v>Siempre se ejecuta</v>
      </c>
      <c r="BH22" s="166"/>
      <c r="BI22" s="167" t="str">
        <f t="shared" ref="BI22:BI31" si="19">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FUERTE</v>
      </c>
      <c r="BJ22" s="166">
        <f t="shared" ref="BJ22:BJ31" si="20">IF(BI22="DÉBIL",0,IF(BI22="MODERADO",50,IF(BI22="FUERTE",100,"")))</f>
        <v>100</v>
      </c>
      <c r="BK22" s="166" t="str">
        <f t="shared" ref="BK22:BK31" si="21">IF(AND(BF22="Fuerte",BD22="Fuerte"),"NO","SI")</f>
        <v>NO</v>
      </c>
      <c r="BL22" s="351" t="str">
        <f t="shared" ref="BL22" si="22">IF(AVERAGE(BJ22:BJ31)=100,"FUERTE",IF(AND(AVERAGE(BJ22:BJ31)&lt;=99,AVERAGE(BJ22:BJ31)&gt;=50),"MODERADA",IF(AVERAGE(BJ22:BJ31)&lt;50,"DÉBIL",0)))</f>
        <v>MODERADA</v>
      </c>
      <c r="BM22" s="351" t="str">
        <f t="shared" ref="BM22" si="23">IFERROR(IF(BL22="DÉBIL","NO DISMINUYE",IF(AVERAGEIF(AU22:AU31,"Preventivo",BJ22:BJ31)&gt;=50,"DIRECTAMENTE","NO DISMINUYE")),"NO DISMINUYE")</f>
        <v>DIRECTAMENTE</v>
      </c>
      <c r="BN22" s="353">
        <f t="shared" ref="BN22" si="24">IF(M22=1,1,IF(AND(M22=2,BL22="FUERTE",BM22="DIRECTAMENTE"),M22-1,IF(AND(M22&gt;2,BL22="FUERTE",BM22="DIRECTAMENTE"),M22-2,IF(AND(M22&gt;=2,BL22="MODERADA",BM22="DIRECTAMENTE"),M22-1,M22))))</f>
        <v>3</v>
      </c>
      <c r="BO22" s="356" t="str">
        <f t="shared" ref="BO22" si="25">IF(BN22=1,"Rara vez",IF(BN22=2,"Improbable",IF(BN22=3,"Posible",IF(BN22=4,"Probable",IF(BN22=5,"Casi Seguro",0)))))</f>
        <v>Posible</v>
      </c>
      <c r="BP22" s="356" t="str">
        <f t="shared" ref="BP22" si="26">AJ22</f>
        <v>Catastrófico</v>
      </c>
      <c r="BQ22" s="358" t="str">
        <f t="shared" ref="BQ22" si="27">IF(AND(BO22="Rara Vez",BP22="Moderado"),"Moderado",IF(AND(BO22="Rara Vez",BP22="Mayor"),"Alto",IF(AND(BO22="Improbable",BP22="Moderado"),"Moderado",IF(AND(BO22="Improbable",BP22="Mayor"),"Alto",IF(AND(BO22="Posible",BP22="Moderado"),"Alto",IF(AND(BO22="Probable",BP22="Moderado"),"Alto","Extremo"))))))</f>
        <v>Extremo</v>
      </c>
      <c r="BR22" s="348" t="s">
        <v>2636</v>
      </c>
    </row>
    <row r="23" spans="1:70" s="146" customFormat="1" ht="142.80000000000001" customHeight="1" x14ac:dyDescent="0.3">
      <c r="A23" s="162"/>
      <c r="B23" s="395"/>
      <c r="C23" s="365"/>
      <c r="D23" s="376"/>
      <c r="E23" s="365"/>
      <c r="F23" s="365"/>
      <c r="G23" s="365"/>
      <c r="H23" s="365"/>
      <c r="I23" s="373"/>
      <c r="J23" s="168">
        <v>2</v>
      </c>
      <c r="K23" s="169" t="s">
        <v>2639</v>
      </c>
      <c r="L23" s="308"/>
      <c r="M23" s="310"/>
      <c r="N23" s="376"/>
      <c r="O23" s="370"/>
      <c r="P23" s="365"/>
      <c r="Q23" s="365"/>
      <c r="R23" s="365"/>
      <c r="S23" s="365"/>
      <c r="T23" s="365"/>
      <c r="U23" s="365"/>
      <c r="V23" s="365"/>
      <c r="W23" s="365"/>
      <c r="X23" s="365"/>
      <c r="Y23" s="365"/>
      <c r="Z23" s="365"/>
      <c r="AA23" s="365"/>
      <c r="AB23" s="365"/>
      <c r="AC23" s="365"/>
      <c r="AD23" s="365"/>
      <c r="AE23" s="365"/>
      <c r="AF23" s="365"/>
      <c r="AG23" s="365"/>
      <c r="AH23" s="365"/>
      <c r="AI23" s="367"/>
      <c r="AJ23" s="356"/>
      <c r="AK23" s="359"/>
      <c r="AL23" s="362"/>
      <c r="AM23" s="170">
        <v>2</v>
      </c>
      <c r="AN23" s="169" t="s">
        <v>2647</v>
      </c>
      <c r="AO23" s="171" t="s">
        <v>2648</v>
      </c>
      <c r="AP23" s="171" t="s">
        <v>77</v>
      </c>
      <c r="AQ23" s="171" t="s">
        <v>2649</v>
      </c>
      <c r="AR23" s="171" t="s">
        <v>2650</v>
      </c>
      <c r="AS23" s="171" t="s">
        <v>2651</v>
      </c>
      <c r="AT23" s="171" t="s">
        <v>2652</v>
      </c>
      <c r="AU23" s="171" t="s">
        <v>95</v>
      </c>
      <c r="AV23" s="171" t="s">
        <v>79</v>
      </c>
      <c r="AW23" s="171" t="s">
        <v>80</v>
      </c>
      <c r="AX23" s="171" t="s">
        <v>81</v>
      </c>
      <c r="AY23" s="171" t="s">
        <v>82</v>
      </c>
      <c r="AZ23" s="171" t="s">
        <v>83</v>
      </c>
      <c r="BA23" s="171" t="s">
        <v>84</v>
      </c>
      <c r="BB23" s="171" t="s">
        <v>96</v>
      </c>
      <c r="BC23" s="171">
        <f>IF(AV23="Asignado",15,0)+IF(AW23="Adecuado",15,0)+IF(AX23="Oportuna",15,0)+IF(AY23="Prevenir",15,IF(AY23="Detectar",10,0))+IF(AZ23="Confiable",15,0)+IF(BA23="Se investigan y resuelven oportunamente",15,0)+IF(BB23="Completa",10,IF(BB23="Incompleta",5,0))</f>
        <v>100</v>
      </c>
      <c r="BD23" s="171" t="str">
        <f t="shared" si="17"/>
        <v>Fuerte</v>
      </c>
      <c r="BE23" s="171"/>
      <c r="BF23" s="171" t="s">
        <v>98</v>
      </c>
      <c r="BG23" s="171" t="str">
        <f t="shared" si="18"/>
        <v>Algunas veces se ejecuta</v>
      </c>
      <c r="BH23" s="171"/>
      <c r="BI23" s="172" t="str">
        <f t="shared" si="19"/>
        <v>MODERADO</v>
      </c>
      <c r="BJ23" s="171">
        <f t="shared" si="20"/>
        <v>50</v>
      </c>
      <c r="BK23" s="171" t="str">
        <f t="shared" si="21"/>
        <v>SI</v>
      </c>
      <c r="BL23" s="351"/>
      <c r="BM23" s="351"/>
      <c r="BN23" s="354"/>
      <c r="BO23" s="356"/>
      <c r="BP23" s="356"/>
      <c r="BQ23" s="359"/>
      <c r="BR23" s="349"/>
    </row>
    <row r="24" spans="1:70" s="146" customFormat="1" ht="3" customHeight="1" x14ac:dyDescent="0.3">
      <c r="A24" s="162"/>
      <c r="B24" s="395"/>
      <c r="C24" s="365"/>
      <c r="D24" s="376"/>
      <c r="E24" s="365"/>
      <c r="F24" s="365"/>
      <c r="G24" s="365"/>
      <c r="H24" s="365"/>
      <c r="I24" s="373"/>
      <c r="J24" s="173">
        <v>3</v>
      </c>
      <c r="K24" s="174"/>
      <c r="L24" s="308"/>
      <c r="M24" s="310"/>
      <c r="N24" s="376"/>
      <c r="O24" s="370"/>
      <c r="P24" s="365"/>
      <c r="Q24" s="365"/>
      <c r="R24" s="365"/>
      <c r="S24" s="365"/>
      <c r="T24" s="365"/>
      <c r="U24" s="365"/>
      <c r="V24" s="365"/>
      <c r="W24" s="365"/>
      <c r="X24" s="365"/>
      <c r="Y24" s="365"/>
      <c r="Z24" s="365"/>
      <c r="AA24" s="365"/>
      <c r="AB24" s="365"/>
      <c r="AC24" s="365"/>
      <c r="AD24" s="365"/>
      <c r="AE24" s="365"/>
      <c r="AF24" s="365"/>
      <c r="AG24" s="365"/>
      <c r="AH24" s="365"/>
      <c r="AI24" s="367"/>
      <c r="AJ24" s="356"/>
      <c r="AK24" s="359"/>
      <c r="AL24" s="362"/>
      <c r="AM24" s="175">
        <v>3</v>
      </c>
      <c r="AN24" s="174"/>
      <c r="AO24" s="176"/>
      <c r="AP24" s="176"/>
      <c r="AQ24" s="176"/>
      <c r="AR24" s="176"/>
      <c r="AS24" s="176"/>
      <c r="AT24" s="176"/>
      <c r="AU24" s="176"/>
      <c r="AV24" s="166"/>
      <c r="AW24" s="166"/>
      <c r="AX24" s="166"/>
      <c r="AY24" s="166"/>
      <c r="AZ24" s="166"/>
      <c r="BA24" s="166"/>
      <c r="BB24" s="166"/>
      <c r="BC24" s="176">
        <f t="shared" ref="BC24:BC32" si="28">IF(AV24="Asignado",15,0)+IF(AW24="Adecuado",15,0)+IF(AX24="Oportuna",15,0)+IF(AY24="Prevenir",15,IF(AY24="Detectar",10,0))+IF(AZ24="Confiable",15,0)+IF(BA24="Se investigan y resuelven oportunamente",15,0)+IF(BB24="Completa",10,IF(BB24="Incompleta",5,0))</f>
        <v>0</v>
      </c>
      <c r="BD24" s="176" t="str">
        <f t="shared" si="17"/>
        <v>Débil</v>
      </c>
      <c r="BE24" s="176"/>
      <c r="BF24" s="176"/>
      <c r="BG24" s="176" t="str">
        <f t="shared" si="18"/>
        <v>Casilla formulada</v>
      </c>
      <c r="BH24" s="176"/>
      <c r="BI24" s="177" t="str">
        <f t="shared" si="19"/>
        <v/>
      </c>
      <c r="BJ24" s="176" t="str">
        <f t="shared" si="20"/>
        <v/>
      </c>
      <c r="BK24" s="176" t="str">
        <f t="shared" si="21"/>
        <v>SI</v>
      </c>
      <c r="BL24" s="351"/>
      <c r="BM24" s="351"/>
      <c r="BN24" s="354"/>
      <c r="BO24" s="356"/>
      <c r="BP24" s="356"/>
      <c r="BQ24" s="359"/>
      <c r="BR24" s="349"/>
    </row>
    <row r="25" spans="1:70" s="146" customFormat="1" ht="3" customHeight="1" x14ac:dyDescent="0.3">
      <c r="A25" s="162"/>
      <c r="B25" s="395"/>
      <c r="C25" s="365"/>
      <c r="D25" s="376"/>
      <c r="E25" s="365"/>
      <c r="F25" s="365"/>
      <c r="G25" s="365"/>
      <c r="H25" s="365"/>
      <c r="I25" s="373"/>
      <c r="J25" s="168">
        <v>4</v>
      </c>
      <c r="K25" s="169" t="s">
        <v>586</v>
      </c>
      <c r="L25" s="308"/>
      <c r="M25" s="310"/>
      <c r="N25" s="376"/>
      <c r="O25" s="370"/>
      <c r="P25" s="365"/>
      <c r="Q25" s="365"/>
      <c r="R25" s="365"/>
      <c r="S25" s="365"/>
      <c r="T25" s="365"/>
      <c r="U25" s="365"/>
      <c r="V25" s="365"/>
      <c r="W25" s="365"/>
      <c r="X25" s="365"/>
      <c r="Y25" s="365"/>
      <c r="Z25" s="365"/>
      <c r="AA25" s="365"/>
      <c r="AB25" s="365"/>
      <c r="AC25" s="365"/>
      <c r="AD25" s="365"/>
      <c r="AE25" s="365"/>
      <c r="AF25" s="365"/>
      <c r="AG25" s="365"/>
      <c r="AH25" s="365"/>
      <c r="AI25" s="367"/>
      <c r="AJ25" s="356"/>
      <c r="AK25" s="359"/>
      <c r="AL25" s="362"/>
      <c r="AM25" s="170">
        <v>4</v>
      </c>
      <c r="AN25" s="169" t="s">
        <v>1926</v>
      </c>
      <c r="AO25" s="171"/>
      <c r="AP25" s="171" t="s">
        <v>585</v>
      </c>
      <c r="AQ25" s="171"/>
      <c r="AR25" s="171"/>
      <c r="AS25" s="171"/>
      <c r="AT25" s="171"/>
      <c r="AU25" s="171" t="s">
        <v>585</v>
      </c>
      <c r="AV25" s="171" t="s">
        <v>585</v>
      </c>
      <c r="AW25" s="171" t="s">
        <v>585</v>
      </c>
      <c r="AX25" s="171" t="s">
        <v>585</v>
      </c>
      <c r="AY25" s="171" t="s">
        <v>585</v>
      </c>
      <c r="AZ25" s="171" t="s">
        <v>585</v>
      </c>
      <c r="BA25" s="171" t="s">
        <v>585</v>
      </c>
      <c r="BB25" s="171" t="s">
        <v>585</v>
      </c>
      <c r="BC25" s="171">
        <f t="shared" si="28"/>
        <v>0</v>
      </c>
      <c r="BD25" s="171" t="str">
        <f t="shared" si="17"/>
        <v>Débil</v>
      </c>
      <c r="BE25" s="171"/>
      <c r="BF25" s="171" t="s">
        <v>585</v>
      </c>
      <c r="BG25" s="171" t="str">
        <f t="shared" si="18"/>
        <v>Casilla formulada</v>
      </c>
      <c r="BH25" s="171"/>
      <c r="BI25" s="172" t="str">
        <f t="shared" si="19"/>
        <v/>
      </c>
      <c r="BJ25" s="171" t="str">
        <f t="shared" si="20"/>
        <v/>
      </c>
      <c r="BK25" s="171" t="str">
        <f t="shared" si="21"/>
        <v>SI</v>
      </c>
      <c r="BL25" s="351"/>
      <c r="BM25" s="351"/>
      <c r="BN25" s="354"/>
      <c r="BO25" s="356"/>
      <c r="BP25" s="356"/>
      <c r="BQ25" s="359"/>
      <c r="BR25" s="349"/>
    </row>
    <row r="26" spans="1:70" s="146" customFormat="1" ht="3" customHeight="1" x14ac:dyDescent="0.3">
      <c r="A26" s="162"/>
      <c r="B26" s="395"/>
      <c r="C26" s="365"/>
      <c r="D26" s="376"/>
      <c r="E26" s="365"/>
      <c r="F26" s="365"/>
      <c r="G26" s="365"/>
      <c r="H26" s="365"/>
      <c r="I26" s="373"/>
      <c r="J26" s="173">
        <v>5</v>
      </c>
      <c r="K26" s="174" t="s">
        <v>586</v>
      </c>
      <c r="L26" s="308"/>
      <c r="M26" s="310"/>
      <c r="N26" s="376"/>
      <c r="O26" s="370"/>
      <c r="P26" s="365"/>
      <c r="Q26" s="365"/>
      <c r="R26" s="365"/>
      <c r="S26" s="365"/>
      <c r="T26" s="365"/>
      <c r="U26" s="365"/>
      <c r="V26" s="365"/>
      <c r="W26" s="365"/>
      <c r="X26" s="365"/>
      <c r="Y26" s="365"/>
      <c r="Z26" s="365"/>
      <c r="AA26" s="365"/>
      <c r="AB26" s="365"/>
      <c r="AC26" s="365"/>
      <c r="AD26" s="365"/>
      <c r="AE26" s="365"/>
      <c r="AF26" s="365"/>
      <c r="AG26" s="365"/>
      <c r="AH26" s="365"/>
      <c r="AI26" s="367"/>
      <c r="AJ26" s="356"/>
      <c r="AK26" s="359"/>
      <c r="AL26" s="362"/>
      <c r="AM26" s="175">
        <v>5</v>
      </c>
      <c r="AN26" s="174" t="s">
        <v>1926</v>
      </c>
      <c r="AO26" s="176"/>
      <c r="AP26" s="176" t="s">
        <v>585</v>
      </c>
      <c r="AQ26" s="176"/>
      <c r="AR26" s="176"/>
      <c r="AS26" s="176"/>
      <c r="AT26" s="176"/>
      <c r="AU26" s="176" t="s">
        <v>585</v>
      </c>
      <c r="AV26" s="166" t="s">
        <v>585</v>
      </c>
      <c r="AW26" s="166" t="s">
        <v>585</v>
      </c>
      <c r="AX26" s="166" t="s">
        <v>585</v>
      </c>
      <c r="AY26" s="166" t="s">
        <v>585</v>
      </c>
      <c r="AZ26" s="166" t="s">
        <v>585</v>
      </c>
      <c r="BA26" s="166" t="s">
        <v>585</v>
      </c>
      <c r="BB26" s="166" t="s">
        <v>585</v>
      </c>
      <c r="BC26" s="176">
        <f t="shared" si="28"/>
        <v>0</v>
      </c>
      <c r="BD26" s="176" t="str">
        <f t="shared" si="17"/>
        <v>Débil</v>
      </c>
      <c r="BE26" s="176"/>
      <c r="BF26" s="176" t="s">
        <v>585</v>
      </c>
      <c r="BG26" s="176" t="str">
        <f t="shared" si="18"/>
        <v>Casilla formulada</v>
      </c>
      <c r="BH26" s="176"/>
      <c r="BI26" s="177" t="str">
        <f t="shared" si="19"/>
        <v/>
      </c>
      <c r="BJ26" s="176" t="str">
        <f t="shared" si="20"/>
        <v/>
      </c>
      <c r="BK26" s="176" t="str">
        <f t="shared" si="21"/>
        <v>SI</v>
      </c>
      <c r="BL26" s="351"/>
      <c r="BM26" s="351"/>
      <c r="BN26" s="354"/>
      <c r="BO26" s="356"/>
      <c r="BP26" s="356"/>
      <c r="BQ26" s="359"/>
      <c r="BR26" s="349"/>
    </row>
    <row r="27" spans="1:70" s="146" customFormat="1" ht="3" customHeight="1" x14ac:dyDescent="0.3">
      <c r="A27" s="162"/>
      <c r="B27" s="395"/>
      <c r="C27" s="365"/>
      <c r="D27" s="376"/>
      <c r="E27" s="365"/>
      <c r="F27" s="365"/>
      <c r="G27" s="365"/>
      <c r="H27" s="365"/>
      <c r="I27" s="373"/>
      <c r="J27" s="168">
        <v>6</v>
      </c>
      <c r="K27" s="169" t="s">
        <v>586</v>
      </c>
      <c r="L27" s="308"/>
      <c r="M27" s="310"/>
      <c r="N27" s="376"/>
      <c r="O27" s="370"/>
      <c r="P27" s="365"/>
      <c r="Q27" s="365"/>
      <c r="R27" s="365"/>
      <c r="S27" s="365"/>
      <c r="T27" s="365"/>
      <c r="U27" s="365"/>
      <c r="V27" s="365"/>
      <c r="W27" s="365"/>
      <c r="X27" s="365"/>
      <c r="Y27" s="365"/>
      <c r="Z27" s="365"/>
      <c r="AA27" s="365"/>
      <c r="AB27" s="365"/>
      <c r="AC27" s="365"/>
      <c r="AD27" s="365"/>
      <c r="AE27" s="365"/>
      <c r="AF27" s="365"/>
      <c r="AG27" s="365"/>
      <c r="AH27" s="365"/>
      <c r="AI27" s="367"/>
      <c r="AJ27" s="356"/>
      <c r="AK27" s="359"/>
      <c r="AL27" s="362"/>
      <c r="AM27" s="170">
        <v>6</v>
      </c>
      <c r="AN27" s="169" t="s">
        <v>1926</v>
      </c>
      <c r="AO27" s="171"/>
      <c r="AP27" s="171" t="s">
        <v>585</v>
      </c>
      <c r="AQ27" s="171"/>
      <c r="AR27" s="171"/>
      <c r="AS27" s="171"/>
      <c r="AT27" s="171"/>
      <c r="AU27" s="171" t="s">
        <v>585</v>
      </c>
      <c r="AV27" s="171" t="s">
        <v>585</v>
      </c>
      <c r="AW27" s="171" t="s">
        <v>585</v>
      </c>
      <c r="AX27" s="171" t="s">
        <v>585</v>
      </c>
      <c r="AY27" s="171" t="s">
        <v>585</v>
      </c>
      <c r="AZ27" s="171" t="s">
        <v>585</v>
      </c>
      <c r="BA27" s="171" t="s">
        <v>585</v>
      </c>
      <c r="BB27" s="171" t="s">
        <v>585</v>
      </c>
      <c r="BC27" s="171">
        <f t="shared" si="28"/>
        <v>0</v>
      </c>
      <c r="BD27" s="171" t="str">
        <f t="shared" si="17"/>
        <v>Débil</v>
      </c>
      <c r="BE27" s="171"/>
      <c r="BF27" s="171" t="s">
        <v>585</v>
      </c>
      <c r="BG27" s="171" t="str">
        <f t="shared" si="18"/>
        <v>Casilla formulada</v>
      </c>
      <c r="BH27" s="171"/>
      <c r="BI27" s="172" t="str">
        <f t="shared" si="19"/>
        <v/>
      </c>
      <c r="BJ27" s="171" t="str">
        <f t="shared" si="20"/>
        <v/>
      </c>
      <c r="BK27" s="171" t="str">
        <f t="shared" si="21"/>
        <v>SI</v>
      </c>
      <c r="BL27" s="351"/>
      <c r="BM27" s="351"/>
      <c r="BN27" s="354"/>
      <c r="BO27" s="356"/>
      <c r="BP27" s="356"/>
      <c r="BQ27" s="359"/>
      <c r="BR27" s="349"/>
    </row>
    <row r="28" spans="1:70" s="146" customFormat="1" ht="3" customHeight="1" x14ac:dyDescent="0.3">
      <c r="A28" s="162"/>
      <c r="B28" s="395"/>
      <c r="C28" s="365"/>
      <c r="D28" s="376"/>
      <c r="E28" s="365"/>
      <c r="F28" s="365"/>
      <c r="G28" s="365"/>
      <c r="H28" s="365"/>
      <c r="I28" s="373"/>
      <c r="J28" s="173">
        <v>7</v>
      </c>
      <c r="K28" s="174" t="s">
        <v>586</v>
      </c>
      <c r="L28" s="308"/>
      <c r="M28" s="310"/>
      <c r="N28" s="376"/>
      <c r="O28" s="370"/>
      <c r="P28" s="365"/>
      <c r="Q28" s="365"/>
      <c r="R28" s="365"/>
      <c r="S28" s="365"/>
      <c r="T28" s="365"/>
      <c r="U28" s="365"/>
      <c r="V28" s="365"/>
      <c r="W28" s="365"/>
      <c r="X28" s="365"/>
      <c r="Y28" s="365"/>
      <c r="Z28" s="365"/>
      <c r="AA28" s="365"/>
      <c r="AB28" s="365"/>
      <c r="AC28" s="365"/>
      <c r="AD28" s="365"/>
      <c r="AE28" s="365"/>
      <c r="AF28" s="365"/>
      <c r="AG28" s="365"/>
      <c r="AH28" s="365"/>
      <c r="AI28" s="367"/>
      <c r="AJ28" s="356"/>
      <c r="AK28" s="359"/>
      <c r="AL28" s="362"/>
      <c r="AM28" s="175">
        <v>7</v>
      </c>
      <c r="AN28" s="174" t="s">
        <v>1926</v>
      </c>
      <c r="AO28" s="176"/>
      <c r="AP28" s="176" t="s">
        <v>585</v>
      </c>
      <c r="AQ28" s="176"/>
      <c r="AR28" s="176"/>
      <c r="AS28" s="176"/>
      <c r="AT28" s="176"/>
      <c r="AU28" s="176" t="s">
        <v>585</v>
      </c>
      <c r="AV28" s="166" t="s">
        <v>585</v>
      </c>
      <c r="AW28" s="166" t="s">
        <v>585</v>
      </c>
      <c r="AX28" s="166" t="s">
        <v>585</v>
      </c>
      <c r="AY28" s="166" t="s">
        <v>585</v>
      </c>
      <c r="AZ28" s="166" t="s">
        <v>585</v>
      </c>
      <c r="BA28" s="166" t="s">
        <v>585</v>
      </c>
      <c r="BB28" s="166" t="s">
        <v>585</v>
      </c>
      <c r="BC28" s="176">
        <f t="shared" si="28"/>
        <v>0</v>
      </c>
      <c r="BD28" s="176" t="str">
        <f t="shared" si="17"/>
        <v>Débil</v>
      </c>
      <c r="BE28" s="176"/>
      <c r="BF28" s="176" t="s">
        <v>585</v>
      </c>
      <c r="BG28" s="176" t="str">
        <f t="shared" si="18"/>
        <v>Casilla formulada</v>
      </c>
      <c r="BH28" s="176"/>
      <c r="BI28" s="177" t="str">
        <f t="shared" si="19"/>
        <v/>
      </c>
      <c r="BJ28" s="176" t="str">
        <f t="shared" si="20"/>
        <v/>
      </c>
      <c r="BK28" s="176" t="str">
        <f t="shared" si="21"/>
        <v>SI</v>
      </c>
      <c r="BL28" s="351"/>
      <c r="BM28" s="351"/>
      <c r="BN28" s="354"/>
      <c r="BO28" s="356"/>
      <c r="BP28" s="356"/>
      <c r="BQ28" s="359"/>
      <c r="BR28" s="349"/>
    </row>
    <row r="29" spans="1:70" s="146" customFormat="1" ht="3" customHeight="1" x14ac:dyDescent="0.3">
      <c r="A29" s="162"/>
      <c r="B29" s="395"/>
      <c r="C29" s="365"/>
      <c r="D29" s="376"/>
      <c r="E29" s="365"/>
      <c r="F29" s="365"/>
      <c r="G29" s="365"/>
      <c r="H29" s="365"/>
      <c r="I29" s="373"/>
      <c r="J29" s="168">
        <v>8</v>
      </c>
      <c r="K29" s="169" t="s">
        <v>586</v>
      </c>
      <c r="L29" s="308"/>
      <c r="M29" s="310"/>
      <c r="N29" s="376"/>
      <c r="O29" s="370"/>
      <c r="P29" s="365"/>
      <c r="Q29" s="365"/>
      <c r="R29" s="365"/>
      <c r="S29" s="365"/>
      <c r="T29" s="365"/>
      <c r="U29" s="365"/>
      <c r="V29" s="365"/>
      <c r="W29" s="365"/>
      <c r="X29" s="365"/>
      <c r="Y29" s="365"/>
      <c r="Z29" s="365"/>
      <c r="AA29" s="365"/>
      <c r="AB29" s="365"/>
      <c r="AC29" s="365"/>
      <c r="AD29" s="365"/>
      <c r="AE29" s="365"/>
      <c r="AF29" s="365"/>
      <c r="AG29" s="365"/>
      <c r="AH29" s="365"/>
      <c r="AI29" s="367"/>
      <c r="AJ29" s="356"/>
      <c r="AK29" s="359"/>
      <c r="AL29" s="362"/>
      <c r="AM29" s="170">
        <v>8</v>
      </c>
      <c r="AN29" s="169" t="s">
        <v>1926</v>
      </c>
      <c r="AO29" s="171"/>
      <c r="AP29" s="171" t="s">
        <v>585</v>
      </c>
      <c r="AQ29" s="171"/>
      <c r="AR29" s="171"/>
      <c r="AS29" s="171"/>
      <c r="AT29" s="171"/>
      <c r="AU29" s="171" t="s">
        <v>585</v>
      </c>
      <c r="AV29" s="171" t="s">
        <v>585</v>
      </c>
      <c r="AW29" s="171" t="s">
        <v>585</v>
      </c>
      <c r="AX29" s="171" t="s">
        <v>585</v>
      </c>
      <c r="AY29" s="171" t="s">
        <v>585</v>
      </c>
      <c r="AZ29" s="171" t="s">
        <v>585</v>
      </c>
      <c r="BA29" s="171" t="s">
        <v>585</v>
      </c>
      <c r="BB29" s="171" t="s">
        <v>585</v>
      </c>
      <c r="BC29" s="171">
        <f t="shared" si="28"/>
        <v>0</v>
      </c>
      <c r="BD29" s="171" t="str">
        <f t="shared" si="17"/>
        <v>Débil</v>
      </c>
      <c r="BE29" s="171"/>
      <c r="BF29" s="171" t="s">
        <v>585</v>
      </c>
      <c r="BG29" s="171" t="str">
        <f t="shared" si="18"/>
        <v>Casilla formulada</v>
      </c>
      <c r="BH29" s="171"/>
      <c r="BI29" s="172" t="str">
        <f t="shared" si="19"/>
        <v/>
      </c>
      <c r="BJ29" s="171" t="str">
        <f t="shared" si="20"/>
        <v/>
      </c>
      <c r="BK29" s="171" t="str">
        <f t="shared" si="21"/>
        <v>SI</v>
      </c>
      <c r="BL29" s="351"/>
      <c r="BM29" s="351"/>
      <c r="BN29" s="354"/>
      <c r="BO29" s="356"/>
      <c r="BP29" s="356"/>
      <c r="BQ29" s="359"/>
      <c r="BR29" s="349"/>
    </row>
    <row r="30" spans="1:70" s="146" customFormat="1" ht="3" customHeight="1" x14ac:dyDescent="0.3">
      <c r="A30" s="162"/>
      <c r="B30" s="395"/>
      <c r="C30" s="365"/>
      <c r="D30" s="376"/>
      <c r="E30" s="365"/>
      <c r="F30" s="365"/>
      <c r="G30" s="365"/>
      <c r="H30" s="365"/>
      <c r="I30" s="373"/>
      <c r="J30" s="173">
        <v>9</v>
      </c>
      <c r="K30" s="174" t="s">
        <v>586</v>
      </c>
      <c r="L30" s="308"/>
      <c r="M30" s="310"/>
      <c r="N30" s="376"/>
      <c r="O30" s="370"/>
      <c r="P30" s="365"/>
      <c r="Q30" s="365"/>
      <c r="R30" s="365"/>
      <c r="S30" s="365"/>
      <c r="T30" s="365"/>
      <c r="U30" s="365"/>
      <c r="V30" s="365"/>
      <c r="W30" s="365"/>
      <c r="X30" s="365"/>
      <c r="Y30" s="365"/>
      <c r="Z30" s="365"/>
      <c r="AA30" s="365"/>
      <c r="AB30" s="365"/>
      <c r="AC30" s="365"/>
      <c r="AD30" s="365"/>
      <c r="AE30" s="365"/>
      <c r="AF30" s="365"/>
      <c r="AG30" s="365"/>
      <c r="AH30" s="365"/>
      <c r="AI30" s="367"/>
      <c r="AJ30" s="356"/>
      <c r="AK30" s="359"/>
      <c r="AL30" s="362"/>
      <c r="AM30" s="175">
        <v>9</v>
      </c>
      <c r="AN30" s="174" t="s">
        <v>1926</v>
      </c>
      <c r="AO30" s="176"/>
      <c r="AP30" s="176" t="s">
        <v>585</v>
      </c>
      <c r="AQ30" s="176"/>
      <c r="AR30" s="176"/>
      <c r="AS30" s="176"/>
      <c r="AT30" s="176"/>
      <c r="AU30" s="176" t="s">
        <v>585</v>
      </c>
      <c r="AV30" s="166" t="s">
        <v>585</v>
      </c>
      <c r="AW30" s="166" t="s">
        <v>585</v>
      </c>
      <c r="AX30" s="166" t="s">
        <v>585</v>
      </c>
      <c r="AY30" s="166" t="s">
        <v>585</v>
      </c>
      <c r="AZ30" s="166" t="s">
        <v>585</v>
      </c>
      <c r="BA30" s="166" t="s">
        <v>585</v>
      </c>
      <c r="BB30" s="166" t="s">
        <v>585</v>
      </c>
      <c r="BC30" s="176">
        <f t="shared" si="28"/>
        <v>0</v>
      </c>
      <c r="BD30" s="176" t="str">
        <f t="shared" si="17"/>
        <v>Débil</v>
      </c>
      <c r="BE30" s="176"/>
      <c r="BF30" s="176" t="s">
        <v>585</v>
      </c>
      <c r="BG30" s="176" t="str">
        <f t="shared" si="18"/>
        <v>Casilla formulada</v>
      </c>
      <c r="BH30" s="176"/>
      <c r="BI30" s="177" t="str">
        <f t="shared" si="19"/>
        <v/>
      </c>
      <c r="BJ30" s="176" t="str">
        <f t="shared" si="20"/>
        <v/>
      </c>
      <c r="BK30" s="176" t="str">
        <f t="shared" si="21"/>
        <v>SI</v>
      </c>
      <c r="BL30" s="351"/>
      <c r="BM30" s="351"/>
      <c r="BN30" s="354"/>
      <c r="BO30" s="356"/>
      <c r="BP30" s="356"/>
      <c r="BQ30" s="359"/>
      <c r="BR30" s="349"/>
    </row>
    <row r="31" spans="1:70" s="146" customFormat="1" ht="3" customHeight="1" thickBot="1" x14ac:dyDescent="0.35">
      <c r="A31" s="162"/>
      <c r="B31" s="396"/>
      <c r="C31" s="366"/>
      <c r="D31" s="377"/>
      <c r="E31" s="366"/>
      <c r="F31" s="366"/>
      <c r="G31" s="366"/>
      <c r="H31" s="366"/>
      <c r="I31" s="374"/>
      <c r="J31" s="178">
        <v>10</v>
      </c>
      <c r="K31" s="179" t="s">
        <v>586</v>
      </c>
      <c r="L31" s="309"/>
      <c r="M31" s="311"/>
      <c r="N31" s="377"/>
      <c r="O31" s="371"/>
      <c r="P31" s="366"/>
      <c r="Q31" s="366"/>
      <c r="R31" s="366"/>
      <c r="S31" s="366"/>
      <c r="T31" s="366"/>
      <c r="U31" s="366"/>
      <c r="V31" s="366"/>
      <c r="W31" s="366"/>
      <c r="X31" s="366"/>
      <c r="Y31" s="366"/>
      <c r="Z31" s="366"/>
      <c r="AA31" s="366"/>
      <c r="AB31" s="366"/>
      <c r="AC31" s="366"/>
      <c r="AD31" s="366"/>
      <c r="AE31" s="366"/>
      <c r="AF31" s="366"/>
      <c r="AG31" s="366"/>
      <c r="AH31" s="366"/>
      <c r="AI31" s="368"/>
      <c r="AJ31" s="357"/>
      <c r="AK31" s="360"/>
      <c r="AL31" s="363"/>
      <c r="AM31" s="180">
        <v>10</v>
      </c>
      <c r="AN31" s="179" t="s">
        <v>1926</v>
      </c>
      <c r="AO31" s="181"/>
      <c r="AP31" s="181" t="s">
        <v>585</v>
      </c>
      <c r="AQ31" s="181"/>
      <c r="AR31" s="181"/>
      <c r="AS31" s="181"/>
      <c r="AT31" s="181"/>
      <c r="AU31" s="181" t="s">
        <v>585</v>
      </c>
      <c r="AV31" s="181" t="s">
        <v>585</v>
      </c>
      <c r="AW31" s="181" t="s">
        <v>585</v>
      </c>
      <c r="AX31" s="181" t="s">
        <v>585</v>
      </c>
      <c r="AY31" s="181" t="s">
        <v>585</v>
      </c>
      <c r="AZ31" s="181" t="s">
        <v>585</v>
      </c>
      <c r="BA31" s="181" t="s">
        <v>585</v>
      </c>
      <c r="BB31" s="181" t="s">
        <v>585</v>
      </c>
      <c r="BC31" s="181">
        <f t="shared" si="28"/>
        <v>0</v>
      </c>
      <c r="BD31" s="181" t="str">
        <f t="shared" si="17"/>
        <v>Débil</v>
      </c>
      <c r="BE31" s="181"/>
      <c r="BF31" s="181" t="s">
        <v>585</v>
      </c>
      <c r="BG31" s="181" t="str">
        <f t="shared" si="18"/>
        <v>Casilla formulada</v>
      </c>
      <c r="BH31" s="181"/>
      <c r="BI31" s="182" t="str">
        <f t="shared" si="19"/>
        <v/>
      </c>
      <c r="BJ31" s="181" t="str">
        <f t="shared" si="20"/>
        <v/>
      </c>
      <c r="BK31" s="181" t="str">
        <f t="shared" si="21"/>
        <v>SI</v>
      </c>
      <c r="BL31" s="352"/>
      <c r="BM31" s="352"/>
      <c r="BN31" s="355"/>
      <c r="BO31" s="357"/>
      <c r="BP31" s="357"/>
      <c r="BQ31" s="360"/>
      <c r="BR31" s="350"/>
    </row>
    <row r="32" spans="1:70" s="146" customFormat="1" ht="304.8" customHeight="1" x14ac:dyDescent="0.3">
      <c r="A32" s="162"/>
      <c r="B32" s="394" t="s">
        <v>31</v>
      </c>
      <c r="C32" s="364" t="str">
        <f>VLOOKUP(B32,'[7]HOJA DE DATOS'!$I$13:$J$46,2,FALSE)</f>
        <v>Administrar el Talento Humano de conformidad con las normas que rigen la materia, con el fin de desarrollar planes, programas y proyectos orientados a la vinculación, bienestar, la seguridad y salud y retiro del servidor público para contribuir al logro de los objetivos institucionales de la Entidad.</v>
      </c>
      <c r="D32" s="376" t="s">
        <v>2653</v>
      </c>
      <c r="E32" s="364" t="s">
        <v>75</v>
      </c>
      <c r="F32" s="364" t="s">
        <v>75</v>
      </c>
      <c r="G32" s="364" t="s">
        <v>75</v>
      </c>
      <c r="H32" s="364" t="s">
        <v>75</v>
      </c>
      <c r="I32" s="372" t="str">
        <f>IF(AND((E32="SI"),(F32="SI"),(G32="SI"),(H32="SI")),"Si es Riesgo de Corrupción","No es Riesgo de Corrupción")</f>
        <v>Si es Riesgo de Corrupción</v>
      </c>
      <c r="J32" s="163">
        <v>1</v>
      </c>
      <c r="K32" s="164" t="s">
        <v>2654</v>
      </c>
      <c r="L32" s="308" t="s">
        <v>2655</v>
      </c>
      <c r="M32" s="310">
        <v>4</v>
      </c>
      <c r="N32" s="375" t="str">
        <f>IF(M32=1,"Rara vez",IF(M32=2,"Improbable",IF(M32=3,"Posible",IF(M32=4,"Probable",IF(M32=5,"Casi seguro","← 
Definir el nivel de probabilidad")))))</f>
        <v>Probable</v>
      </c>
      <c r="O32" s="369" t="str">
        <f t="shared" ref="O32" si="29">IF(M32=5,"Descripción:
Se espera que el evento ocurra en la mayoría de las circunstancias
Frecuencia:
Más de 1 vez al año",IF(M32=4,"Descripción:
Es viable que el evento ocurra en la mayoría de las circunstancias
Frecuencia:
Al menos 1 vez en el último año",IF(M32=3,"Descripción:
El evento podrá ocurrir en algún momento
Frecuencia:
Al menos 1 vez en los últimos 2 años",IF(M32=2,"Descripción:
El evento puede ocurrir en algún momento
Frecuencia:
Al menos 1 vez en los últimos 5 años",IF(M32=1,"Descripción:
El evento puede ocurrir solo en circunstancias excepcionales (poco comunes o anormales)
Frecuencia:
No se ha presentado en los últimos 5 años","← ← 
Definir el nivel de probabilidad")))))</f>
        <v>Descripción:
Es viable que el evento ocurra en la mayoría de las circunstancias
Frecuencia:
Al menos 1 vez en el último año</v>
      </c>
      <c r="P32" s="364" t="s">
        <v>75</v>
      </c>
      <c r="Q32" s="364" t="s">
        <v>75</v>
      </c>
      <c r="R32" s="364" t="s">
        <v>76</v>
      </c>
      <c r="S32" s="364" t="s">
        <v>76</v>
      </c>
      <c r="T32" s="364" t="s">
        <v>75</v>
      </c>
      <c r="U32" s="364" t="s">
        <v>75</v>
      </c>
      <c r="V32" s="364" t="s">
        <v>75</v>
      </c>
      <c r="W32" s="364" t="s">
        <v>75</v>
      </c>
      <c r="X32" s="364" t="s">
        <v>75</v>
      </c>
      <c r="Y32" s="364" t="s">
        <v>75</v>
      </c>
      <c r="Z32" s="364" t="s">
        <v>75</v>
      </c>
      <c r="AA32" s="364" t="s">
        <v>75</v>
      </c>
      <c r="AB32" s="364" t="s">
        <v>75</v>
      </c>
      <c r="AC32" s="364" t="s">
        <v>75</v>
      </c>
      <c r="AD32" s="364" t="s">
        <v>75</v>
      </c>
      <c r="AE32" s="364" t="s">
        <v>76</v>
      </c>
      <c r="AF32" s="364" t="s">
        <v>75</v>
      </c>
      <c r="AG32" s="364" t="s">
        <v>75</v>
      </c>
      <c r="AH32" s="364" t="s">
        <v>76</v>
      </c>
      <c r="AI32" s="367">
        <f>IF(AE32="SI","Impacto Catastrófico por lesoines o perdida de vidas humanas",(COUNTIF(P32:AD41,"SI")+COUNTIF(AF32:AH41,"SI")))</f>
        <v>15</v>
      </c>
      <c r="AJ32" s="356" t="str">
        <f t="shared" ref="AJ32" si="30">IF(AI32=0,"",IF(AND(AI32&gt;0,AI32&lt;=5),"Moderado",IF(AND(AI32&gt;5,AI32&lt;=11),"Mayor","Catastrófico")))</f>
        <v>Catastrófico</v>
      </c>
      <c r="AK32" s="358" t="str">
        <f>IF(AND(N32="Rara Vez",AJ32="Moderado"),"Moderado",IF(AND(N32="Rara Vez",AJ32="Mayor"),"Alto",IF(AND(N32="Improbable",AJ32="Moderado"),"Moderado",IF(AND(N32="Improbable",AJ32="Mayor"),"Alto",IF(AND(N32="Posible",AJ32="Moderado"),"Alto",IF(AND(N32="Probable",AJ32="Moderado"),"Alto","Extremo"))))))</f>
        <v>Extremo</v>
      </c>
      <c r="AL32" s="361" t="s">
        <v>70</v>
      </c>
      <c r="AM32" s="165">
        <v>1</v>
      </c>
      <c r="AN32" s="164" t="s">
        <v>2656</v>
      </c>
      <c r="AO32" s="166" t="s">
        <v>2657</v>
      </c>
      <c r="AP32" s="166" t="s">
        <v>77</v>
      </c>
      <c r="AQ32" s="166" t="s">
        <v>2658</v>
      </c>
      <c r="AR32" s="166" t="s">
        <v>2659</v>
      </c>
      <c r="AS32" s="166" t="s">
        <v>2660</v>
      </c>
      <c r="AT32" s="166" t="s">
        <v>2661</v>
      </c>
      <c r="AU32" s="166" t="s">
        <v>78</v>
      </c>
      <c r="AV32" s="166" t="s">
        <v>79</v>
      </c>
      <c r="AW32" s="166" t="s">
        <v>80</v>
      </c>
      <c r="AX32" s="166" t="s">
        <v>81</v>
      </c>
      <c r="AY32" s="166" t="s">
        <v>86</v>
      </c>
      <c r="AZ32" s="166" t="s">
        <v>83</v>
      </c>
      <c r="BA32" s="166" t="s">
        <v>84</v>
      </c>
      <c r="BB32" s="166" t="s">
        <v>96</v>
      </c>
      <c r="BC32" s="166">
        <f t="shared" si="28"/>
        <v>95</v>
      </c>
      <c r="BD32" s="166" t="str">
        <f t="shared" ref="BD32:BD41" si="31">IF(BC32&lt;=85,"Débil",IF(AND(BC32&gt;=86,BC32&lt;=94),"Moderado","Fuerte"))</f>
        <v>Fuerte</v>
      </c>
      <c r="BE32" s="166"/>
      <c r="BF32" s="166" t="s">
        <v>89</v>
      </c>
      <c r="BG32" s="166" t="str">
        <f t="shared" ref="BG32:BG41" si="32">IF(BF32="Débil","No se ejecuta",IF(BF32="Moderado","Algunas veces se ejecuta",IF(BF32="FUERTE","Siempre se ejecuta","Casilla formulada")))</f>
        <v>Siempre se ejecuta</v>
      </c>
      <c r="BH32" s="166"/>
      <c r="BI32" s="167" t="str">
        <f t="shared" ref="BI32:BI41" si="33">IF(AND(BF32="Fuerte",BD32="Fuerte"),"FUERTE",IF(AND(BF32="Fuerte",BD32="Moderado"),"MODERADO",IF(AND(BF32="Fuerte",BD32="Débil"),"DÉBIL",IF(AND(BF32="Moderado",BD32="Fuerte"),"MODERADO",IF(AND(BF32="Moderado",BD32="Moderado"),"MODERADO",IF(AND(BF32="Moderado",BD32="Débil"),"DÉBIL",IF(AND(BF32="Débil",BD32="Fuerte"),"DÉBIL",IF(AND(BF32="Débil",BD32="Moderado"),"DÉBIL",IF(AND(BF32="Débil",BD32="Débil"),"DÉBIL","")))))))))</f>
        <v>FUERTE</v>
      </c>
      <c r="BJ32" s="166">
        <f t="shared" ref="BJ32:BJ41" si="34">IF(BI32="DÉBIL",0,IF(BI32="MODERADO",50,IF(BI32="FUERTE",100,"")))</f>
        <v>100</v>
      </c>
      <c r="BK32" s="166" t="str">
        <f t="shared" ref="BK32:BK41" si="35">IF(AND(BF32="Fuerte",BD32="Fuerte"),"NO","SI")</f>
        <v>NO</v>
      </c>
      <c r="BL32" s="351" t="str">
        <f t="shared" ref="BL32" si="36">IF(AVERAGE(BJ32:BJ41)=100,"FUERTE",IF(AND(AVERAGE(BJ32:BJ41)&lt;=99,AVERAGE(BJ32:BJ41)&gt;=50),"MODERADA",IF(AVERAGE(BJ32:BJ41)&lt;50,"DÉBIL",0)))</f>
        <v>FUERTE</v>
      </c>
      <c r="BM32" s="351" t="str">
        <f t="shared" ref="BM32" si="37">IFERROR(IF(BL32="DÉBIL","NO DISMINUYE",IF(AVERAGEIF(AU32:AU41,"Preventivo",BJ32:BJ41)&gt;=50,"DIRECTAMENTE","NO DISMINUYE")),"NO DISMINUYE")</f>
        <v>NO DISMINUYE</v>
      </c>
      <c r="BN32" s="353">
        <f t="shared" ref="BN32" si="38">IF(M32=1,1,IF(AND(M32=2,BL32="FUERTE",BM32="DIRECTAMENTE"),M32-1,IF(AND(M32&gt;2,BL32="FUERTE",BM32="DIRECTAMENTE"),M32-2,IF(AND(M32&gt;=2,BL32="MODERADA",BM32="DIRECTAMENTE"),M32-1,M32))))</f>
        <v>4</v>
      </c>
      <c r="BO32" s="356" t="str">
        <f t="shared" ref="BO32" si="39">IF(BN32=1,"Rara vez",IF(BN32=2,"Improbable",IF(BN32=3,"Posible",IF(BN32=4,"Probable",IF(BN32=5,"Casi Seguro",0)))))</f>
        <v>Probable</v>
      </c>
      <c r="BP32" s="356" t="str">
        <f t="shared" ref="BP32" si="40">AJ32</f>
        <v>Catastrófico</v>
      </c>
      <c r="BQ32" s="358" t="str">
        <f t="shared" ref="BQ32" si="41">IF(AND(BO32="Rara Vez",BP32="Moderado"),"Moderado",IF(AND(BO32="Rara Vez",BP32="Mayor"),"Alto",IF(AND(BO32="Improbable",BP32="Moderado"),"Moderado",IF(AND(BO32="Improbable",BP32="Mayor"),"Alto",IF(AND(BO32="Posible",BP32="Moderado"),"Alto",IF(AND(BO32="Probable",BP32="Moderado"),"Alto","Extremo"))))))</f>
        <v>Extremo</v>
      </c>
      <c r="BR32" s="348" t="s">
        <v>2636</v>
      </c>
    </row>
    <row r="33" spans="1:70" s="146" customFormat="1" ht="2.4" customHeight="1" x14ac:dyDescent="0.3">
      <c r="A33" s="162"/>
      <c r="B33" s="395"/>
      <c r="C33" s="365"/>
      <c r="D33" s="376"/>
      <c r="E33" s="365"/>
      <c r="F33" s="365"/>
      <c r="G33" s="365"/>
      <c r="H33" s="365"/>
      <c r="I33" s="373"/>
      <c r="J33" s="168">
        <v>2</v>
      </c>
      <c r="K33" s="169"/>
      <c r="L33" s="308"/>
      <c r="M33" s="310"/>
      <c r="N33" s="376"/>
      <c r="O33" s="370"/>
      <c r="P33" s="365"/>
      <c r="Q33" s="365"/>
      <c r="R33" s="365"/>
      <c r="S33" s="365"/>
      <c r="T33" s="365"/>
      <c r="U33" s="365"/>
      <c r="V33" s="365"/>
      <c r="W33" s="365"/>
      <c r="X33" s="365"/>
      <c r="Y33" s="365"/>
      <c r="Z33" s="365"/>
      <c r="AA33" s="365"/>
      <c r="AB33" s="365"/>
      <c r="AC33" s="365"/>
      <c r="AD33" s="365"/>
      <c r="AE33" s="365"/>
      <c r="AF33" s="365"/>
      <c r="AG33" s="365"/>
      <c r="AH33" s="365"/>
      <c r="AI33" s="367"/>
      <c r="AJ33" s="356"/>
      <c r="AK33" s="359"/>
      <c r="AL33" s="362"/>
      <c r="AM33" s="170">
        <v>2</v>
      </c>
      <c r="AN33" s="169"/>
      <c r="AO33" s="171"/>
      <c r="AP33" s="171"/>
      <c r="AQ33" s="171"/>
      <c r="AR33" s="171"/>
      <c r="AS33" s="171"/>
      <c r="AT33" s="171"/>
      <c r="AU33" s="171"/>
      <c r="AV33" s="171"/>
      <c r="AW33" s="171"/>
      <c r="AX33" s="171"/>
      <c r="AY33" s="171"/>
      <c r="AZ33" s="171"/>
      <c r="BA33" s="171"/>
      <c r="BB33" s="171"/>
      <c r="BC33" s="171">
        <f>IF(AV33="Asignado",15,0)+IF(AW33="Adecuado",15,0)+IF(AX33="Oportuna",15,0)+IF(AY33="Prevenir",15,IF(AY33="Detectar",10,0))+IF(AZ33="Confiable",15,0)+IF(BA33="Se investigan y resuelven oportunamente",15,0)+IF(BB33="Completa",10,IF(BB33="Incompleta",5,0))</f>
        <v>0</v>
      </c>
      <c r="BD33" s="171" t="str">
        <f t="shared" si="31"/>
        <v>Débil</v>
      </c>
      <c r="BE33" s="171"/>
      <c r="BF33" s="171"/>
      <c r="BG33" s="171" t="str">
        <f t="shared" si="32"/>
        <v>Casilla formulada</v>
      </c>
      <c r="BH33" s="171"/>
      <c r="BI33" s="172" t="str">
        <f t="shared" si="33"/>
        <v/>
      </c>
      <c r="BJ33" s="171" t="str">
        <f t="shared" si="34"/>
        <v/>
      </c>
      <c r="BK33" s="171" t="str">
        <f t="shared" si="35"/>
        <v>SI</v>
      </c>
      <c r="BL33" s="351"/>
      <c r="BM33" s="351"/>
      <c r="BN33" s="354"/>
      <c r="BO33" s="356"/>
      <c r="BP33" s="356"/>
      <c r="BQ33" s="359"/>
      <c r="BR33" s="349"/>
    </row>
    <row r="34" spans="1:70" s="146" customFormat="1" ht="3" customHeight="1" x14ac:dyDescent="0.3">
      <c r="A34" s="162"/>
      <c r="B34" s="395"/>
      <c r="C34" s="365"/>
      <c r="D34" s="376"/>
      <c r="E34" s="365"/>
      <c r="F34" s="365"/>
      <c r="G34" s="365"/>
      <c r="H34" s="365"/>
      <c r="I34" s="373"/>
      <c r="J34" s="173">
        <v>3</v>
      </c>
      <c r="K34" s="174"/>
      <c r="L34" s="308"/>
      <c r="M34" s="310"/>
      <c r="N34" s="376"/>
      <c r="O34" s="370"/>
      <c r="P34" s="365"/>
      <c r="Q34" s="365"/>
      <c r="R34" s="365"/>
      <c r="S34" s="365"/>
      <c r="T34" s="365"/>
      <c r="U34" s="365"/>
      <c r="V34" s="365"/>
      <c r="W34" s="365"/>
      <c r="X34" s="365"/>
      <c r="Y34" s="365"/>
      <c r="Z34" s="365"/>
      <c r="AA34" s="365"/>
      <c r="AB34" s="365"/>
      <c r="AC34" s="365"/>
      <c r="AD34" s="365"/>
      <c r="AE34" s="365"/>
      <c r="AF34" s="365"/>
      <c r="AG34" s="365"/>
      <c r="AH34" s="365"/>
      <c r="AI34" s="367"/>
      <c r="AJ34" s="356"/>
      <c r="AK34" s="359"/>
      <c r="AL34" s="362"/>
      <c r="AM34" s="175">
        <v>3</v>
      </c>
      <c r="AN34" s="174"/>
      <c r="AO34" s="176"/>
      <c r="AP34" s="176"/>
      <c r="AQ34" s="176"/>
      <c r="AR34" s="176"/>
      <c r="AS34" s="176"/>
      <c r="AT34" s="176"/>
      <c r="AU34" s="176"/>
      <c r="AV34" s="166"/>
      <c r="AW34" s="166"/>
      <c r="AX34" s="166"/>
      <c r="AY34" s="166"/>
      <c r="AZ34" s="166"/>
      <c r="BA34" s="166"/>
      <c r="BB34" s="166"/>
      <c r="BC34" s="176">
        <f t="shared" ref="BC34:BC41" si="42">IF(AV34="Asignado",15,0)+IF(AW34="Adecuado",15,0)+IF(AX34="Oportuna",15,0)+IF(AY34="Prevenir",15,IF(AY34="Detectar",10,0))+IF(AZ34="Confiable",15,0)+IF(BA34="Se investigan y resuelven oportunamente",15,0)+IF(BB34="Completa",10,IF(BB34="Incompleta",5,0))</f>
        <v>0</v>
      </c>
      <c r="BD34" s="176" t="str">
        <f t="shared" si="31"/>
        <v>Débil</v>
      </c>
      <c r="BE34" s="176"/>
      <c r="BF34" s="176"/>
      <c r="BG34" s="176" t="str">
        <f t="shared" si="32"/>
        <v>Casilla formulada</v>
      </c>
      <c r="BH34" s="176"/>
      <c r="BI34" s="177" t="str">
        <f t="shared" si="33"/>
        <v/>
      </c>
      <c r="BJ34" s="176" t="str">
        <f t="shared" si="34"/>
        <v/>
      </c>
      <c r="BK34" s="176" t="str">
        <f t="shared" si="35"/>
        <v>SI</v>
      </c>
      <c r="BL34" s="351"/>
      <c r="BM34" s="351"/>
      <c r="BN34" s="354"/>
      <c r="BO34" s="356"/>
      <c r="BP34" s="356"/>
      <c r="BQ34" s="359"/>
      <c r="BR34" s="349"/>
    </row>
    <row r="35" spans="1:70" s="146" customFormat="1" ht="3" customHeight="1" x14ac:dyDescent="0.3">
      <c r="A35" s="162"/>
      <c r="B35" s="395"/>
      <c r="C35" s="365"/>
      <c r="D35" s="376"/>
      <c r="E35" s="365"/>
      <c r="F35" s="365"/>
      <c r="G35" s="365"/>
      <c r="H35" s="365"/>
      <c r="I35" s="373"/>
      <c r="J35" s="168">
        <v>4</v>
      </c>
      <c r="K35" s="169" t="s">
        <v>586</v>
      </c>
      <c r="L35" s="308"/>
      <c r="M35" s="310"/>
      <c r="N35" s="376"/>
      <c r="O35" s="370"/>
      <c r="P35" s="365"/>
      <c r="Q35" s="365"/>
      <c r="R35" s="365"/>
      <c r="S35" s="365"/>
      <c r="T35" s="365"/>
      <c r="U35" s="365"/>
      <c r="V35" s="365"/>
      <c r="W35" s="365"/>
      <c r="X35" s="365"/>
      <c r="Y35" s="365"/>
      <c r="Z35" s="365"/>
      <c r="AA35" s="365"/>
      <c r="AB35" s="365"/>
      <c r="AC35" s="365"/>
      <c r="AD35" s="365"/>
      <c r="AE35" s="365"/>
      <c r="AF35" s="365"/>
      <c r="AG35" s="365"/>
      <c r="AH35" s="365"/>
      <c r="AI35" s="367"/>
      <c r="AJ35" s="356"/>
      <c r="AK35" s="359"/>
      <c r="AL35" s="362"/>
      <c r="AM35" s="170">
        <v>4</v>
      </c>
      <c r="AN35" s="169" t="s">
        <v>1926</v>
      </c>
      <c r="AO35" s="171"/>
      <c r="AP35" s="171" t="s">
        <v>585</v>
      </c>
      <c r="AQ35" s="171"/>
      <c r="AR35" s="171"/>
      <c r="AS35" s="171"/>
      <c r="AT35" s="171"/>
      <c r="AU35" s="171" t="s">
        <v>585</v>
      </c>
      <c r="AV35" s="171" t="s">
        <v>585</v>
      </c>
      <c r="AW35" s="171" t="s">
        <v>585</v>
      </c>
      <c r="AX35" s="171" t="s">
        <v>585</v>
      </c>
      <c r="AY35" s="171" t="s">
        <v>585</v>
      </c>
      <c r="AZ35" s="171" t="s">
        <v>585</v>
      </c>
      <c r="BA35" s="171" t="s">
        <v>585</v>
      </c>
      <c r="BB35" s="171" t="s">
        <v>585</v>
      </c>
      <c r="BC35" s="171">
        <f t="shared" si="42"/>
        <v>0</v>
      </c>
      <c r="BD35" s="171" t="str">
        <f t="shared" si="31"/>
        <v>Débil</v>
      </c>
      <c r="BE35" s="171"/>
      <c r="BF35" s="171" t="s">
        <v>585</v>
      </c>
      <c r="BG35" s="171" t="str">
        <f t="shared" si="32"/>
        <v>Casilla formulada</v>
      </c>
      <c r="BH35" s="171"/>
      <c r="BI35" s="172" t="str">
        <f t="shared" si="33"/>
        <v/>
      </c>
      <c r="BJ35" s="171" t="str">
        <f t="shared" si="34"/>
        <v/>
      </c>
      <c r="BK35" s="171" t="str">
        <f t="shared" si="35"/>
        <v>SI</v>
      </c>
      <c r="BL35" s="351"/>
      <c r="BM35" s="351"/>
      <c r="BN35" s="354"/>
      <c r="BO35" s="356"/>
      <c r="BP35" s="356"/>
      <c r="BQ35" s="359"/>
      <c r="BR35" s="349"/>
    </row>
    <row r="36" spans="1:70" s="146" customFormat="1" ht="3" customHeight="1" x14ac:dyDescent="0.3">
      <c r="A36" s="162"/>
      <c r="B36" s="395"/>
      <c r="C36" s="365"/>
      <c r="D36" s="376"/>
      <c r="E36" s="365"/>
      <c r="F36" s="365"/>
      <c r="G36" s="365"/>
      <c r="H36" s="365"/>
      <c r="I36" s="373"/>
      <c r="J36" s="173">
        <v>5</v>
      </c>
      <c r="K36" s="174" t="s">
        <v>586</v>
      </c>
      <c r="L36" s="308"/>
      <c r="M36" s="310"/>
      <c r="N36" s="376"/>
      <c r="O36" s="370"/>
      <c r="P36" s="365"/>
      <c r="Q36" s="365"/>
      <c r="R36" s="365"/>
      <c r="S36" s="365"/>
      <c r="T36" s="365"/>
      <c r="U36" s="365"/>
      <c r="V36" s="365"/>
      <c r="W36" s="365"/>
      <c r="X36" s="365"/>
      <c r="Y36" s="365"/>
      <c r="Z36" s="365"/>
      <c r="AA36" s="365"/>
      <c r="AB36" s="365"/>
      <c r="AC36" s="365"/>
      <c r="AD36" s="365"/>
      <c r="AE36" s="365"/>
      <c r="AF36" s="365"/>
      <c r="AG36" s="365"/>
      <c r="AH36" s="365"/>
      <c r="AI36" s="367"/>
      <c r="AJ36" s="356"/>
      <c r="AK36" s="359"/>
      <c r="AL36" s="362"/>
      <c r="AM36" s="175">
        <v>5</v>
      </c>
      <c r="AN36" s="174" t="s">
        <v>1926</v>
      </c>
      <c r="AO36" s="176"/>
      <c r="AP36" s="176" t="s">
        <v>585</v>
      </c>
      <c r="AQ36" s="176"/>
      <c r="AR36" s="176"/>
      <c r="AS36" s="176"/>
      <c r="AT36" s="176"/>
      <c r="AU36" s="176" t="s">
        <v>585</v>
      </c>
      <c r="AV36" s="166" t="s">
        <v>585</v>
      </c>
      <c r="AW36" s="166" t="s">
        <v>585</v>
      </c>
      <c r="AX36" s="166" t="s">
        <v>585</v>
      </c>
      <c r="AY36" s="166" t="s">
        <v>585</v>
      </c>
      <c r="AZ36" s="166" t="s">
        <v>585</v>
      </c>
      <c r="BA36" s="166" t="s">
        <v>585</v>
      </c>
      <c r="BB36" s="166" t="s">
        <v>585</v>
      </c>
      <c r="BC36" s="176">
        <f t="shared" si="42"/>
        <v>0</v>
      </c>
      <c r="BD36" s="176" t="str">
        <f t="shared" si="31"/>
        <v>Débil</v>
      </c>
      <c r="BE36" s="176"/>
      <c r="BF36" s="176" t="s">
        <v>585</v>
      </c>
      <c r="BG36" s="176" t="str">
        <f t="shared" si="32"/>
        <v>Casilla formulada</v>
      </c>
      <c r="BH36" s="176"/>
      <c r="BI36" s="177" t="str">
        <f t="shared" si="33"/>
        <v/>
      </c>
      <c r="BJ36" s="176" t="str">
        <f t="shared" si="34"/>
        <v/>
      </c>
      <c r="BK36" s="176" t="str">
        <f t="shared" si="35"/>
        <v>SI</v>
      </c>
      <c r="BL36" s="351"/>
      <c r="BM36" s="351"/>
      <c r="BN36" s="354"/>
      <c r="BO36" s="356"/>
      <c r="BP36" s="356"/>
      <c r="BQ36" s="359"/>
      <c r="BR36" s="349"/>
    </row>
    <row r="37" spans="1:70" s="146" customFormat="1" ht="3" customHeight="1" x14ac:dyDescent="0.3">
      <c r="A37" s="162"/>
      <c r="B37" s="395"/>
      <c r="C37" s="365"/>
      <c r="D37" s="376"/>
      <c r="E37" s="365"/>
      <c r="F37" s="365"/>
      <c r="G37" s="365"/>
      <c r="H37" s="365"/>
      <c r="I37" s="373"/>
      <c r="J37" s="168">
        <v>6</v>
      </c>
      <c r="K37" s="169" t="s">
        <v>586</v>
      </c>
      <c r="L37" s="308"/>
      <c r="M37" s="310"/>
      <c r="N37" s="376"/>
      <c r="O37" s="370"/>
      <c r="P37" s="365"/>
      <c r="Q37" s="365"/>
      <c r="R37" s="365"/>
      <c r="S37" s="365"/>
      <c r="T37" s="365"/>
      <c r="U37" s="365"/>
      <c r="V37" s="365"/>
      <c r="W37" s="365"/>
      <c r="X37" s="365"/>
      <c r="Y37" s="365"/>
      <c r="Z37" s="365"/>
      <c r="AA37" s="365"/>
      <c r="AB37" s="365"/>
      <c r="AC37" s="365"/>
      <c r="AD37" s="365"/>
      <c r="AE37" s="365"/>
      <c r="AF37" s="365"/>
      <c r="AG37" s="365"/>
      <c r="AH37" s="365"/>
      <c r="AI37" s="367"/>
      <c r="AJ37" s="356"/>
      <c r="AK37" s="359"/>
      <c r="AL37" s="362"/>
      <c r="AM37" s="170">
        <v>6</v>
      </c>
      <c r="AN37" s="169" t="s">
        <v>1926</v>
      </c>
      <c r="AO37" s="171"/>
      <c r="AP37" s="171" t="s">
        <v>585</v>
      </c>
      <c r="AQ37" s="171"/>
      <c r="AR37" s="171"/>
      <c r="AS37" s="171"/>
      <c r="AT37" s="171"/>
      <c r="AU37" s="171" t="s">
        <v>585</v>
      </c>
      <c r="AV37" s="171" t="s">
        <v>585</v>
      </c>
      <c r="AW37" s="171" t="s">
        <v>585</v>
      </c>
      <c r="AX37" s="171" t="s">
        <v>585</v>
      </c>
      <c r="AY37" s="171" t="s">
        <v>585</v>
      </c>
      <c r="AZ37" s="171" t="s">
        <v>585</v>
      </c>
      <c r="BA37" s="171" t="s">
        <v>585</v>
      </c>
      <c r="BB37" s="171" t="s">
        <v>585</v>
      </c>
      <c r="BC37" s="171">
        <f t="shared" si="42"/>
        <v>0</v>
      </c>
      <c r="BD37" s="171" t="str">
        <f t="shared" si="31"/>
        <v>Débil</v>
      </c>
      <c r="BE37" s="171"/>
      <c r="BF37" s="171" t="s">
        <v>585</v>
      </c>
      <c r="BG37" s="171" t="str">
        <f t="shared" si="32"/>
        <v>Casilla formulada</v>
      </c>
      <c r="BH37" s="171"/>
      <c r="BI37" s="172" t="str">
        <f t="shared" si="33"/>
        <v/>
      </c>
      <c r="BJ37" s="171" t="str">
        <f t="shared" si="34"/>
        <v/>
      </c>
      <c r="BK37" s="171" t="str">
        <f t="shared" si="35"/>
        <v>SI</v>
      </c>
      <c r="BL37" s="351"/>
      <c r="BM37" s="351"/>
      <c r="BN37" s="354"/>
      <c r="BO37" s="356"/>
      <c r="BP37" s="356"/>
      <c r="BQ37" s="359"/>
      <c r="BR37" s="349"/>
    </row>
    <row r="38" spans="1:70" s="146" customFormat="1" ht="3" customHeight="1" x14ac:dyDescent="0.3">
      <c r="A38" s="162"/>
      <c r="B38" s="395"/>
      <c r="C38" s="365"/>
      <c r="D38" s="376"/>
      <c r="E38" s="365"/>
      <c r="F38" s="365"/>
      <c r="G38" s="365"/>
      <c r="H38" s="365"/>
      <c r="I38" s="373"/>
      <c r="J38" s="173">
        <v>7</v>
      </c>
      <c r="K38" s="174" t="s">
        <v>586</v>
      </c>
      <c r="L38" s="308"/>
      <c r="M38" s="310"/>
      <c r="N38" s="376"/>
      <c r="O38" s="370"/>
      <c r="P38" s="365"/>
      <c r="Q38" s="365"/>
      <c r="R38" s="365"/>
      <c r="S38" s="365"/>
      <c r="T38" s="365"/>
      <c r="U38" s="365"/>
      <c r="V38" s="365"/>
      <c r="W38" s="365"/>
      <c r="X38" s="365"/>
      <c r="Y38" s="365"/>
      <c r="Z38" s="365"/>
      <c r="AA38" s="365"/>
      <c r="AB38" s="365"/>
      <c r="AC38" s="365"/>
      <c r="AD38" s="365"/>
      <c r="AE38" s="365"/>
      <c r="AF38" s="365"/>
      <c r="AG38" s="365"/>
      <c r="AH38" s="365"/>
      <c r="AI38" s="367"/>
      <c r="AJ38" s="356"/>
      <c r="AK38" s="359"/>
      <c r="AL38" s="362"/>
      <c r="AM38" s="175">
        <v>7</v>
      </c>
      <c r="AN38" s="174" t="s">
        <v>1926</v>
      </c>
      <c r="AO38" s="176"/>
      <c r="AP38" s="176" t="s">
        <v>585</v>
      </c>
      <c r="AQ38" s="176"/>
      <c r="AR38" s="176"/>
      <c r="AS38" s="176"/>
      <c r="AT38" s="176"/>
      <c r="AU38" s="176" t="s">
        <v>585</v>
      </c>
      <c r="AV38" s="166" t="s">
        <v>585</v>
      </c>
      <c r="AW38" s="166" t="s">
        <v>585</v>
      </c>
      <c r="AX38" s="166" t="s">
        <v>585</v>
      </c>
      <c r="AY38" s="166" t="s">
        <v>585</v>
      </c>
      <c r="AZ38" s="166" t="s">
        <v>585</v>
      </c>
      <c r="BA38" s="166" t="s">
        <v>585</v>
      </c>
      <c r="BB38" s="166" t="s">
        <v>585</v>
      </c>
      <c r="BC38" s="176">
        <f t="shared" si="42"/>
        <v>0</v>
      </c>
      <c r="BD38" s="176" t="str">
        <f t="shared" si="31"/>
        <v>Débil</v>
      </c>
      <c r="BE38" s="176"/>
      <c r="BF38" s="176" t="s">
        <v>585</v>
      </c>
      <c r="BG38" s="176" t="str">
        <f t="shared" si="32"/>
        <v>Casilla formulada</v>
      </c>
      <c r="BH38" s="176"/>
      <c r="BI38" s="177" t="str">
        <f t="shared" si="33"/>
        <v/>
      </c>
      <c r="BJ38" s="176" t="str">
        <f t="shared" si="34"/>
        <v/>
      </c>
      <c r="BK38" s="176" t="str">
        <f t="shared" si="35"/>
        <v>SI</v>
      </c>
      <c r="BL38" s="351"/>
      <c r="BM38" s="351"/>
      <c r="BN38" s="354"/>
      <c r="BO38" s="356"/>
      <c r="BP38" s="356"/>
      <c r="BQ38" s="359"/>
      <c r="BR38" s="349"/>
    </row>
    <row r="39" spans="1:70" s="146" customFormat="1" ht="3" customHeight="1" x14ac:dyDescent="0.3">
      <c r="A39" s="162"/>
      <c r="B39" s="395"/>
      <c r="C39" s="365"/>
      <c r="D39" s="376"/>
      <c r="E39" s="365"/>
      <c r="F39" s="365"/>
      <c r="G39" s="365"/>
      <c r="H39" s="365"/>
      <c r="I39" s="373"/>
      <c r="J39" s="168">
        <v>8</v>
      </c>
      <c r="K39" s="169" t="s">
        <v>586</v>
      </c>
      <c r="L39" s="308"/>
      <c r="M39" s="310"/>
      <c r="N39" s="376"/>
      <c r="O39" s="370"/>
      <c r="P39" s="365"/>
      <c r="Q39" s="365"/>
      <c r="R39" s="365"/>
      <c r="S39" s="365"/>
      <c r="T39" s="365"/>
      <c r="U39" s="365"/>
      <c r="V39" s="365"/>
      <c r="W39" s="365"/>
      <c r="X39" s="365"/>
      <c r="Y39" s="365"/>
      <c r="Z39" s="365"/>
      <c r="AA39" s="365"/>
      <c r="AB39" s="365"/>
      <c r="AC39" s="365"/>
      <c r="AD39" s="365"/>
      <c r="AE39" s="365"/>
      <c r="AF39" s="365"/>
      <c r="AG39" s="365"/>
      <c r="AH39" s="365"/>
      <c r="AI39" s="367"/>
      <c r="AJ39" s="356"/>
      <c r="AK39" s="359"/>
      <c r="AL39" s="362"/>
      <c r="AM39" s="170">
        <v>8</v>
      </c>
      <c r="AN39" s="169" t="s">
        <v>1926</v>
      </c>
      <c r="AO39" s="171"/>
      <c r="AP39" s="171" t="s">
        <v>585</v>
      </c>
      <c r="AQ39" s="171"/>
      <c r="AR39" s="171"/>
      <c r="AS39" s="171"/>
      <c r="AT39" s="171"/>
      <c r="AU39" s="171" t="s">
        <v>585</v>
      </c>
      <c r="AV39" s="171" t="s">
        <v>585</v>
      </c>
      <c r="AW39" s="171" t="s">
        <v>585</v>
      </c>
      <c r="AX39" s="171" t="s">
        <v>585</v>
      </c>
      <c r="AY39" s="171" t="s">
        <v>585</v>
      </c>
      <c r="AZ39" s="171" t="s">
        <v>585</v>
      </c>
      <c r="BA39" s="171" t="s">
        <v>585</v>
      </c>
      <c r="BB39" s="171" t="s">
        <v>585</v>
      </c>
      <c r="BC39" s="171">
        <f t="shared" si="42"/>
        <v>0</v>
      </c>
      <c r="BD39" s="171" t="str">
        <f t="shared" si="31"/>
        <v>Débil</v>
      </c>
      <c r="BE39" s="171"/>
      <c r="BF39" s="171" t="s">
        <v>585</v>
      </c>
      <c r="BG39" s="171" t="str">
        <f t="shared" si="32"/>
        <v>Casilla formulada</v>
      </c>
      <c r="BH39" s="171"/>
      <c r="BI39" s="172" t="str">
        <f t="shared" si="33"/>
        <v/>
      </c>
      <c r="BJ39" s="171" t="str">
        <f t="shared" si="34"/>
        <v/>
      </c>
      <c r="BK39" s="171" t="str">
        <f t="shared" si="35"/>
        <v>SI</v>
      </c>
      <c r="BL39" s="351"/>
      <c r="BM39" s="351"/>
      <c r="BN39" s="354"/>
      <c r="BO39" s="356"/>
      <c r="BP39" s="356"/>
      <c r="BQ39" s="359"/>
      <c r="BR39" s="349"/>
    </row>
    <row r="40" spans="1:70" s="146" customFormat="1" ht="3" customHeight="1" x14ac:dyDescent="0.3">
      <c r="A40" s="162"/>
      <c r="B40" s="395"/>
      <c r="C40" s="365"/>
      <c r="D40" s="376"/>
      <c r="E40" s="365"/>
      <c r="F40" s="365"/>
      <c r="G40" s="365"/>
      <c r="H40" s="365"/>
      <c r="I40" s="373"/>
      <c r="J40" s="173">
        <v>9</v>
      </c>
      <c r="K40" s="174" t="s">
        <v>586</v>
      </c>
      <c r="L40" s="308"/>
      <c r="M40" s="310"/>
      <c r="N40" s="376"/>
      <c r="O40" s="370"/>
      <c r="P40" s="365"/>
      <c r="Q40" s="365"/>
      <c r="R40" s="365"/>
      <c r="S40" s="365"/>
      <c r="T40" s="365"/>
      <c r="U40" s="365"/>
      <c r="V40" s="365"/>
      <c r="W40" s="365"/>
      <c r="X40" s="365"/>
      <c r="Y40" s="365"/>
      <c r="Z40" s="365"/>
      <c r="AA40" s="365"/>
      <c r="AB40" s="365"/>
      <c r="AC40" s="365"/>
      <c r="AD40" s="365"/>
      <c r="AE40" s="365"/>
      <c r="AF40" s="365"/>
      <c r="AG40" s="365"/>
      <c r="AH40" s="365"/>
      <c r="AI40" s="367"/>
      <c r="AJ40" s="356"/>
      <c r="AK40" s="359"/>
      <c r="AL40" s="362"/>
      <c r="AM40" s="175">
        <v>9</v>
      </c>
      <c r="AN40" s="174" t="s">
        <v>1926</v>
      </c>
      <c r="AO40" s="176"/>
      <c r="AP40" s="176" t="s">
        <v>585</v>
      </c>
      <c r="AQ40" s="176"/>
      <c r="AR40" s="176"/>
      <c r="AS40" s="176"/>
      <c r="AT40" s="176"/>
      <c r="AU40" s="176" t="s">
        <v>585</v>
      </c>
      <c r="AV40" s="166" t="s">
        <v>585</v>
      </c>
      <c r="AW40" s="166" t="s">
        <v>585</v>
      </c>
      <c r="AX40" s="166" t="s">
        <v>585</v>
      </c>
      <c r="AY40" s="166" t="s">
        <v>585</v>
      </c>
      <c r="AZ40" s="166" t="s">
        <v>585</v>
      </c>
      <c r="BA40" s="166" t="s">
        <v>585</v>
      </c>
      <c r="BB40" s="166" t="s">
        <v>585</v>
      </c>
      <c r="BC40" s="176">
        <f t="shared" si="42"/>
        <v>0</v>
      </c>
      <c r="BD40" s="176" t="str">
        <f t="shared" si="31"/>
        <v>Débil</v>
      </c>
      <c r="BE40" s="176"/>
      <c r="BF40" s="176" t="s">
        <v>585</v>
      </c>
      <c r="BG40" s="176" t="str">
        <f t="shared" si="32"/>
        <v>Casilla formulada</v>
      </c>
      <c r="BH40" s="176"/>
      <c r="BI40" s="177" t="str">
        <f t="shared" si="33"/>
        <v/>
      </c>
      <c r="BJ40" s="176" t="str">
        <f t="shared" si="34"/>
        <v/>
      </c>
      <c r="BK40" s="176" t="str">
        <f t="shared" si="35"/>
        <v>SI</v>
      </c>
      <c r="BL40" s="351"/>
      <c r="BM40" s="351"/>
      <c r="BN40" s="354"/>
      <c r="BO40" s="356"/>
      <c r="BP40" s="356"/>
      <c r="BQ40" s="359"/>
      <c r="BR40" s="349"/>
    </row>
    <row r="41" spans="1:70" s="146" customFormat="1" ht="3" customHeight="1" thickBot="1" x14ac:dyDescent="0.35">
      <c r="A41" s="162"/>
      <c r="B41" s="396"/>
      <c r="C41" s="366"/>
      <c r="D41" s="377"/>
      <c r="E41" s="366"/>
      <c r="F41" s="366"/>
      <c r="G41" s="366"/>
      <c r="H41" s="366"/>
      <c r="I41" s="374"/>
      <c r="J41" s="178">
        <v>10</v>
      </c>
      <c r="K41" s="179" t="s">
        <v>586</v>
      </c>
      <c r="L41" s="309"/>
      <c r="M41" s="311"/>
      <c r="N41" s="377"/>
      <c r="O41" s="371"/>
      <c r="P41" s="366"/>
      <c r="Q41" s="366"/>
      <c r="R41" s="366"/>
      <c r="S41" s="366"/>
      <c r="T41" s="366"/>
      <c r="U41" s="366"/>
      <c r="V41" s="366"/>
      <c r="W41" s="366"/>
      <c r="X41" s="366"/>
      <c r="Y41" s="366"/>
      <c r="Z41" s="366"/>
      <c r="AA41" s="366"/>
      <c r="AB41" s="366"/>
      <c r="AC41" s="366"/>
      <c r="AD41" s="366"/>
      <c r="AE41" s="366"/>
      <c r="AF41" s="366"/>
      <c r="AG41" s="366"/>
      <c r="AH41" s="366"/>
      <c r="AI41" s="368"/>
      <c r="AJ41" s="357"/>
      <c r="AK41" s="360"/>
      <c r="AL41" s="363"/>
      <c r="AM41" s="180">
        <v>10</v>
      </c>
      <c r="AN41" s="179" t="s">
        <v>1926</v>
      </c>
      <c r="AO41" s="181"/>
      <c r="AP41" s="181" t="s">
        <v>585</v>
      </c>
      <c r="AQ41" s="181"/>
      <c r="AR41" s="181"/>
      <c r="AS41" s="181"/>
      <c r="AT41" s="181"/>
      <c r="AU41" s="181" t="s">
        <v>585</v>
      </c>
      <c r="AV41" s="181" t="s">
        <v>585</v>
      </c>
      <c r="AW41" s="181" t="s">
        <v>585</v>
      </c>
      <c r="AX41" s="181" t="s">
        <v>585</v>
      </c>
      <c r="AY41" s="181" t="s">
        <v>585</v>
      </c>
      <c r="AZ41" s="181" t="s">
        <v>585</v>
      </c>
      <c r="BA41" s="181" t="s">
        <v>585</v>
      </c>
      <c r="BB41" s="181" t="s">
        <v>585</v>
      </c>
      <c r="BC41" s="181">
        <f t="shared" si="42"/>
        <v>0</v>
      </c>
      <c r="BD41" s="181" t="str">
        <f t="shared" si="31"/>
        <v>Débil</v>
      </c>
      <c r="BE41" s="181"/>
      <c r="BF41" s="181" t="s">
        <v>585</v>
      </c>
      <c r="BG41" s="181" t="str">
        <f t="shared" si="32"/>
        <v>Casilla formulada</v>
      </c>
      <c r="BH41" s="181"/>
      <c r="BI41" s="182" t="str">
        <f t="shared" si="33"/>
        <v/>
      </c>
      <c r="BJ41" s="181" t="str">
        <f t="shared" si="34"/>
        <v/>
      </c>
      <c r="BK41" s="181" t="str">
        <f t="shared" si="35"/>
        <v>SI</v>
      </c>
      <c r="BL41" s="352"/>
      <c r="BM41" s="352"/>
      <c r="BN41" s="355"/>
      <c r="BO41" s="357"/>
      <c r="BP41" s="357"/>
      <c r="BQ41" s="360"/>
      <c r="BR41" s="350"/>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UbZloRAFwwCrTk8QsKGC+eTVD2ZmRUXWdSCyPcnACymxGrH3xygtjlIi0K2wpX77wp+cj9svEdW470zY2dct7Q==" saltValue="3Tpz+/vAdK7Bu/6XZ6vLHg==" spinCount="100000" sheet="1" formatCells="0" formatColumns="0" formatRows="0" autoFilter="0"/>
  <mergeCells count="176">
    <mergeCell ref="B6:C6"/>
    <mergeCell ref="D6:F6"/>
    <mergeCell ref="B8:L8"/>
    <mergeCell ref="M8:AL8"/>
    <mergeCell ref="AM8:AU8"/>
    <mergeCell ref="AV8:BM8"/>
    <mergeCell ref="B2:C3"/>
    <mergeCell ref="D2:BR2"/>
    <mergeCell ref="D3:BR3"/>
    <mergeCell ref="B4:C4"/>
    <mergeCell ref="D4:Q4"/>
    <mergeCell ref="R4:AS4"/>
    <mergeCell ref="AT4:BR4"/>
    <mergeCell ref="AO9:AO11"/>
    <mergeCell ref="AP9:AP11"/>
    <mergeCell ref="AQ9:AQ11"/>
    <mergeCell ref="AR9:AR11"/>
    <mergeCell ref="AS9:AS11"/>
    <mergeCell ref="BN8:BQ10"/>
    <mergeCell ref="BR8:BR9"/>
    <mergeCell ref="B9:B11"/>
    <mergeCell ref="C9:C11"/>
    <mergeCell ref="D9:D11"/>
    <mergeCell ref="E9:I9"/>
    <mergeCell ref="J9:K11"/>
    <mergeCell ref="L9:L11"/>
    <mergeCell ref="M9:AL9"/>
    <mergeCell ref="AM9:AM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BF9:BG11"/>
    <mergeCell ref="BI9:BJ11"/>
    <mergeCell ref="AN9:AN11"/>
    <mergeCell ref="G12:G21"/>
    <mergeCell ref="H12:H21"/>
    <mergeCell ref="I12:I21"/>
    <mergeCell ref="L12:L21"/>
    <mergeCell ref="M12:M21"/>
    <mergeCell ref="N12:N21"/>
    <mergeCell ref="AI10:AJ11"/>
    <mergeCell ref="AK10:AK11"/>
    <mergeCell ref="AL10:AL11"/>
    <mergeCell ref="U12:U21"/>
    <mergeCell ref="V12:V21"/>
    <mergeCell ref="W12:W21"/>
    <mergeCell ref="X12:X21"/>
    <mergeCell ref="Y12:Y21"/>
    <mergeCell ref="Z12:Z21"/>
    <mergeCell ref="O12:O21"/>
    <mergeCell ref="P12:P21"/>
    <mergeCell ref="Q12:Q21"/>
    <mergeCell ref="R12:R21"/>
    <mergeCell ref="S12:S21"/>
    <mergeCell ref="T12:T21"/>
    <mergeCell ref="AI12:AI21"/>
    <mergeCell ref="AJ12:AJ21"/>
    <mergeCell ref="AK12:AK21"/>
    <mergeCell ref="AL12:AL21"/>
    <mergeCell ref="AA12:AA21"/>
    <mergeCell ref="AB12:AB21"/>
    <mergeCell ref="AC12:AC21"/>
    <mergeCell ref="AD12:AD21"/>
    <mergeCell ref="AE12:AE21"/>
    <mergeCell ref="AF12:AF21"/>
    <mergeCell ref="M22:M31"/>
    <mergeCell ref="N22:N31"/>
    <mergeCell ref="O22:O31"/>
    <mergeCell ref="P22:P31"/>
    <mergeCell ref="Q22:Q31"/>
    <mergeCell ref="R22:R31"/>
    <mergeCell ref="U22:U31"/>
    <mergeCell ref="V22:V31"/>
    <mergeCell ref="W22:W31"/>
    <mergeCell ref="X22:X3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A22:AA31"/>
    <mergeCell ref="AB22:AB31"/>
    <mergeCell ref="AC22:AC31"/>
    <mergeCell ref="AD22:AD31"/>
    <mergeCell ref="S22:S31"/>
    <mergeCell ref="T22:T31"/>
    <mergeCell ref="BP22:BP31"/>
    <mergeCell ref="BQ22:BQ31"/>
    <mergeCell ref="BR22:BR31"/>
    <mergeCell ref="B32:B41"/>
    <mergeCell ref="C32:C41"/>
    <mergeCell ref="D32:D41"/>
    <mergeCell ref="E32:E41"/>
    <mergeCell ref="F32:F41"/>
    <mergeCell ref="G32:G41"/>
    <mergeCell ref="H32:H41"/>
    <mergeCell ref="AK22:AK31"/>
    <mergeCell ref="AL22:AL31"/>
    <mergeCell ref="BL22:BL31"/>
    <mergeCell ref="BM22:BM31"/>
    <mergeCell ref="BN22:BN31"/>
    <mergeCell ref="BO22:BO31"/>
    <mergeCell ref="AE22:AE31"/>
    <mergeCell ref="AF22:AF31"/>
    <mergeCell ref="AG22:AG31"/>
    <mergeCell ref="AH22:AH31"/>
    <mergeCell ref="AI22:AI31"/>
    <mergeCell ref="AJ22:AJ31"/>
    <mergeCell ref="Y22:Y31"/>
    <mergeCell ref="Z22:Z31"/>
    <mergeCell ref="Q32:Q41"/>
    <mergeCell ref="R32:R41"/>
    <mergeCell ref="S32:S41"/>
    <mergeCell ref="T32:T41"/>
    <mergeCell ref="U32:U41"/>
    <mergeCell ref="V32:V41"/>
    <mergeCell ref="I32:I41"/>
    <mergeCell ref="L32:L41"/>
    <mergeCell ref="M32:M41"/>
    <mergeCell ref="N32:N41"/>
    <mergeCell ref="O32:O41"/>
    <mergeCell ref="P32:P41"/>
    <mergeCell ref="AC32:AC41"/>
    <mergeCell ref="AD32:AD41"/>
    <mergeCell ref="AE32:AE41"/>
    <mergeCell ref="AF32:AF41"/>
    <mergeCell ref="AG32:AG41"/>
    <mergeCell ref="AH32:AH41"/>
    <mergeCell ref="W32:W41"/>
    <mergeCell ref="X32:X41"/>
    <mergeCell ref="Y32:Y41"/>
    <mergeCell ref="Z32:Z41"/>
    <mergeCell ref="AA32:AA41"/>
    <mergeCell ref="AB32:AB41"/>
    <mergeCell ref="BN32:BN41"/>
    <mergeCell ref="BO32:BO41"/>
    <mergeCell ref="BP32:BP41"/>
    <mergeCell ref="BQ32:BQ41"/>
    <mergeCell ref="BR32:BR41"/>
    <mergeCell ref="AI32:AI41"/>
    <mergeCell ref="AJ32:AJ41"/>
    <mergeCell ref="AK32:AK41"/>
    <mergeCell ref="AL32:AL41"/>
    <mergeCell ref="BL32:BL41"/>
    <mergeCell ref="BM32:BM41"/>
  </mergeCells>
  <conditionalFormatting sqref="I12">
    <cfRule type="containsText" dxfId="594" priority="95" operator="containsText" text="No es Riesgo de Corrupción">
      <formula>NOT(ISERROR(SEARCH("No es Riesgo de Corrupción",I12)))</formula>
    </cfRule>
    <cfRule type="containsText" dxfId="593" priority="96" operator="containsText" text="Si es Riesgo de Corrupción">
      <formula>NOT(ISERROR(SEARCH("Si es Riesgo de Corrupción",I12)))</formula>
    </cfRule>
  </conditionalFormatting>
  <conditionalFormatting sqref="AK12:AK21">
    <cfRule type="containsText" dxfId="592" priority="91" operator="containsText" text="Extremo">
      <formula>NOT(ISERROR(SEARCH("Extremo",AK12)))</formula>
    </cfRule>
    <cfRule type="containsText" dxfId="591" priority="92" operator="containsText" text="Alto">
      <formula>NOT(ISERROR(SEARCH("Alto",AK12)))</formula>
    </cfRule>
    <cfRule type="containsText" dxfId="590" priority="93" operator="containsText" text="Moderado">
      <formula>NOT(ISERROR(SEARCH("Moderado",AK12)))</formula>
    </cfRule>
    <cfRule type="containsText" dxfId="589" priority="94" operator="containsText" text="Bajo">
      <formula>NOT(ISERROR(SEARCH("Bajo",AK12)))</formula>
    </cfRule>
  </conditionalFormatting>
  <conditionalFormatting sqref="BI12:BI21">
    <cfRule type="containsText" dxfId="588" priority="88" operator="containsText" text="FUERTE">
      <formula>NOT(ISERROR(SEARCH("FUERTE",BI12)))</formula>
    </cfRule>
    <cfRule type="containsText" dxfId="587" priority="89" operator="containsText" text="MODERADO">
      <formula>NOT(ISERROR(SEARCH("MODERADO",BI12)))</formula>
    </cfRule>
    <cfRule type="containsText" dxfId="586" priority="90" operator="containsText" text="DÉBIL">
      <formula>NOT(ISERROR(SEARCH("DÉBIL",BI12)))</formula>
    </cfRule>
  </conditionalFormatting>
  <conditionalFormatting sqref="AL12">
    <cfRule type="containsText" dxfId="585" priority="84" operator="containsText" text="Extremo">
      <formula>NOT(ISERROR(SEARCH("Extremo",AL12)))</formula>
    </cfRule>
    <cfRule type="containsText" dxfId="584" priority="85" operator="containsText" text="Alto">
      <formula>NOT(ISERROR(SEARCH("Alto",AL12)))</formula>
    </cfRule>
    <cfRule type="containsText" dxfId="583" priority="86" operator="containsText" text="Moderado">
      <formula>NOT(ISERROR(SEARCH("Moderado",AL12)))</formula>
    </cfRule>
    <cfRule type="containsText" dxfId="582" priority="87" operator="containsText" text="Bajo">
      <formula>NOT(ISERROR(SEARCH("Bajo",AL12)))</formula>
    </cfRule>
  </conditionalFormatting>
  <conditionalFormatting sqref="BQ12:BQ21">
    <cfRule type="containsText" dxfId="581" priority="80" operator="containsText" text="Extremo">
      <formula>NOT(ISERROR(SEARCH("Extremo",BQ12)))</formula>
    </cfRule>
    <cfRule type="containsText" dxfId="580" priority="81" operator="containsText" text="Alto">
      <formula>NOT(ISERROR(SEARCH("Alto",BQ12)))</formula>
    </cfRule>
    <cfRule type="containsText" dxfId="579" priority="82" operator="containsText" text="Moderado">
      <formula>NOT(ISERROR(SEARCH("Moderado",BQ12)))</formula>
    </cfRule>
    <cfRule type="containsText" dxfId="578" priority="83" operator="containsText" text="Bajo">
      <formula>NOT(ISERROR(SEARCH("Bajo",BQ12)))</formula>
    </cfRule>
  </conditionalFormatting>
  <conditionalFormatting sqref="A1:XFD3 A5:XFD11 A4:AT4 BS4:XFD4 BH12:XFD12 A42:XFD1048576 A12:D21 I13:XFD21 I12:BF12">
    <cfRule type="containsText" dxfId="577" priority="75" operator="containsText" text="REDACTAR CONTROL">
      <formula>NOT(ISERROR(SEARCH("REDACTAR CONTROL",A1)))</formula>
    </cfRule>
    <cfRule type="containsText" dxfId="576" priority="76" operator="containsText" text="Espacio para">
      <formula>NOT(ISERROR(SEARCH("Espacio para",A1)))</formula>
    </cfRule>
    <cfRule type="containsText" dxfId="575" priority="77" operator="containsText" text="Definir el">
      <formula>NOT(ISERROR(SEARCH("Definir el",A1)))</formula>
    </cfRule>
    <cfRule type="containsText" dxfId="574" priority="78" operator="containsText" text="lista desplegable">
      <formula>NOT(ISERROR(SEARCH("lista desplegable",A1)))</formula>
    </cfRule>
    <cfRule type="containsText" dxfId="573" priority="79" operator="containsText" text="Casilla formulada">
      <formula>NOT(ISERROR(SEARCH("Casilla formulada",A1)))</formula>
    </cfRule>
  </conditionalFormatting>
  <conditionalFormatting sqref="BG12">
    <cfRule type="containsText" dxfId="572" priority="70" operator="containsText" text="REDACTAR CONTROL">
      <formula>NOT(ISERROR(SEARCH("REDACTAR CONTROL",BG12)))</formula>
    </cfRule>
    <cfRule type="containsText" dxfId="571" priority="71" operator="containsText" text="Espacio para">
      <formula>NOT(ISERROR(SEARCH("Espacio para",BG12)))</formula>
    </cfRule>
    <cfRule type="containsText" dxfId="570" priority="72" operator="containsText" text="Definir el">
      <formula>NOT(ISERROR(SEARCH("Definir el",BG12)))</formula>
    </cfRule>
    <cfRule type="containsText" dxfId="569" priority="73" operator="containsText" text="lista desplegable">
      <formula>NOT(ISERROR(SEARCH("lista desplegable",BG12)))</formula>
    </cfRule>
    <cfRule type="containsText" dxfId="568" priority="74" operator="containsText" text="Casilla formulada">
      <formula>NOT(ISERROR(SEARCH("Casilla formulada",BG12)))</formula>
    </cfRule>
  </conditionalFormatting>
  <conditionalFormatting sqref="E12:H21">
    <cfRule type="containsText" dxfId="567" priority="65" operator="containsText" text="REDACTAR CONTROL">
      <formula>NOT(ISERROR(SEARCH("REDACTAR CONTROL",E12)))</formula>
    </cfRule>
    <cfRule type="containsText" dxfId="566" priority="66" operator="containsText" text="Espacio para">
      <formula>NOT(ISERROR(SEARCH("Espacio para",E12)))</formula>
    </cfRule>
    <cfRule type="containsText" dxfId="565" priority="67" operator="containsText" text="Definir el">
      <formula>NOT(ISERROR(SEARCH("Definir el",E12)))</formula>
    </cfRule>
    <cfRule type="containsText" dxfId="564" priority="68" operator="containsText" text="lista desplegable">
      <formula>NOT(ISERROR(SEARCH("lista desplegable",E12)))</formula>
    </cfRule>
    <cfRule type="containsText" dxfId="563" priority="69" operator="containsText" text="Casilla formulada">
      <formula>NOT(ISERROR(SEARCH("Casilla formulada",E12)))</formula>
    </cfRule>
  </conditionalFormatting>
  <conditionalFormatting sqref="I22">
    <cfRule type="containsText" dxfId="562" priority="63" operator="containsText" text="No es Riesgo de Corrupción">
      <formula>NOT(ISERROR(SEARCH("No es Riesgo de Corrupción",I22)))</formula>
    </cfRule>
    <cfRule type="containsText" dxfId="561" priority="64" operator="containsText" text="Si es Riesgo de Corrupción">
      <formula>NOT(ISERROR(SEARCH("Si es Riesgo de Corrupción",I22)))</formula>
    </cfRule>
  </conditionalFormatting>
  <conditionalFormatting sqref="AK22:AK31">
    <cfRule type="containsText" dxfId="560" priority="59" operator="containsText" text="Extremo">
      <formula>NOT(ISERROR(SEARCH("Extremo",AK22)))</formula>
    </cfRule>
    <cfRule type="containsText" dxfId="559" priority="60" operator="containsText" text="Alto">
      <formula>NOT(ISERROR(SEARCH("Alto",AK22)))</formula>
    </cfRule>
    <cfRule type="containsText" dxfId="558" priority="61" operator="containsText" text="Moderado">
      <formula>NOT(ISERROR(SEARCH("Moderado",AK22)))</formula>
    </cfRule>
    <cfRule type="containsText" dxfId="557" priority="62" operator="containsText" text="Bajo">
      <formula>NOT(ISERROR(SEARCH("Bajo",AK22)))</formula>
    </cfRule>
  </conditionalFormatting>
  <conditionalFormatting sqref="BI22:BI31">
    <cfRule type="containsText" dxfId="556" priority="56" operator="containsText" text="FUERTE">
      <formula>NOT(ISERROR(SEARCH("FUERTE",BI22)))</formula>
    </cfRule>
    <cfRule type="containsText" dxfId="555" priority="57" operator="containsText" text="MODERADO">
      <formula>NOT(ISERROR(SEARCH("MODERADO",BI22)))</formula>
    </cfRule>
    <cfRule type="containsText" dxfId="554" priority="58" operator="containsText" text="DÉBIL">
      <formula>NOT(ISERROR(SEARCH("DÉBIL",BI22)))</formula>
    </cfRule>
  </conditionalFormatting>
  <conditionalFormatting sqref="AL22">
    <cfRule type="containsText" dxfId="553" priority="52" operator="containsText" text="Extremo">
      <formula>NOT(ISERROR(SEARCH("Extremo",AL22)))</formula>
    </cfRule>
    <cfRule type="containsText" dxfId="552" priority="53" operator="containsText" text="Alto">
      <formula>NOT(ISERROR(SEARCH("Alto",AL22)))</formula>
    </cfRule>
    <cfRule type="containsText" dxfId="551" priority="54" operator="containsText" text="Moderado">
      <formula>NOT(ISERROR(SEARCH("Moderado",AL22)))</formula>
    </cfRule>
    <cfRule type="containsText" dxfId="550" priority="55" operator="containsText" text="Bajo">
      <formula>NOT(ISERROR(SEARCH("Bajo",AL22)))</formula>
    </cfRule>
  </conditionalFormatting>
  <conditionalFormatting sqref="BQ22:BQ31">
    <cfRule type="containsText" dxfId="549" priority="48" operator="containsText" text="Extremo">
      <formula>NOT(ISERROR(SEARCH("Extremo",BQ22)))</formula>
    </cfRule>
    <cfRule type="containsText" dxfId="548" priority="49" operator="containsText" text="Alto">
      <formula>NOT(ISERROR(SEARCH("Alto",BQ22)))</formula>
    </cfRule>
    <cfRule type="containsText" dxfId="547" priority="50" operator="containsText" text="Moderado">
      <formula>NOT(ISERROR(SEARCH("Moderado",BQ22)))</formula>
    </cfRule>
    <cfRule type="containsText" dxfId="546" priority="51" operator="containsText" text="Bajo">
      <formula>NOT(ISERROR(SEARCH("Bajo",BQ22)))</formula>
    </cfRule>
  </conditionalFormatting>
  <conditionalFormatting sqref="BH22:XFD22 A22:D31 I23:XFD31 I22:BF22">
    <cfRule type="containsText" dxfId="545" priority="43" operator="containsText" text="REDACTAR CONTROL">
      <formula>NOT(ISERROR(SEARCH("REDACTAR CONTROL",A22)))</formula>
    </cfRule>
    <cfRule type="containsText" dxfId="544" priority="44" operator="containsText" text="Espacio para">
      <formula>NOT(ISERROR(SEARCH("Espacio para",A22)))</formula>
    </cfRule>
    <cfRule type="containsText" dxfId="543" priority="45" operator="containsText" text="Definir el">
      <formula>NOT(ISERROR(SEARCH("Definir el",A22)))</formula>
    </cfRule>
    <cfRule type="containsText" dxfId="542" priority="46" operator="containsText" text="lista desplegable">
      <formula>NOT(ISERROR(SEARCH("lista desplegable",A22)))</formula>
    </cfRule>
    <cfRule type="containsText" dxfId="541" priority="47" operator="containsText" text="Casilla formulada">
      <formula>NOT(ISERROR(SEARCH("Casilla formulada",A22)))</formula>
    </cfRule>
  </conditionalFormatting>
  <conditionalFormatting sqref="BG22">
    <cfRule type="containsText" dxfId="540" priority="38" operator="containsText" text="REDACTAR CONTROL">
      <formula>NOT(ISERROR(SEARCH("REDACTAR CONTROL",BG22)))</formula>
    </cfRule>
    <cfRule type="containsText" dxfId="539" priority="39" operator="containsText" text="Espacio para">
      <formula>NOT(ISERROR(SEARCH("Espacio para",BG22)))</formula>
    </cfRule>
    <cfRule type="containsText" dxfId="538" priority="40" operator="containsText" text="Definir el">
      <formula>NOT(ISERROR(SEARCH("Definir el",BG22)))</formula>
    </cfRule>
    <cfRule type="containsText" dxfId="537" priority="41" operator="containsText" text="lista desplegable">
      <formula>NOT(ISERROR(SEARCH("lista desplegable",BG22)))</formula>
    </cfRule>
    <cfRule type="containsText" dxfId="536" priority="42" operator="containsText" text="Casilla formulada">
      <formula>NOT(ISERROR(SEARCH("Casilla formulada",BG22)))</formula>
    </cfRule>
  </conditionalFormatting>
  <conditionalFormatting sqref="E22:H31">
    <cfRule type="containsText" dxfId="535" priority="33" operator="containsText" text="REDACTAR CONTROL">
      <formula>NOT(ISERROR(SEARCH("REDACTAR CONTROL",E22)))</formula>
    </cfRule>
    <cfRule type="containsText" dxfId="534" priority="34" operator="containsText" text="Espacio para">
      <formula>NOT(ISERROR(SEARCH("Espacio para",E22)))</formula>
    </cfRule>
    <cfRule type="containsText" dxfId="533" priority="35" operator="containsText" text="Definir el">
      <formula>NOT(ISERROR(SEARCH("Definir el",E22)))</formula>
    </cfRule>
    <cfRule type="containsText" dxfId="532" priority="36" operator="containsText" text="lista desplegable">
      <formula>NOT(ISERROR(SEARCH("lista desplegable",E22)))</formula>
    </cfRule>
    <cfRule type="containsText" dxfId="531" priority="37" operator="containsText" text="Casilla formulada">
      <formula>NOT(ISERROR(SEARCH("Casilla formulada",E22)))</formula>
    </cfRule>
  </conditionalFormatting>
  <conditionalFormatting sqref="I32">
    <cfRule type="containsText" dxfId="530" priority="31" operator="containsText" text="No es Riesgo de Corrupción">
      <formula>NOT(ISERROR(SEARCH("No es Riesgo de Corrupción",I32)))</formula>
    </cfRule>
    <cfRule type="containsText" dxfId="529" priority="32" operator="containsText" text="Si es Riesgo de Corrupción">
      <formula>NOT(ISERROR(SEARCH("Si es Riesgo de Corrupción",I32)))</formula>
    </cfRule>
  </conditionalFormatting>
  <conditionalFormatting sqref="AK32:AK41">
    <cfRule type="containsText" dxfId="528" priority="27" operator="containsText" text="Extremo">
      <formula>NOT(ISERROR(SEARCH("Extremo",AK32)))</formula>
    </cfRule>
    <cfRule type="containsText" dxfId="527" priority="28" operator="containsText" text="Alto">
      <formula>NOT(ISERROR(SEARCH("Alto",AK32)))</formula>
    </cfRule>
    <cfRule type="containsText" dxfId="526" priority="29" operator="containsText" text="Moderado">
      <formula>NOT(ISERROR(SEARCH("Moderado",AK32)))</formula>
    </cfRule>
    <cfRule type="containsText" dxfId="525" priority="30" operator="containsText" text="Bajo">
      <formula>NOT(ISERROR(SEARCH("Bajo",AK32)))</formula>
    </cfRule>
  </conditionalFormatting>
  <conditionalFormatting sqref="BI32:BI41">
    <cfRule type="containsText" dxfId="524" priority="24" operator="containsText" text="FUERTE">
      <formula>NOT(ISERROR(SEARCH("FUERTE",BI32)))</formula>
    </cfRule>
    <cfRule type="containsText" dxfId="523" priority="25" operator="containsText" text="MODERADO">
      <formula>NOT(ISERROR(SEARCH("MODERADO",BI32)))</formula>
    </cfRule>
    <cfRule type="containsText" dxfId="522" priority="26" operator="containsText" text="DÉBIL">
      <formula>NOT(ISERROR(SEARCH("DÉBIL",BI32)))</formula>
    </cfRule>
  </conditionalFormatting>
  <conditionalFormatting sqref="AL32">
    <cfRule type="containsText" dxfId="521" priority="20" operator="containsText" text="Extremo">
      <formula>NOT(ISERROR(SEARCH("Extremo",AL32)))</formula>
    </cfRule>
    <cfRule type="containsText" dxfId="520" priority="21" operator="containsText" text="Alto">
      <formula>NOT(ISERROR(SEARCH("Alto",AL32)))</formula>
    </cfRule>
    <cfRule type="containsText" dxfId="519" priority="22" operator="containsText" text="Moderado">
      <formula>NOT(ISERROR(SEARCH("Moderado",AL32)))</formula>
    </cfRule>
    <cfRule type="containsText" dxfId="518" priority="23" operator="containsText" text="Bajo">
      <formula>NOT(ISERROR(SEARCH("Bajo",AL32)))</formula>
    </cfRule>
  </conditionalFormatting>
  <conditionalFormatting sqref="BQ32:BQ41">
    <cfRule type="containsText" dxfId="517" priority="16" operator="containsText" text="Extremo">
      <formula>NOT(ISERROR(SEARCH("Extremo",BQ32)))</formula>
    </cfRule>
    <cfRule type="containsText" dxfId="516" priority="17" operator="containsText" text="Alto">
      <formula>NOT(ISERROR(SEARCH("Alto",BQ32)))</formula>
    </cfRule>
    <cfRule type="containsText" dxfId="515" priority="18" operator="containsText" text="Moderado">
      <formula>NOT(ISERROR(SEARCH("Moderado",BQ32)))</formula>
    </cfRule>
    <cfRule type="containsText" dxfId="514" priority="19" operator="containsText" text="Bajo">
      <formula>NOT(ISERROR(SEARCH("Bajo",BQ32)))</formula>
    </cfRule>
  </conditionalFormatting>
  <conditionalFormatting sqref="BH32:XFD32 A32:D41 I33:XFD41 I32:BF32">
    <cfRule type="containsText" dxfId="513" priority="11" operator="containsText" text="REDACTAR CONTROL">
      <formula>NOT(ISERROR(SEARCH("REDACTAR CONTROL",A32)))</formula>
    </cfRule>
    <cfRule type="containsText" dxfId="512" priority="12" operator="containsText" text="Espacio para">
      <formula>NOT(ISERROR(SEARCH("Espacio para",A32)))</formula>
    </cfRule>
    <cfRule type="containsText" dxfId="511" priority="13" operator="containsText" text="Definir el">
      <formula>NOT(ISERROR(SEARCH("Definir el",A32)))</formula>
    </cfRule>
    <cfRule type="containsText" dxfId="510" priority="14" operator="containsText" text="lista desplegable">
      <formula>NOT(ISERROR(SEARCH("lista desplegable",A32)))</formula>
    </cfRule>
    <cfRule type="containsText" dxfId="509" priority="15" operator="containsText" text="Casilla formulada">
      <formula>NOT(ISERROR(SEARCH("Casilla formulada",A32)))</formula>
    </cfRule>
  </conditionalFormatting>
  <conditionalFormatting sqref="BG32">
    <cfRule type="containsText" dxfId="508" priority="6" operator="containsText" text="REDACTAR CONTROL">
      <formula>NOT(ISERROR(SEARCH("REDACTAR CONTROL",BG32)))</formula>
    </cfRule>
    <cfRule type="containsText" dxfId="507" priority="7" operator="containsText" text="Espacio para">
      <formula>NOT(ISERROR(SEARCH("Espacio para",BG32)))</formula>
    </cfRule>
    <cfRule type="containsText" dxfId="506" priority="8" operator="containsText" text="Definir el">
      <formula>NOT(ISERROR(SEARCH("Definir el",BG32)))</formula>
    </cfRule>
    <cfRule type="containsText" dxfId="505" priority="9" operator="containsText" text="lista desplegable">
      <formula>NOT(ISERROR(SEARCH("lista desplegable",BG32)))</formula>
    </cfRule>
    <cfRule type="containsText" dxfId="504" priority="10" operator="containsText" text="Casilla formulada">
      <formula>NOT(ISERROR(SEARCH("Casilla formulada",BG32)))</formula>
    </cfRule>
  </conditionalFormatting>
  <conditionalFormatting sqref="E32:H41">
    <cfRule type="containsText" dxfId="503" priority="1" operator="containsText" text="REDACTAR CONTROL">
      <formula>NOT(ISERROR(SEARCH("REDACTAR CONTROL",E32)))</formula>
    </cfRule>
    <cfRule type="containsText" dxfId="502" priority="2" operator="containsText" text="Espacio para">
      <formula>NOT(ISERROR(SEARCH("Espacio para",E32)))</formula>
    </cfRule>
    <cfRule type="containsText" dxfId="501" priority="3" operator="containsText" text="Definir el">
      <formula>NOT(ISERROR(SEARCH("Definir el",E32)))</formula>
    </cfRule>
    <cfRule type="containsText" dxfId="500" priority="4" operator="containsText" text="lista desplegable">
      <formula>NOT(ISERROR(SEARCH("lista desplegable",E32)))</formula>
    </cfRule>
    <cfRule type="containsText" dxfId="499" priority="5" operator="containsText" text="Casilla formulada">
      <formula>NOT(ISERROR(SEARCH("Casilla formulada",E32)))</formula>
    </cfRule>
  </conditionalFormatting>
  <dataValidations count="13">
    <dataValidation type="list" allowBlank="1" showInputMessage="1" showErrorMessage="1" sqref="BB12:BB41" xr:uid="{DCB8B39D-3A35-46B9-A503-8056444D1E7E}">
      <formula1>"Escoger un dato de la lista desplegable,Completa,Incompleta,No existe"</formula1>
    </dataValidation>
    <dataValidation type="list" allowBlank="1" showInputMessage="1" showErrorMessage="1" sqref="BA12:BA41" xr:uid="{CFF3A140-C321-4572-84C1-4E845195CD79}">
      <formula1>"Escoger un dato de la lista desplegable,Se investigan y resuelven oportunamente,No se investigan y resuelven oportunamente."</formula1>
    </dataValidation>
    <dataValidation type="list" allowBlank="1" showInputMessage="1" showErrorMessage="1" sqref="AZ12:AZ41" xr:uid="{218058A4-F219-430E-968B-0E7E91D90C69}">
      <formula1>"Confiable,No confiable,Escoger un dato de la lista desplegable"</formula1>
    </dataValidation>
    <dataValidation type="list" allowBlank="1" showInputMessage="1" showErrorMessage="1" sqref="AY12:AY41" xr:uid="{14D522FE-C79E-4A02-BECF-FF88D6B97EC0}">
      <formula1>"Prevenir,Detectar,No es un control,Escoger un dato de la lista desplegable"</formula1>
    </dataValidation>
    <dataValidation type="list" allowBlank="1" showInputMessage="1" showErrorMessage="1" sqref="AX12:AX41" xr:uid="{2F062C40-7EE8-4FA5-A033-306640BAB8AD}">
      <formula1>"Oportuna,Inoportuna,Escoger un dato de la lista desplegable"</formula1>
    </dataValidation>
    <dataValidation type="list" allowBlank="1" showInputMessage="1" showErrorMessage="1" sqref="AW12:AW41" xr:uid="{EDED5409-2A90-4478-B231-36A5F8A93426}">
      <formula1>"Adecuado,Inadecuado,Escoger un dato de la lista desplegable"</formula1>
    </dataValidation>
    <dataValidation type="list" allowBlank="1" showInputMessage="1" showErrorMessage="1" sqref="AV12:AV41" xr:uid="{B173D8D7-A8EC-44FB-9F4C-4C081A306706}">
      <formula1>"Asignado,No Asignado,Escoger un dato de la lista desplegable"</formula1>
    </dataValidation>
    <dataValidation type="list" allowBlank="1" showInputMessage="1" showErrorMessage="1" sqref="AU12:AU41" xr:uid="{D638DA87-B3E0-436B-9523-62C4604CFA52}">
      <formula1>"Escoger un dato de la lista desplegable,Preventivo,Detectivo"</formula1>
    </dataValidation>
    <dataValidation type="list" allowBlank="1" showInputMessage="1" showErrorMessage="1" sqref="AP12:AP41" xr:uid="{8AE52091-4811-4EB9-85FF-4EC99D096B10}">
      <formula1>"Escoger un dato de la lista desplegable,Por Tramite, Diario, Semanal, Quincenal, Mensual, Bimestral, Trimestral, Semestral,Anual"</formula1>
    </dataValidation>
    <dataValidation type="list" allowBlank="1" showInputMessage="1" showErrorMessage="1" sqref="P12:AH41" xr:uid="{B4ADEA22-6E0D-4170-BC9B-13FB5A164618}">
      <formula1>"SI,NO,Selecciona una respuesta en la lista desplegable"</formula1>
    </dataValidation>
    <dataValidation type="list" allowBlank="1" showInputMessage="1" showErrorMessage="1" sqref="E12:H41" xr:uid="{DAD8F379-0FA3-4D39-8639-FF41C083A7F6}">
      <formula1>"SI,NO,Escoger un dato de la lista desplegable"</formula1>
    </dataValidation>
    <dataValidation type="list" allowBlank="1" showInputMessage="1" showErrorMessage="1" sqref="M12:M41" xr:uid="{A5E652A9-CC79-472E-9E7D-883E69194722}">
      <formula1>"Escoger un dato de la lista desplegable,5,4,3,2,1"</formula1>
    </dataValidation>
    <dataValidation type="list" allowBlank="1" showInputMessage="1" showErrorMessage="1" sqref="BF12:BF41" xr:uid="{68295BCE-74D7-4E68-B831-30D97431888B}">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1599B7A5-C50F-450E-85E7-7ABCD1D669AD}">
          <x14:formula1>
            <xm:f>'HOJA DE DATOS'!$I$13:$I$46</xm:f>
          </x14:formula1>
          <xm:sqref>B12:B41</xm:sqref>
        </x14:dataValidation>
        <x14:dataValidation type="list" allowBlank="1" showInputMessage="1" showErrorMessage="1" xr:uid="{53497857-2E9A-4631-8D98-C843EECF42B6}">
          <x14:formula1>
            <xm:f>'HOJA DE DATOS'!$I$60:$I$64</xm:f>
          </x14:formula1>
          <xm:sqref>AL12:AL41</xm:sqref>
        </x14:dataValidation>
      </x14:dataValidations>
    </ext>
  </extLs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39">
    <tabColor rgb="FFB1B1B1"/>
  </sheetPr>
  <dimension ref="B1:AX21"/>
  <sheetViews>
    <sheetView zoomScale="60" zoomScaleNormal="60" workbookViewId="0">
      <selection activeCell="H12" sqref="H12"/>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2254</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GINF-6.0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50" customHeight="1" x14ac:dyDescent="0.25">
      <c r="B12" s="296" t="s">
        <v>33</v>
      </c>
      <c r="C12" s="299" t="str">
        <f>VLOOKUP(B12,'HOJA DE DATOS'!$I$13:$J$46,2,FALSE)</f>
        <v>Fortalecer la capacidad de TI de la Aerocivil para soportar las necesidades que se demandan en materia de tecnologías de la información, de manera articulada con los lineamientos del Gobierno y el cumplimiento de las políticas de desarrollo administrativo.</v>
      </c>
      <c r="D12" s="302" t="s">
        <v>891</v>
      </c>
      <c r="E12" s="304" t="s">
        <v>428</v>
      </c>
      <c r="F12" s="306" t="str">
        <f>IFERROR(VLOOKUP(E12,'HOJA DE DATOS'!$I$50:$J$57,2,0),"Casilla formulada")</f>
        <v>Posibilidad de ocurrencia de eventos que afecten la totalidad o parte de la infraestructura tecnológica (hardware, software, redes, etc.) de la Entidad.</v>
      </c>
      <c r="G12" s="101">
        <v>1</v>
      </c>
      <c r="H12" s="102" t="s">
        <v>892</v>
      </c>
      <c r="I12" s="308" t="s">
        <v>896</v>
      </c>
      <c r="J12" s="310">
        <v>2</v>
      </c>
      <c r="K12" s="340" t="str">
        <f>IF(J12="Escoger un dato de la lista desplegable","← 
Definir el nivel de probabilidad",VLOOKUP(J12,'HOJA DE DATOS'!$B$4:$E$8,2,0))</f>
        <v>Improbable</v>
      </c>
      <c r="L12" s="304" t="str">
        <f>IF(J12="Escoger un dato de la lista desplegable","← ← 
Definir el nivel de probabilidad",VLOOKUP('GINF-6.0 (G-V3)'!J12:J21,'HOJA DE DATOS'!$B$4:$E$8,4,0))</f>
        <v>Al menos 1 vez en los últimos 5 años.</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Moderado</v>
      </c>
      <c r="P12" s="342" t="s">
        <v>70</v>
      </c>
      <c r="Q12" s="103">
        <v>1</v>
      </c>
      <c r="R12" s="75" t="s">
        <v>897</v>
      </c>
      <c r="S12" s="75" t="s">
        <v>429</v>
      </c>
      <c r="T12" s="75" t="s">
        <v>365</v>
      </c>
      <c r="U12" s="75" t="s">
        <v>898</v>
      </c>
      <c r="V12" s="75" t="s">
        <v>899</v>
      </c>
      <c r="W12" s="75" t="s">
        <v>900</v>
      </c>
      <c r="X12" s="75" t="s">
        <v>901</v>
      </c>
      <c r="Y12" s="102" t="s">
        <v>95</v>
      </c>
      <c r="Z12" s="102" t="s">
        <v>79</v>
      </c>
      <c r="AA12" s="102" t="s">
        <v>80</v>
      </c>
      <c r="AB12" s="102" t="s">
        <v>81</v>
      </c>
      <c r="AC12" s="102" t="s">
        <v>82</v>
      </c>
      <c r="AD12" s="102" t="s">
        <v>83</v>
      </c>
      <c r="AE12" s="102" t="s">
        <v>84</v>
      </c>
      <c r="AF12" s="102" t="s">
        <v>96</v>
      </c>
      <c r="AG12" s="102">
        <f t="shared" ref="AG12:AG21" si="0">IF(Z12="Asignado",15,0)+IF(AA12="Adecuado",15,0)+IF(AB12="Oportuna",15,0)+IF(AC12="Prevenir",15,IF(AC12="Detectar",10,0))+IF(AD12="Confiable",15,0)+IF(AE12="Se investigan y resuelven oportunamente",15,0)+IF(AF12="Completa",10,IF(AF12="Incompleta",5,0))</f>
        <v>100</v>
      </c>
      <c r="AH12" s="102" t="str">
        <f t="shared" ref="AH12:AH21" si="1">IF(AG12&lt;=85,"Débil",IF(AND(AG12&gt;=86,AG12&lt;=94),"Moderado","Fuerte"))</f>
        <v>Fuerte</v>
      </c>
      <c r="AI12" s="102"/>
      <c r="AJ12" s="102" t="s">
        <v>98</v>
      </c>
      <c r="AK12" s="102" t="str">
        <f t="shared" ref="AK12:AK21" si="2">IF(AJ12="Débil","No se ejecuta",IF(AJ12="Moderado","Algunas veces se ejecuta",IF(AJ12="FUERTE","Siempre se ejecuta","Casilla formulada")))</f>
        <v>Algunas veces se ejecuta</v>
      </c>
      <c r="AL12" s="102"/>
      <c r="AM12" s="102"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MODERADO</v>
      </c>
      <c r="AN12" s="102">
        <f t="shared" ref="AN12:AN21" si="4">IF(AM12="DÉBIL",0,IF(AM12="MODERADO",50,IF(AM12="FUERTE",100,"Casilla formulada")))</f>
        <v>50</v>
      </c>
      <c r="AO12" s="102" t="str">
        <f t="shared" ref="AO12:AO21" si="5">IF(OR(AH12="",AJ12=""),"",IF(AND(AJ12="Fuerte",AH12="Fuerte"),"NO","SI"))</f>
        <v>SI</v>
      </c>
      <c r="AP12" s="330" t="str">
        <f>IFERROR(IF(AVERAGE(AN12:AN21)=100,"FUERTE",IF(AND(AVERAGE(AN12:AN21)&lt;=99,AVERAGE(AN12:AN21)&gt;=50),"MODERADA",IF(AVERAGE(AN12:AN21)&lt;50,"DÉBIL",0))),"Casilla formulada")</f>
        <v>MODERADA</v>
      </c>
      <c r="AQ12" s="330" t="str">
        <f t="shared" ref="AQ12" si="6">IFERROR(IF(AVERAGEIF(Y12:Y21,"Preventivo",AN12:AN21)&gt;=50,"DIRECTAMENTE","NO DISMINUYE"),"NO DISMINUYE")</f>
        <v>DIRECTAMENTE</v>
      </c>
      <c r="AR12" s="332" t="str">
        <f t="shared" ref="AR12" si="7">IFERROR(IF(AVERAGEIF(Y12:Y21,"Detectivo",AN12:AN21)=100,"DIRECTAMENTE",IF(AND(AVERAGEIF(Y12:Y21,"Detectivo",AN12:AN21)&lt;99,(AVERAGEIF(Y12:Y21,"Detectivo",AN12:AN21)&gt;=50)),"INDIRECTAMENTE","NO DISMINUYE")),"NO DISMINUYE")</f>
        <v>NO DISMINUYE</v>
      </c>
      <c r="AS12" s="334">
        <f t="shared" ref="AS1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 si="10">IF(M12=1,1,IF(AND(M12=2,AP12="FUERTE",OR(AR12="DIRECTAMENTE",AR12="INDIRECTAMENTE")),M12-1,IF(AND(M12&gt;2,AP12="FUERTE",AR12="DIRECTAMENTE"),M12-2,IF(AND(M12&gt;2,AP12="FUERTE",AR12="INDIRECTAMENTE"),M12-1,IF(AND(M12&gt;1,AP12="MODERADA",AR12="DIRECTAMENTE"),M12-1,M12)))))</f>
        <v>3</v>
      </c>
      <c r="AV12" s="306" t="str">
        <f t="shared" ref="AV12" si="11">IF(AU12=1,"Insignificante",IF(AU12=2,"Menor",IF(AU12=3,"Moderado",IF(AU12=4,"Mayor",IF(AU12=5,"Catastrófico","Casilla formulada")))))</f>
        <v>Moderado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327" t="s">
        <v>537</v>
      </c>
    </row>
    <row r="13" spans="2:50" s="104" customFormat="1" ht="174" customHeight="1" x14ac:dyDescent="0.25">
      <c r="B13" s="297"/>
      <c r="C13" s="300"/>
      <c r="D13" s="302"/>
      <c r="E13" s="304"/>
      <c r="F13" s="306"/>
      <c r="G13" s="105">
        <v>2</v>
      </c>
      <c r="H13" s="106" t="s">
        <v>430</v>
      </c>
      <c r="I13" s="308"/>
      <c r="J13" s="310"/>
      <c r="K13" s="340"/>
      <c r="L13" s="304"/>
      <c r="M13" s="338"/>
      <c r="N13" s="340"/>
      <c r="O13" s="325"/>
      <c r="P13" s="308"/>
      <c r="Q13" s="107">
        <v>2</v>
      </c>
      <c r="R13" s="76" t="s">
        <v>902</v>
      </c>
      <c r="S13" s="76" t="s">
        <v>431</v>
      </c>
      <c r="T13" s="76" t="s">
        <v>365</v>
      </c>
      <c r="U13" s="76" t="s">
        <v>903</v>
      </c>
      <c r="V13" s="76" t="s">
        <v>904</v>
      </c>
      <c r="W13" s="76" t="s">
        <v>433</v>
      </c>
      <c r="X13" s="76" t="s">
        <v>432</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98</v>
      </c>
      <c r="AK13" s="106" t="str">
        <f t="shared" si="2"/>
        <v>Algunas veces se ejecuta</v>
      </c>
      <c r="AL13" s="106"/>
      <c r="AM13" s="106" t="str">
        <f t="shared" si="3"/>
        <v>MODERADO</v>
      </c>
      <c r="AN13" s="106">
        <f t="shared" si="4"/>
        <v>50</v>
      </c>
      <c r="AO13" s="106" t="str">
        <f t="shared" si="5"/>
        <v>SI</v>
      </c>
      <c r="AP13" s="330"/>
      <c r="AQ13" s="330"/>
      <c r="AR13" s="332"/>
      <c r="AS13" s="310"/>
      <c r="AT13" s="335"/>
      <c r="AU13" s="338"/>
      <c r="AV13" s="306"/>
      <c r="AW13" s="325"/>
      <c r="AX13" s="328"/>
    </row>
    <row r="14" spans="2:50" s="104" customFormat="1" ht="201" customHeight="1" x14ac:dyDescent="0.25">
      <c r="B14" s="297"/>
      <c r="C14" s="300"/>
      <c r="D14" s="302"/>
      <c r="E14" s="304"/>
      <c r="F14" s="306"/>
      <c r="G14" s="108">
        <v>3</v>
      </c>
      <c r="H14" s="109" t="s">
        <v>893</v>
      </c>
      <c r="I14" s="308"/>
      <c r="J14" s="310"/>
      <c r="K14" s="340"/>
      <c r="L14" s="304"/>
      <c r="M14" s="338"/>
      <c r="N14" s="340"/>
      <c r="O14" s="325"/>
      <c r="P14" s="308"/>
      <c r="Q14" s="110">
        <v>3</v>
      </c>
      <c r="R14" s="77" t="s">
        <v>905</v>
      </c>
      <c r="S14" s="77" t="s">
        <v>434</v>
      </c>
      <c r="T14" s="77" t="s">
        <v>365</v>
      </c>
      <c r="U14" s="77" t="s">
        <v>906</v>
      </c>
      <c r="V14" s="77" t="s">
        <v>907</v>
      </c>
      <c r="W14" s="77" t="s">
        <v>908</v>
      </c>
      <c r="X14" s="77" t="s">
        <v>435</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92.4" x14ac:dyDescent="0.25">
      <c r="B15" s="297"/>
      <c r="C15" s="300"/>
      <c r="D15" s="302"/>
      <c r="E15" s="304"/>
      <c r="F15" s="306"/>
      <c r="G15" s="105">
        <v>4</v>
      </c>
      <c r="H15" s="106" t="s">
        <v>893</v>
      </c>
      <c r="I15" s="308"/>
      <c r="J15" s="310"/>
      <c r="K15" s="340"/>
      <c r="L15" s="304"/>
      <c r="M15" s="338"/>
      <c r="N15" s="340"/>
      <c r="O15" s="325"/>
      <c r="P15" s="308"/>
      <c r="Q15" s="107">
        <v>4</v>
      </c>
      <c r="R15" s="76" t="s">
        <v>909</v>
      </c>
      <c r="S15" s="76" t="s">
        <v>434</v>
      </c>
      <c r="T15" s="76" t="s">
        <v>92</v>
      </c>
      <c r="U15" s="76" t="s">
        <v>910</v>
      </c>
      <c r="V15" s="76" t="s">
        <v>911</v>
      </c>
      <c r="W15" s="76" t="s">
        <v>436</v>
      </c>
      <c r="X15" s="76" t="s">
        <v>470</v>
      </c>
      <c r="Y15" s="106" t="s">
        <v>95</v>
      </c>
      <c r="Z15" s="106" t="s">
        <v>79</v>
      </c>
      <c r="AA15" s="106" t="s">
        <v>80</v>
      </c>
      <c r="AB15" s="106" t="s">
        <v>81</v>
      </c>
      <c r="AC15" s="106" t="s">
        <v>82</v>
      </c>
      <c r="AD15" s="106" t="s">
        <v>83</v>
      </c>
      <c r="AE15" s="106" t="s">
        <v>84</v>
      </c>
      <c r="AF15" s="106" t="s">
        <v>96</v>
      </c>
      <c r="AG15" s="106">
        <f t="shared" si="0"/>
        <v>100</v>
      </c>
      <c r="AH15" s="106" t="str">
        <f t="shared" si="1"/>
        <v>Fuerte</v>
      </c>
      <c r="AI15" s="106"/>
      <c r="AJ15" s="106" t="s">
        <v>89</v>
      </c>
      <c r="AK15" s="106" t="str">
        <f t="shared" si="2"/>
        <v>Siempre se ejecuta</v>
      </c>
      <c r="AL15" s="106"/>
      <c r="AM15" s="106" t="str">
        <f t="shared" si="3"/>
        <v>FUERTE</v>
      </c>
      <c r="AN15" s="106">
        <f t="shared" si="4"/>
        <v>100</v>
      </c>
      <c r="AO15" s="106" t="str">
        <f t="shared" si="5"/>
        <v>NO</v>
      </c>
      <c r="AP15" s="330"/>
      <c r="AQ15" s="330"/>
      <c r="AR15" s="332"/>
      <c r="AS15" s="310"/>
      <c r="AT15" s="335"/>
      <c r="AU15" s="338"/>
      <c r="AV15" s="306"/>
      <c r="AW15" s="325"/>
      <c r="AX15" s="328"/>
    </row>
    <row r="16" spans="2:50" s="104" customFormat="1" ht="132" x14ac:dyDescent="0.25">
      <c r="B16" s="297"/>
      <c r="C16" s="300"/>
      <c r="D16" s="302"/>
      <c r="E16" s="304"/>
      <c r="F16" s="306"/>
      <c r="G16" s="108">
        <v>5</v>
      </c>
      <c r="H16" s="109" t="s">
        <v>893</v>
      </c>
      <c r="I16" s="308"/>
      <c r="J16" s="310"/>
      <c r="K16" s="340"/>
      <c r="L16" s="304"/>
      <c r="M16" s="338"/>
      <c r="N16" s="340"/>
      <c r="O16" s="325"/>
      <c r="P16" s="308"/>
      <c r="Q16" s="110">
        <v>5</v>
      </c>
      <c r="R16" s="77" t="s">
        <v>912</v>
      </c>
      <c r="S16" s="77" t="s">
        <v>913</v>
      </c>
      <c r="T16" s="77" t="s">
        <v>365</v>
      </c>
      <c r="U16" s="77" t="s">
        <v>914</v>
      </c>
      <c r="V16" s="77" t="s">
        <v>915</v>
      </c>
      <c r="W16" s="77" t="s">
        <v>916</v>
      </c>
      <c r="X16" s="77" t="s">
        <v>437</v>
      </c>
      <c r="Y16" s="109" t="s">
        <v>95</v>
      </c>
      <c r="Z16" s="109" t="s">
        <v>79</v>
      </c>
      <c r="AA16" s="109" t="s">
        <v>80</v>
      </c>
      <c r="AB16" s="109" t="s">
        <v>81</v>
      </c>
      <c r="AC16" s="109" t="s">
        <v>82</v>
      </c>
      <c r="AD16" s="109" t="s">
        <v>83</v>
      </c>
      <c r="AE16" s="109" t="s">
        <v>84</v>
      </c>
      <c r="AF16" s="109" t="s">
        <v>96</v>
      </c>
      <c r="AG16" s="109">
        <f t="shared" si="0"/>
        <v>100</v>
      </c>
      <c r="AH16" s="109" t="str">
        <f t="shared" si="1"/>
        <v>Fuerte</v>
      </c>
      <c r="AI16" s="109"/>
      <c r="AJ16" s="109" t="s">
        <v>89</v>
      </c>
      <c r="AK16" s="109" t="str">
        <f t="shared" si="2"/>
        <v>Siempre se ejecuta</v>
      </c>
      <c r="AL16" s="109"/>
      <c r="AM16" s="109" t="str">
        <f t="shared" si="3"/>
        <v>FUERTE</v>
      </c>
      <c r="AN16" s="109">
        <f t="shared" si="4"/>
        <v>100</v>
      </c>
      <c r="AO16" s="109" t="str">
        <f t="shared" si="5"/>
        <v>NO</v>
      </c>
      <c r="AP16" s="330"/>
      <c r="AQ16" s="330"/>
      <c r="AR16" s="332"/>
      <c r="AS16" s="310"/>
      <c r="AT16" s="335"/>
      <c r="AU16" s="338"/>
      <c r="AV16" s="306"/>
      <c r="AW16" s="325"/>
      <c r="AX16" s="328"/>
    </row>
    <row r="17" spans="2:50" s="104" customFormat="1" ht="132" x14ac:dyDescent="0.25">
      <c r="B17" s="297"/>
      <c r="C17" s="300"/>
      <c r="D17" s="302"/>
      <c r="E17" s="304"/>
      <c r="F17" s="306"/>
      <c r="G17" s="105">
        <v>6</v>
      </c>
      <c r="H17" s="106" t="s">
        <v>471</v>
      </c>
      <c r="I17" s="308"/>
      <c r="J17" s="310"/>
      <c r="K17" s="340"/>
      <c r="L17" s="304"/>
      <c r="M17" s="338"/>
      <c r="N17" s="340"/>
      <c r="O17" s="325"/>
      <c r="P17" s="308"/>
      <c r="Q17" s="107">
        <v>6</v>
      </c>
      <c r="R17" s="76" t="s">
        <v>917</v>
      </c>
      <c r="S17" s="76" t="s">
        <v>438</v>
      </c>
      <c r="T17" s="76" t="s">
        <v>92</v>
      </c>
      <c r="U17" s="76" t="s">
        <v>918</v>
      </c>
      <c r="V17" s="76" t="s">
        <v>919</v>
      </c>
      <c r="W17" s="76" t="s">
        <v>920</v>
      </c>
      <c r="X17" s="76" t="s">
        <v>439</v>
      </c>
      <c r="Y17" s="106" t="s">
        <v>95</v>
      </c>
      <c r="Z17" s="106" t="s">
        <v>79</v>
      </c>
      <c r="AA17" s="106" t="s">
        <v>80</v>
      </c>
      <c r="AB17" s="106" t="s">
        <v>81</v>
      </c>
      <c r="AC17" s="106" t="s">
        <v>82</v>
      </c>
      <c r="AD17" s="106" t="s">
        <v>83</v>
      </c>
      <c r="AE17" s="106" t="s">
        <v>84</v>
      </c>
      <c r="AF17" s="106" t="s">
        <v>96</v>
      </c>
      <c r="AG17" s="106">
        <f t="shared" si="0"/>
        <v>100</v>
      </c>
      <c r="AH17" s="106" t="str">
        <f t="shared" si="1"/>
        <v>Fuerte</v>
      </c>
      <c r="AI17" s="106"/>
      <c r="AJ17" s="106" t="s">
        <v>98</v>
      </c>
      <c r="AK17" s="106" t="str">
        <f t="shared" si="2"/>
        <v>Algunas veces se ejecuta</v>
      </c>
      <c r="AL17" s="106"/>
      <c r="AM17" s="106" t="str">
        <f t="shared" si="3"/>
        <v>MODERADO</v>
      </c>
      <c r="AN17" s="106">
        <f t="shared" si="4"/>
        <v>50</v>
      </c>
      <c r="AO17" s="106" t="str">
        <f t="shared" si="5"/>
        <v>SI</v>
      </c>
      <c r="AP17" s="330"/>
      <c r="AQ17" s="330"/>
      <c r="AR17" s="332"/>
      <c r="AS17" s="310"/>
      <c r="AT17" s="335"/>
      <c r="AU17" s="338"/>
      <c r="AV17" s="306"/>
      <c r="AW17" s="325"/>
      <c r="AX17" s="328"/>
    </row>
    <row r="18" spans="2:50" s="104" customFormat="1" ht="145.19999999999999" x14ac:dyDescent="0.25">
      <c r="B18" s="297"/>
      <c r="C18" s="300"/>
      <c r="D18" s="302"/>
      <c r="E18" s="304"/>
      <c r="F18" s="306"/>
      <c r="G18" s="108">
        <v>7</v>
      </c>
      <c r="H18" s="109" t="s">
        <v>894</v>
      </c>
      <c r="I18" s="308"/>
      <c r="J18" s="310"/>
      <c r="K18" s="340"/>
      <c r="L18" s="304"/>
      <c r="M18" s="338"/>
      <c r="N18" s="340"/>
      <c r="O18" s="325"/>
      <c r="P18" s="308"/>
      <c r="Q18" s="110">
        <v>7</v>
      </c>
      <c r="R18" s="77" t="s">
        <v>921</v>
      </c>
      <c r="S18" s="77" t="s">
        <v>442</v>
      </c>
      <c r="T18" s="77" t="s">
        <v>92</v>
      </c>
      <c r="U18" s="77" t="s">
        <v>922</v>
      </c>
      <c r="V18" s="77" t="s">
        <v>923</v>
      </c>
      <c r="W18" s="77" t="s">
        <v>924</v>
      </c>
      <c r="X18" s="77" t="s">
        <v>925</v>
      </c>
      <c r="Y18" s="109" t="s">
        <v>95</v>
      </c>
      <c r="Z18" s="109" t="s">
        <v>79</v>
      </c>
      <c r="AA18" s="109" t="s">
        <v>80</v>
      </c>
      <c r="AB18" s="109" t="s">
        <v>81</v>
      </c>
      <c r="AC18" s="109" t="s">
        <v>82</v>
      </c>
      <c r="AD18" s="109" t="s">
        <v>83</v>
      </c>
      <c r="AE18" s="109" t="s">
        <v>84</v>
      </c>
      <c r="AF18" s="109" t="s">
        <v>96</v>
      </c>
      <c r="AG18" s="109">
        <f t="shared" si="0"/>
        <v>100</v>
      </c>
      <c r="AH18" s="109" t="str">
        <f t="shared" si="1"/>
        <v>Fuerte</v>
      </c>
      <c r="AI18" s="109"/>
      <c r="AJ18" s="109" t="s">
        <v>98</v>
      </c>
      <c r="AK18" s="109" t="str">
        <f t="shared" si="2"/>
        <v>Algunas veces se ejecuta</v>
      </c>
      <c r="AL18" s="109"/>
      <c r="AM18" s="109" t="str">
        <f t="shared" si="3"/>
        <v>MODERADO</v>
      </c>
      <c r="AN18" s="109">
        <f t="shared" si="4"/>
        <v>50</v>
      </c>
      <c r="AO18" s="109" t="str">
        <f t="shared" si="5"/>
        <v>SI</v>
      </c>
      <c r="AP18" s="330"/>
      <c r="AQ18" s="330"/>
      <c r="AR18" s="332"/>
      <c r="AS18" s="310"/>
      <c r="AT18" s="335"/>
      <c r="AU18" s="338"/>
      <c r="AV18" s="306"/>
      <c r="AW18" s="325"/>
      <c r="AX18" s="328"/>
    </row>
    <row r="19" spans="2:50" s="104" customFormat="1" ht="79.2" x14ac:dyDescent="0.25">
      <c r="B19" s="297"/>
      <c r="C19" s="300"/>
      <c r="D19" s="302"/>
      <c r="E19" s="304"/>
      <c r="F19" s="306"/>
      <c r="G19" s="105">
        <v>8</v>
      </c>
      <c r="H19" s="106" t="s">
        <v>895</v>
      </c>
      <c r="I19" s="308"/>
      <c r="J19" s="310"/>
      <c r="K19" s="340"/>
      <c r="L19" s="304"/>
      <c r="M19" s="338"/>
      <c r="N19" s="340"/>
      <c r="O19" s="325"/>
      <c r="P19" s="308"/>
      <c r="Q19" s="107">
        <v>8</v>
      </c>
      <c r="R19" s="76" t="s">
        <v>926</v>
      </c>
      <c r="S19" s="76" t="s">
        <v>434</v>
      </c>
      <c r="T19" s="76" t="s">
        <v>101</v>
      </c>
      <c r="U19" s="76" t="s">
        <v>927</v>
      </c>
      <c r="V19" s="76" t="s">
        <v>928</v>
      </c>
      <c r="W19" s="76" t="s">
        <v>441</v>
      </c>
      <c r="X19" s="76" t="s">
        <v>440</v>
      </c>
      <c r="Y19" s="106" t="s">
        <v>95</v>
      </c>
      <c r="Z19" s="106" t="s">
        <v>79</v>
      </c>
      <c r="AA19" s="106" t="s">
        <v>80</v>
      </c>
      <c r="AB19" s="106" t="s">
        <v>81</v>
      </c>
      <c r="AC19" s="106" t="s">
        <v>82</v>
      </c>
      <c r="AD19" s="106" t="s">
        <v>83</v>
      </c>
      <c r="AE19" s="106" t="s">
        <v>84</v>
      </c>
      <c r="AF19" s="106" t="s">
        <v>96</v>
      </c>
      <c r="AG19" s="106">
        <f t="shared" si="0"/>
        <v>100</v>
      </c>
      <c r="AH19" s="106" t="str">
        <f t="shared" si="1"/>
        <v>Fuerte</v>
      </c>
      <c r="AI19" s="106"/>
      <c r="AJ19" s="106" t="s">
        <v>89</v>
      </c>
      <c r="AK19" s="106" t="str">
        <f t="shared" si="2"/>
        <v>Siempre se ejecuta</v>
      </c>
      <c r="AL19" s="106"/>
      <c r="AM19" s="106" t="str">
        <f t="shared" si="3"/>
        <v>FUERTE</v>
      </c>
      <c r="AN19" s="106">
        <f t="shared" si="4"/>
        <v>100</v>
      </c>
      <c r="AO19" s="106" t="str">
        <f t="shared" si="5"/>
        <v>NO</v>
      </c>
      <c r="AP19" s="330"/>
      <c r="AQ19" s="330"/>
      <c r="AR19" s="332"/>
      <c r="AS19" s="310"/>
      <c r="AT19" s="335"/>
      <c r="AU19" s="338"/>
      <c r="AV19" s="306"/>
      <c r="AW19" s="325"/>
      <c r="AX19" s="328"/>
    </row>
    <row r="20" spans="2:50" s="104" customFormat="1" ht="3"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sheetData>
  <sheetProtection algorithmName="SHA-512" hashValue="Itc4bIlI4XD4YMshvMFsnlTKXaZF28l03Zbug4ouq0lX7OHz4tTliFP/Aqq9siNggi/jicAj2zd7rsr8YP4t9g==" saltValue="5Re7Dmz5S/EfRPiBgSsopw=="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P12:P21"/>
    <mergeCell ref="AS10:AT11"/>
    <mergeCell ref="AU10:AV11"/>
    <mergeCell ref="AW10:AW11"/>
    <mergeCell ref="B12:B21"/>
    <mergeCell ref="C12:C21"/>
    <mergeCell ref="D12:D21"/>
    <mergeCell ref="E12:E21"/>
    <mergeCell ref="F12:F21"/>
    <mergeCell ref="I12:I21"/>
    <mergeCell ref="J12:J21"/>
    <mergeCell ref="AM9:AN11"/>
    <mergeCell ref="AO9:AO11"/>
    <mergeCell ref="AP9:AP11"/>
    <mergeCell ref="AQ9:AQ11"/>
    <mergeCell ref="AR9:AR1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P12 O13:O21">
    <cfRule type="containsText" dxfId="498" priority="29" operator="containsText" text="Extremo">
      <formula>NOT(ISERROR(SEARCH("Extremo",O12)))</formula>
    </cfRule>
    <cfRule type="containsText" dxfId="497" priority="30" operator="containsText" text="Alto">
      <formula>NOT(ISERROR(SEARCH("Alto",O12)))</formula>
    </cfRule>
    <cfRule type="containsText" dxfId="496" priority="31" operator="containsText" text="Moderado">
      <formula>NOT(ISERROR(SEARCH("Moderado",O12)))</formula>
    </cfRule>
    <cfRule type="containsText" dxfId="495" priority="32" operator="containsText" text="Bajo">
      <formula>NOT(ISERROR(SEARCH("Bajo",O12)))</formula>
    </cfRule>
  </conditionalFormatting>
  <conditionalFormatting sqref="AM12:AM21">
    <cfRule type="containsText" dxfId="494" priority="26" operator="containsText" text="FUERTE">
      <formula>NOT(ISERROR(SEARCH("FUERTE",AM12)))</formula>
    </cfRule>
    <cfRule type="containsText" dxfId="493" priority="27" operator="containsText" text="MODERADO">
      <formula>NOT(ISERROR(SEARCH("MODERADO",AM12)))</formula>
    </cfRule>
    <cfRule type="containsText" dxfId="492" priority="28" operator="containsText" text="DÉBIL">
      <formula>NOT(ISERROR(SEARCH("DÉBIL",AM12)))</formula>
    </cfRule>
  </conditionalFormatting>
  <conditionalFormatting sqref="AW12:AW21">
    <cfRule type="containsText" dxfId="491" priority="22" operator="containsText" text="Extremo">
      <formula>NOT(ISERROR(SEARCH("Extremo",AW12)))</formula>
    </cfRule>
    <cfRule type="containsText" dxfId="490" priority="23" operator="containsText" text="Alto">
      <formula>NOT(ISERROR(SEARCH("Alto",AW12)))</formula>
    </cfRule>
    <cfRule type="containsText" dxfId="489" priority="24" operator="containsText" text="Moderado">
      <formula>NOT(ISERROR(SEARCH("Moderado",AW12)))</formula>
    </cfRule>
    <cfRule type="containsText" dxfId="488" priority="25" operator="containsText" text="Bajo">
      <formula>NOT(ISERROR(SEARCH("Bajo",AW12)))</formula>
    </cfRule>
  </conditionalFormatting>
  <conditionalFormatting sqref="B12:B21">
    <cfRule type="containsText" dxfId="487" priority="21" operator="containsText" text="Escoger un proceso de la lista desplegable">
      <formula>NOT(ISERROR(SEARCH("Escoger un proceso de la lista desplegable",B12)))</formula>
    </cfRule>
  </conditionalFormatting>
  <conditionalFormatting sqref="B12:E21 Y12:AX21 G12:Q21">
    <cfRule type="containsText" dxfId="486" priority="19" operator="containsText" text="Escoger un dato de la lista desplegable">
      <formula>NOT(ISERROR(SEARCH("Escoger un dato de la lista desplegable",B12)))</formula>
    </cfRule>
    <cfRule type="containsText" dxfId="485" priority="20" operator="containsText" text="Casilla formulada">
      <formula>NOT(ISERROR(SEARCH("Casilla formulada",B12)))</formula>
    </cfRule>
  </conditionalFormatting>
  <conditionalFormatting sqref="D12:D21">
    <cfRule type="containsText" dxfId="484" priority="18" operator="containsText" text="Definir el riesgo">
      <formula>NOT(ISERROR(SEARCH("Definir el riesgo",D12)))</formula>
    </cfRule>
  </conditionalFormatting>
  <conditionalFormatting sqref="H12:H21">
    <cfRule type="containsText" dxfId="483" priority="17" operator="containsText" text="Espacio para describir la o las posibles causas">
      <formula>NOT(ISERROR(SEARCH("Espacio para describir la o las posibles causas",H12)))</formula>
    </cfRule>
  </conditionalFormatting>
  <conditionalFormatting sqref="I12:I21">
    <cfRule type="containsText" dxfId="482" priority="16"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481" priority="15" operator="containsText" text="←">
      <formula>NOT(ISERROR(SEARCH("←",J12)))</formula>
    </cfRule>
  </conditionalFormatting>
  <conditionalFormatting sqref="P12:P21">
    <cfRule type="containsText" dxfId="480" priority="14" operator="containsText" text="Seleccione Tratamiento del Riesgo">
      <formula>NOT(ISERROR(SEARCH("Seleccione Tratamiento del Riesgo",P12)))</formula>
    </cfRule>
  </conditionalFormatting>
  <conditionalFormatting sqref="R12:S21 U12:X21">
    <cfRule type="containsText" dxfId="479" priority="12" operator="containsText" text="Escoger un dato de la lista desplegable">
      <formula>NOT(ISERROR(SEARCH("Escoger un dato de la lista desplegable",R12)))</formula>
    </cfRule>
    <cfRule type="containsText" dxfId="478" priority="13" operator="containsText" text="Casilla formulada">
      <formula>NOT(ISERROR(SEARCH("Casilla formulada",R12)))</formula>
    </cfRule>
  </conditionalFormatting>
  <conditionalFormatting sqref="R12:S21 U12:X21">
    <cfRule type="containsText" dxfId="477" priority="11" operator="containsText" text="CONTROL#">
      <formula>NOT(ISERROR(SEARCH("CONTROL#",R12)))</formula>
    </cfRule>
  </conditionalFormatting>
  <conditionalFormatting sqref="T12:T21">
    <cfRule type="containsText" dxfId="476" priority="9" operator="containsText" text="Escoger un dato de la lista desplegable">
      <formula>NOT(ISERROR(SEARCH("Escoger un dato de la lista desplegable",T12)))</formula>
    </cfRule>
    <cfRule type="containsText" dxfId="475" priority="10" operator="containsText" text="Casilla formulada">
      <formula>NOT(ISERROR(SEARCH("Casilla formulada",T12)))</formula>
    </cfRule>
  </conditionalFormatting>
  <conditionalFormatting sqref="T12:T21">
    <cfRule type="containsText" dxfId="474" priority="8" operator="containsText" text="CONTROL#">
      <formula>NOT(ISERROR(SEARCH("CONTROL#",T12)))</formula>
    </cfRule>
  </conditionalFormatting>
  <conditionalFormatting sqref="T12">
    <cfRule type="containsText" dxfId="473" priority="6" operator="containsText" text="Escoger un dato de la lista desplegable">
      <formula>NOT(ISERROR(SEARCH("Escoger un dato de la lista desplegable",T12)))</formula>
    </cfRule>
    <cfRule type="containsText" dxfId="472" priority="7" operator="containsText" text="Casilla formulada">
      <formula>NOT(ISERROR(SEARCH("Casilla formulada",T12)))</formula>
    </cfRule>
  </conditionalFormatting>
  <conditionalFormatting sqref="T13:T21">
    <cfRule type="containsText" dxfId="471" priority="4" operator="containsText" text="Escoger un dato de la lista desplegable">
      <formula>NOT(ISERROR(SEARCH("Escoger un dato de la lista desplegable",T13)))</formula>
    </cfRule>
    <cfRule type="containsText" dxfId="470" priority="5" operator="containsText" text="Casilla formulada">
      <formula>NOT(ISERROR(SEARCH("Casilla formulada",T13)))</formula>
    </cfRule>
  </conditionalFormatting>
  <conditionalFormatting sqref="I6">
    <cfRule type="containsText" dxfId="469" priority="3" operator="containsText" text="Casilla formulada">
      <formula>NOT(ISERROR(SEARCH("Casilla formulada",I6)))</formula>
    </cfRule>
  </conditionalFormatting>
  <conditionalFormatting sqref="F12:F21">
    <cfRule type="containsText" dxfId="468" priority="1" operator="containsText" text="Escoger un dato de la lista desplegable">
      <formula>NOT(ISERROR(SEARCH("Escoger un dato de la lista desplegable",F12)))</formula>
    </cfRule>
    <cfRule type="containsText" dxfId="467" priority="2" operator="containsText" text="Casilla formulada">
      <formula>NOT(ISERROR(SEARCH("Casilla formulada",F12)))</formula>
    </cfRule>
  </conditionalFormatting>
  <dataValidations count="11">
    <dataValidation type="list" allowBlank="1" showInputMessage="1" showErrorMessage="1" sqref="T12:T21" xr:uid="{00000000-0002-0000-3100-000000000000}">
      <formula1>"Escoger un dato de la lista desplegable,Por Tramite, Diario, Semanal, Quincenal, Mensual, Bimestral, Trimestral, Semestral,Anual"</formula1>
    </dataValidation>
    <dataValidation type="list" allowBlank="1" showInputMessage="1" showErrorMessage="1" sqref="AJ12:AJ21" xr:uid="{00000000-0002-0000-3100-000001000000}">
      <formula1>"Escoger un dato de la lista desplegable,Fuerte,Moderado,Débil"</formula1>
    </dataValidation>
    <dataValidation type="list" allowBlank="1" showInputMessage="1" showErrorMessage="1" sqref="AF12:AF21" xr:uid="{00000000-0002-0000-3100-000002000000}">
      <formula1>"Escoger un dato de la lista desplegable,Completa,Incompleta,No existe"</formula1>
    </dataValidation>
    <dataValidation type="list" allowBlank="1" showInputMessage="1" showErrorMessage="1" sqref="AE12:AE21" xr:uid="{00000000-0002-0000-3100-000003000000}">
      <formula1>"Escoger un dato de la lista desplegable,Se investigan y resuelven oportunamente,No se investigan y resuelven oportunamente."</formula1>
    </dataValidation>
    <dataValidation type="list" allowBlank="1" showInputMessage="1" showErrorMessage="1" sqref="AD12:AD21" xr:uid="{00000000-0002-0000-3100-000004000000}">
      <formula1>"Escoger un dato de la lista desplegable,Confiable,No confiable"</formula1>
    </dataValidation>
    <dataValidation type="list" allowBlank="1" showInputMessage="1" showErrorMessage="1" sqref="AC12:AC21" xr:uid="{00000000-0002-0000-3100-000005000000}">
      <formula1>"Escoger un dato de la lista desplegable,Prevenir,Detectar,No es un control"</formula1>
    </dataValidation>
    <dataValidation type="list" allowBlank="1" showInputMessage="1" showErrorMessage="1" sqref="AB12:AB21" xr:uid="{00000000-0002-0000-3100-000006000000}">
      <formula1>"Escoger un dato de la lista desplegable,Oportuna,Inoportuna"</formula1>
    </dataValidation>
    <dataValidation type="list" allowBlank="1" showInputMessage="1" showErrorMessage="1" sqref="AA12:AA21" xr:uid="{00000000-0002-0000-3100-000007000000}">
      <formula1>"Escoger un dato de la lista desplegable,Adecuado,Inadecuado"</formula1>
    </dataValidation>
    <dataValidation type="list" allowBlank="1" showInputMessage="1" showErrorMessage="1" sqref="Z12:Z21" xr:uid="{00000000-0002-0000-3100-000008000000}">
      <formula1>"Escoger un dato de la lista desplegable,Asignado,No Asignado"</formula1>
    </dataValidation>
    <dataValidation type="list" allowBlank="1" showInputMessage="1" showErrorMessage="1" sqref="Y12:Y21" xr:uid="{00000000-0002-0000-3100-000009000000}">
      <formula1>"Escoger un dato de la lista desplegable,Preventivo,Detectivo"</formula1>
    </dataValidation>
    <dataValidation type="list" allowBlank="1" showInputMessage="1" showErrorMessage="1" sqref="M12:M21 J12:J21" xr:uid="{00000000-0002-0000-31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3100-00000B000000}">
          <x14:formula1>
            <xm:f>'HOJA DE DATOS'!$I$13:$I$46</xm:f>
          </x14:formula1>
          <xm:sqref>B12:B21</xm:sqref>
        </x14:dataValidation>
        <x14:dataValidation type="list" allowBlank="1" showInputMessage="1" showErrorMessage="1" xr:uid="{00000000-0002-0000-3100-00000C000000}">
          <x14:formula1>
            <xm:f>'HOJA DE DATOS'!$I$50:$I$57</xm:f>
          </x14:formula1>
          <xm:sqref>E12:E21</xm:sqref>
        </x14:dataValidation>
        <x14:dataValidation type="list" allowBlank="1" showInputMessage="1" showErrorMessage="1" xr:uid="{00000000-0002-0000-3100-00000D000000}">
          <x14:formula1>
            <xm:f>'HOJA DE DATOS'!$I$60:$I$64</xm:f>
          </x14:formula1>
          <xm:sqref>P12:P21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81DB-0A0E-4EE2-818C-8C3197F3C6BA}">
  <sheetPr codeName="Hoja5">
    <tabColor rgb="FFAF5881"/>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53</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GDIR-3.0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18" t="s">
        <v>56</v>
      </c>
      <c r="AW11" s="118" t="s">
        <v>57</v>
      </c>
      <c r="AX11" s="118">
        <v>2</v>
      </c>
      <c r="AY11" s="118">
        <v>3</v>
      </c>
      <c r="AZ11" s="118">
        <v>4</v>
      </c>
      <c r="BA11" s="118">
        <v>5</v>
      </c>
      <c r="BB11" s="118">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73.60000000000002" customHeight="1" x14ac:dyDescent="0.3">
      <c r="A12" s="162"/>
      <c r="B12" s="394" t="s">
        <v>1916</v>
      </c>
      <c r="C12" s="364" t="str">
        <f>VLOOKUP(B12,'[7]HOJA DE DATOS'!$I$13:$J$46,2,FALSE)</f>
        <v>Administrar al Sistema de Gestión de la Entidad enfocándolo en el:
- Diseño estructuras organizacionales con enfoque basado en procesos y gestión del riesgo
- Desarrollando estrategias que permitan la apropiación del Sistema en todos los niveles de la Entidad
- La articulación de otros sistemas con el sistema de gestión
Con el objeto de satisfacer las necesidades y expectativas de la sociedad, los clientes, usuarios y partes interesadas de su servicio, bajo los lineamientos de la Norma Técnica Colombiana NTC ISO 9001-2015 y el Modelo Integrado de Planeación y Gestión MiPG</v>
      </c>
      <c r="D12" s="376" t="s">
        <v>1927</v>
      </c>
      <c r="E12" s="364" t="s">
        <v>75</v>
      </c>
      <c r="F12" s="364" t="s">
        <v>75</v>
      </c>
      <c r="G12" s="364" t="s">
        <v>75</v>
      </c>
      <c r="H12" s="364" t="s">
        <v>75</v>
      </c>
      <c r="I12" s="372" t="str">
        <f>IF(AND((E12="SI"),(F12="SI"),(G12="SI"),(H12="SI")),"Si es Riesgo de Corrupción","No es Riesgo de Corrupción")</f>
        <v>Si es Riesgo de Corrupción</v>
      </c>
      <c r="J12" s="163">
        <v>1</v>
      </c>
      <c r="K12" s="164" t="s">
        <v>1928</v>
      </c>
      <c r="L12" s="308" t="s">
        <v>99</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76</v>
      </c>
      <c r="R12" s="364" t="s">
        <v>76</v>
      </c>
      <c r="S12" s="364" t="s">
        <v>76</v>
      </c>
      <c r="T12" s="364" t="s">
        <v>75</v>
      </c>
      <c r="U12" s="364" t="s">
        <v>76</v>
      </c>
      <c r="V12" s="364" t="s">
        <v>75</v>
      </c>
      <c r="W12" s="364" t="s">
        <v>76</v>
      </c>
      <c r="X12" s="364" t="s">
        <v>75</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12</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1964</v>
      </c>
      <c r="AO12" s="166" t="s">
        <v>367</v>
      </c>
      <c r="AP12" s="166" t="s">
        <v>77</v>
      </c>
      <c r="AQ12" s="166" t="s">
        <v>683</v>
      </c>
      <c r="AR12" s="166" t="s">
        <v>1965</v>
      </c>
      <c r="AS12" s="166" t="s">
        <v>1915</v>
      </c>
      <c r="AT12" s="166" t="s">
        <v>1914</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1931</v>
      </c>
    </row>
    <row r="13" spans="1:70" s="146" customFormat="1" ht="105.6" customHeight="1" x14ac:dyDescent="0.3">
      <c r="A13" s="162"/>
      <c r="B13" s="395"/>
      <c r="C13" s="365"/>
      <c r="D13" s="376"/>
      <c r="E13" s="365"/>
      <c r="F13" s="365"/>
      <c r="G13" s="365"/>
      <c r="H13" s="365"/>
      <c r="I13" s="373"/>
      <c r="J13" s="168">
        <v>2</v>
      </c>
      <c r="K13" s="169" t="s">
        <v>1928</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521</v>
      </c>
      <c r="AO13" s="171" t="s">
        <v>100</v>
      </c>
      <c r="AP13" s="171" t="s">
        <v>77</v>
      </c>
      <c r="AQ13" s="171" t="s">
        <v>1929</v>
      </c>
      <c r="AR13" s="171" t="s">
        <v>1930</v>
      </c>
      <c r="AS13" s="171" t="s">
        <v>103</v>
      </c>
      <c r="AT13" s="171" t="s">
        <v>102</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286.8" customHeight="1" x14ac:dyDescent="0.3">
      <c r="A14" s="162"/>
      <c r="B14" s="395"/>
      <c r="C14" s="365"/>
      <c r="D14" s="376"/>
      <c r="E14" s="365"/>
      <c r="F14" s="365"/>
      <c r="G14" s="365"/>
      <c r="H14" s="365"/>
      <c r="I14" s="373"/>
      <c r="J14" s="173">
        <v>3</v>
      </c>
      <c r="K14" s="174" t="s">
        <v>522</v>
      </c>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t="s">
        <v>1964</v>
      </c>
      <c r="AO14" s="176" t="s">
        <v>367</v>
      </c>
      <c r="AP14" s="176" t="s">
        <v>77</v>
      </c>
      <c r="AQ14" s="176" t="s">
        <v>683</v>
      </c>
      <c r="AR14" s="176" t="s">
        <v>1965</v>
      </c>
      <c r="AS14" s="176" t="s">
        <v>1915</v>
      </c>
      <c r="AT14" s="176" t="s">
        <v>1914</v>
      </c>
      <c r="AU14" s="176" t="s">
        <v>95</v>
      </c>
      <c r="AV14" s="166" t="s">
        <v>79</v>
      </c>
      <c r="AW14" s="166" t="s">
        <v>80</v>
      </c>
      <c r="AX14" s="166" t="s">
        <v>81</v>
      </c>
      <c r="AY14" s="166" t="s">
        <v>82</v>
      </c>
      <c r="AZ14" s="166" t="s">
        <v>83</v>
      </c>
      <c r="BA14" s="166" t="s">
        <v>84</v>
      </c>
      <c r="BB14" s="166" t="s">
        <v>96</v>
      </c>
      <c r="BC14" s="176">
        <f t="shared" si="2"/>
        <v>100</v>
      </c>
      <c r="BD14" s="176" t="str">
        <f t="shared" si="3"/>
        <v>Fuerte</v>
      </c>
      <c r="BE14" s="176"/>
      <c r="BF14" s="176" t="s">
        <v>89</v>
      </c>
      <c r="BG14" s="176" t="str">
        <f t="shared" si="4"/>
        <v>Siempre se ejecuta</v>
      </c>
      <c r="BH14" s="176"/>
      <c r="BI14" s="177" t="str">
        <f t="shared" si="5"/>
        <v>FUERTE</v>
      </c>
      <c r="BJ14" s="176">
        <f t="shared" si="6"/>
        <v>100</v>
      </c>
      <c r="BK14" s="176" t="str">
        <f t="shared" si="7"/>
        <v>NO</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S2zo9g5eExqKRlHkWGqBsC9TqYQdTVsA8abX7lEhhDmGs+m8/l6QdmC63qMAPowV6jF+ee3wQQkkb7SMsbvVpg==" saltValue="5VL7coGzDHM1xscyN+emLg=="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4160" priority="58" operator="containsText" text="No es Riesgo de Corrupción">
      <formula>NOT(ISERROR(SEARCH("No es Riesgo de Corrupción",I12)))</formula>
    </cfRule>
    <cfRule type="containsText" dxfId="4159" priority="59" operator="containsText" text="Si es Riesgo de Corrupción">
      <formula>NOT(ISERROR(SEARCH("Si es Riesgo de Corrupción",I12)))</formula>
    </cfRule>
  </conditionalFormatting>
  <conditionalFormatting sqref="AK12:AK21">
    <cfRule type="containsText" dxfId="4158" priority="54" operator="containsText" text="Extremo">
      <formula>NOT(ISERROR(SEARCH("Extremo",AK12)))</formula>
    </cfRule>
    <cfRule type="containsText" dxfId="4157" priority="55" operator="containsText" text="Alto">
      <formula>NOT(ISERROR(SEARCH("Alto",AK12)))</formula>
    </cfRule>
    <cfRule type="containsText" dxfId="4156" priority="56" operator="containsText" text="Moderado">
      <formula>NOT(ISERROR(SEARCH("Moderado",AK12)))</formula>
    </cfRule>
    <cfRule type="containsText" dxfId="4155" priority="57" operator="containsText" text="Bajo">
      <formula>NOT(ISERROR(SEARCH("Bajo",AK12)))</formula>
    </cfRule>
  </conditionalFormatting>
  <conditionalFormatting sqref="BI12:BI21">
    <cfRule type="containsText" dxfId="4154" priority="51" operator="containsText" text="FUERTE">
      <formula>NOT(ISERROR(SEARCH("FUERTE",BI12)))</formula>
    </cfRule>
    <cfRule type="containsText" dxfId="4153" priority="52" operator="containsText" text="MODERADO">
      <formula>NOT(ISERROR(SEARCH("MODERADO",BI12)))</formula>
    </cfRule>
    <cfRule type="containsText" dxfId="4152" priority="53" operator="containsText" text="DÉBIL">
      <formula>NOT(ISERROR(SEARCH("DÉBIL",BI12)))</formula>
    </cfRule>
  </conditionalFormatting>
  <conditionalFormatting sqref="AL12">
    <cfRule type="containsText" dxfId="4151" priority="47" operator="containsText" text="Extremo">
      <formula>NOT(ISERROR(SEARCH("Extremo",AL12)))</formula>
    </cfRule>
    <cfRule type="containsText" dxfId="4150" priority="48" operator="containsText" text="Alto">
      <formula>NOT(ISERROR(SEARCH("Alto",AL12)))</formula>
    </cfRule>
    <cfRule type="containsText" dxfId="4149" priority="49" operator="containsText" text="Moderado">
      <formula>NOT(ISERROR(SEARCH("Moderado",AL12)))</formula>
    </cfRule>
    <cfRule type="containsText" dxfId="4148" priority="50" operator="containsText" text="Bajo">
      <formula>NOT(ISERROR(SEARCH("Bajo",AL12)))</formula>
    </cfRule>
  </conditionalFormatting>
  <conditionalFormatting sqref="BQ12:BQ21">
    <cfRule type="containsText" dxfId="4147" priority="43" operator="containsText" text="Extremo">
      <formula>NOT(ISERROR(SEARCH("Extremo",BQ12)))</formula>
    </cfRule>
    <cfRule type="containsText" dxfId="4146" priority="44" operator="containsText" text="Alto">
      <formula>NOT(ISERROR(SEARCH("Alto",BQ12)))</formula>
    </cfRule>
    <cfRule type="containsText" dxfId="4145" priority="45" operator="containsText" text="Moderado">
      <formula>NOT(ISERROR(SEARCH("Moderado",BQ12)))</formula>
    </cfRule>
    <cfRule type="containsText" dxfId="4144" priority="46" operator="containsText" text="Bajo">
      <formula>NOT(ISERROR(SEARCH("Bajo",BQ12)))</formula>
    </cfRule>
  </conditionalFormatting>
  <conditionalFormatting sqref="A1:XFD3 A5:XFD11 A4:AT4 BS4:XFD4 BH12:XFD12 A22:XFD1048576 A12:D21 I13:XFD21 I12:BF12">
    <cfRule type="containsText" dxfId="4143" priority="21" operator="containsText" text="REDACTAR CONTROL">
      <formula>NOT(ISERROR(SEARCH("REDACTAR CONTROL",A1)))</formula>
    </cfRule>
    <cfRule type="containsText" dxfId="4142" priority="22" operator="containsText" text="Espacio para">
      <formula>NOT(ISERROR(SEARCH("Espacio para",A1)))</formula>
    </cfRule>
    <cfRule type="containsText" dxfId="4141" priority="23" operator="containsText" text="Definir el">
      <formula>NOT(ISERROR(SEARCH("Definir el",A1)))</formula>
    </cfRule>
    <cfRule type="containsText" dxfId="4140" priority="24" operator="containsText" text="lista desplegable">
      <formula>NOT(ISERROR(SEARCH("lista desplegable",A1)))</formula>
    </cfRule>
    <cfRule type="containsText" dxfId="4139" priority="25" operator="containsText" text="Casilla formulada">
      <formula>NOT(ISERROR(SEARCH("Casilla formulada",A1)))</formula>
    </cfRule>
  </conditionalFormatting>
  <conditionalFormatting sqref="BG12">
    <cfRule type="containsText" dxfId="4138" priority="16" operator="containsText" text="REDACTAR CONTROL">
      <formula>NOT(ISERROR(SEARCH("REDACTAR CONTROL",BG12)))</formula>
    </cfRule>
    <cfRule type="containsText" dxfId="4137" priority="17" operator="containsText" text="Espacio para">
      <formula>NOT(ISERROR(SEARCH("Espacio para",BG12)))</formula>
    </cfRule>
    <cfRule type="containsText" dxfId="4136" priority="18" operator="containsText" text="Definir el">
      <formula>NOT(ISERROR(SEARCH("Definir el",BG12)))</formula>
    </cfRule>
    <cfRule type="containsText" dxfId="4135" priority="19" operator="containsText" text="lista desplegable">
      <formula>NOT(ISERROR(SEARCH("lista desplegable",BG12)))</formula>
    </cfRule>
    <cfRule type="containsText" dxfId="4134" priority="20" operator="containsText" text="Casilla formulada">
      <formula>NOT(ISERROR(SEARCH("Casilla formulada",BG12)))</formula>
    </cfRule>
  </conditionalFormatting>
  <conditionalFormatting sqref="E12:H21">
    <cfRule type="containsText" dxfId="4133" priority="1" operator="containsText" text="REDACTAR CONTROL">
      <formula>NOT(ISERROR(SEARCH("REDACTAR CONTROL",E12)))</formula>
    </cfRule>
    <cfRule type="containsText" dxfId="4132" priority="2" operator="containsText" text="Espacio para">
      <formula>NOT(ISERROR(SEARCH("Espacio para",E12)))</formula>
    </cfRule>
    <cfRule type="containsText" dxfId="4131" priority="3" operator="containsText" text="Definir el">
      <formula>NOT(ISERROR(SEARCH("Definir el",E12)))</formula>
    </cfRule>
    <cfRule type="containsText" dxfId="4130" priority="4" operator="containsText" text="lista desplegable">
      <formula>NOT(ISERROR(SEARCH("lista desplegable",E12)))</formula>
    </cfRule>
    <cfRule type="containsText" dxfId="4129" priority="5" operator="containsText" text="Casilla formulada">
      <formula>NOT(ISERROR(SEARCH("Casilla formulada",E12)))</formula>
    </cfRule>
  </conditionalFormatting>
  <dataValidations count="13">
    <dataValidation type="list" allowBlank="1" showInputMessage="1" showErrorMessage="1" sqref="BB12:BB21" xr:uid="{5B272CFC-BDA5-44A8-A6B2-5F7062D43EF1}">
      <formula1>"Escoger un dato de la lista desplegable,Completa,Incompleta,No existe"</formula1>
    </dataValidation>
    <dataValidation type="list" allowBlank="1" showInputMessage="1" showErrorMessage="1" sqref="BA12:BA21" xr:uid="{3D2962E1-CE4C-4AED-AD5D-3B0A80EE9402}">
      <formula1>"Escoger un dato de la lista desplegable,Se investigan y resuelven oportunamente,No se investigan y resuelven oportunamente."</formula1>
    </dataValidation>
    <dataValidation type="list" allowBlank="1" showInputMessage="1" showErrorMessage="1" sqref="AZ12:AZ21" xr:uid="{B3556891-7EC0-4AD3-BE0A-0B801F46CB06}">
      <formula1>"Confiable,No confiable,Escoger un dato de la lista desplegable"</formula1>
    </dataValidation>
    <dataValidation type="list" allowBlank="1" showInputMessage="1" showErrorMessage="1" sqref="AY12:AY21" xr:uid="{F32E3C84-F7C3-4D41-A580-73B14FFCF1C8}">
      <formula1>"Prevenir,Detectar,No es un control,Escoger un dato de la lista desplegable"</formula1>
    </dataValidation>
    <dataValidation type="list" allowBlank="1" showInputMessage="1" showErrorMessage="1" sqref="AX12:AX21" xr:uid="{CA135D26-2026-4213-BBD4-E7AA25A4220F}">
      <formula1>"Oportuna,Inoportuna,Escoger un dato de la lista desplegable"</formula1>
    </dataValidation>
    <dataValidation type="list" allowBlank="1" showInputMessage="1" showErrorMessage="1" sqref="AW12:AW21" xr:uid="{90E79037-7971-4598-B4A0-7555F3FDE136}">
      <formula1>"Adecuado,Inadecuado,Escoger un dato de la lista desplegable"</formula1>
    </dataValidation>
    <dataValidation type="list" allowBlank="1" showInputMessage="1" showErrorMessage="1" sqref="AV12:AV21" xr:uid="{55B00A12-F966-429C-A8ED-8BBB93708579}">
      <formula1>"Asignado,No Asignado,Escoger un dato de la lista desplegable"</formula1>
    </dataValidation>
    <dataValidation type="list" allowBlank="1" showInputMessage="1" showErrorMessage="1" sqref="AU12:AU21" xr:uid="{BEE51C5D-6179-4148-8DCD-40DE43DC77F5}">
      <formula1>"Escoger un dato de la lista desplegable,Preventivo,Detectivo"</formula1>
    </dataValidation>
    <dataValidation type="list" allowBlank="1" showInputMessage="1" showErrorMessage="1" sqref="AP12:AP21" xr:uid="{A87CB063-6765-4004-8F8C-26EA88EA068D}">
      <formula1>"Escoger un dato de la lista desplegable,Por Tramite, Diario, Semanal, Quincenal, Mensual, Bimestral, Trimestral, Semestral,Anual"</formula1>
    </dataValidation>
    <dataValidation type="list" allowBlank="1" showInputMessage="1" showErrorMessage="1" sqref="P12:AH21" xr:uid="{9E4CC62D-721E-4388-AD9B-CDC8D3ACD945}">
      <formula1>"SI,NO,Selecciona una respuesta en la lista desplegable"</formula1>
    </dataValidation>
    <dataValidation type="list" allowBlank="1" showInputMessage="1" showErrorMessage="1" sqref="E12:H21" xr:uid="{ECAAD5E9-3DC4-450A-94D3-4AC9593F54D3}">
      <formula1>"SI,NO,Escoger un dato de la lista desplegable"</formula1>
    </dataValidation>
    <dataValidation type="list" allowBlank="1" showInputMessage="1" showErrorMessage="1" sqref="M12:M21" xr:uid="{5CE4604B-16F0-41FE-825A-89934BD39B95}">
      <formula1>"Escoger un dato de la lista desplegable,5,4,3,2,1"</formula1>
    </dataValidation>
    <dataValidation type="list" allowBlank="1" showInputMessage="1" showErrorMessage="1" sqref="BF12:BF21" xr:uid="{BF1B9E74-8B70-435B-8730-3B947B727DA6}">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EED14DBC-0EA4-4F35-AE37-7B352B434DB3}">
          <x14:formula1>
            <xm:f>'HOJA DE DATOS'!$I$13:$I$46</xm:f>
          </x14:formula1>
          <xm:sqref>B12:B21</xm:sqref>
        </x14:dataValidation>
        <x14:dataValidation type="list" allowBlank="1" showInputMessage="1" showErrorMessage="1" xr:uid="{0A5120CA-025C-4A5D-ACC1-5AEE43926B8F}">
          <x14:formula1>
            <xm:f>'HOJA DE DATOS'!$I$60:$I$64</xm:f>
          </x14:formula1>
          <xm:sqref>AL12:AL21</xm:sqref>
        </x14:dataValidation>
      </x14:dataValidations>
    </ext>
  </extLs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980C5-491D-4676-B380-4A9D64ED5AB5}">
  <sheetPr codeName="Hoja40">
    <tabColor rgb="FFB1B1B1"/>
    <pageSetUpPr fitToPage="1"/>
  </sheetPr>
  <dimension ref="A1:BR1048138"/>
  <sheetViews>
    <sheetView zoomScale="55" zoomScaleNormal="55" zoomScaleSheetLayoutView="100" zoomScalePageLayoutView="10" workbookViewId="0">
      <pane ySplit="11" topLeftCell="A12" activePane="bottomLeft" state="frozen"/>
      <selection activeCell="C12" sqref="C12:C21"/>
      <selection pane="bottomLeft" activeCell="F12" sqref="F12:F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2022</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GINF-6.0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18" t="s">
        <v>56</v>
      </c>
      <c r="AW11" s="118" t="s">
        <v>57</v>
      </c>
      <c r="AX11" s="118">
        <v>2</v>
      </c>
      <c r="AY11" s="118">
        <v>3</v>
      </c>
      <c r="AZ11" s="118">
        <v>4</v>
      </c>
      <c r="BA11" s="118">
        <v>5</v>
      </c>
      <c r="BB11" s="118">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32" x14ac:dyDescent="0.3">
      <c r="A12" s="162"/>
      <c r="B12" s="394" t="s">
        <v>33</v>
      </c>
      <c r="C12" s="364" t="str">
        <f>VLOOKUP(B12,'[7]HOJA DE DATOS'!$I$13:$J$46,2,FALSE)</f>
        <v>Fortalecer la capacidad de TI de la Aerocivil para soportar las necesidades que se demandan en materia de tecnologías de la información, de manera articulada con los lineamientos del Gobierno y el cumplimiento de las políticas de desarrollo administrativo.</v>
      </c>
      <c r="D12" s="376" t="s">
        <v>2006</v>
      </c>
      <c r="E12" s="364" t="s">
        <v>75</v>
      </c>
      <c r="F12" s="364" t="s">
        <v>75</v>
      </c>
      <c r="G12" s="364" t="s">
        <v>75</v>
      </c>
      <c r="H12" s="364" t="s">
        <v>75</v>
      </c>
      <c r="I12" s="372" t="str">
        <f>IF(AND((E12="SI"),(F12="SI"),(G12="SI"),(H12="SI")),"Si es Riesgo de Corrupción","No es Riesgo de Corrupción")</f>
        <v>Si es Riesgo de Corrupción</v>
      </c>
      <c r="J12" s="163">
        <v>1</v>
      </c>
      <c r="K12" s="164" t="s">
        <v>2007</v>
      </c>
      <c r="L12" s="308" t="s">
        <v>2008</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75</v>
      </c>
      <c r="R12" s="364" t="s">
        <v>75</v>
      </c>
      <c r="S12" s="364" t="s">
        <v>76</v>
      </c>
      <c r="T12" s="364" t="s">
        <v>75</v>
      </c>
      <c r="U12" s="364" t="s">
        <v>75</v>
      </c>
      <c r="V12" s="364" t="s">
        <v>75</v>
      </c>
      <c r="W12" s="364" t="s">
        <v>75</v>
      </c>
      <c r="X12" s="364" t="s">
        <v>75</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16</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533</v>
      </c>
      <c r="AO12" s="166" t="s">
        <v>534</v>
      </c>
      <c r="AP12" s="166" t="s">
        <v>109</v>
      </c>
      <c r="AQ12" s="166" t="s">
        <v>2009</v>
      </c>
      <c r="AR12" s="166" t="s">
        <v>2010</v>
      </c>
      <c r="AS12" s="166" t="s">
        <v>536</v>
      </c>
      <c r="AT12" s="166" t="s">
        <v>535</v>
      </c>
      <c r="AU12" s="166" t="s">
        <v>78</v>
      </c>
      <c r="AV12" s="166" t="s">
        <v>79</v>
      </c>
      <c r="AW12" s="166" t="s">
        <v>80</v>
      </c>
      <c r="AX12" s="166" t="s">
        <v>81</v>
      </c>
      <c r="AY12" s="166" t="s">
        <v>86</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95</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NO DISMINUYE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2017</v>
      </c>
    </row>
    <row r="13" spans="1:70" s="146" customFormat="1" ht="145.19999999999999" x14ac:dyDescent="0.3">
      <c r="A13" s="162"/>
      <c r="B13" s="395"/>
      <c r="C13" s="365"/>
      <c r="D13" s="376"/>
      <c r="E13" s="365"/>
      <c r="F13" s="365"/>
      <c r="G13" s="365"/>
      <c r="H13" s="365"/>
      <c r="I13" s="373"/>
      <c r="J13" s="168">
        <v>2</v>
      </c>
      <c r="K13" s="169" t="s">
        <v>2007</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2011</v>
      </c>
      <c r="AO13" s="171" t="s">
        <v>2012</v>
      </c>
      <c r="AP13" s="171" t="s">
        <v>77</v>
      </c>
      <c r="AQ13" s="171" t="s">
        <v>2013</v>
      </c>
      <c r="AR13" s="171" t="s">
        <v>2014</v>
      </c>
      <c r="AS13" s="171" t="s">
        <v>2015</v>
      </c>
      <c r="AT13" s="171" t="s">
        <v>2016</v>
      </c>
      <c r="AU13" s="171" t="s">
        <v>78</v>
      </c>
      <c r="AV13" s="171" t="s">
        <v>79</v>
      </c>
      <c r="AW13" s="171" t="s">
        <v>80</v>
      </c>
      <c r="AX13" s="171" t="s">
        <v>81</v>
      </c>
      <c r="AY13" s="171" t="s">
        <v>86</v>
      </c>
      <c r="AZ13" s="171" t="s">
        <v>83</v>
      </c>
      <c r="BA13" s="171" t="s">
        <v>84</v>
      </c>
      <c r="BB13" s="171" t="s">
        <v>96</v>
      </c>
      <c r="BC13" s="171">
        <f>IF(AV13="Asignado",15,0)+IF(AW13="Adecuado",15,0)+IF(AX13="Oportuna",15,0)+IF(AY13="Prevenir",15,IF(AY13="Detectar",10,0))+IF(AZ13="Confiable",15,0)+IF(BA13="Se investigan y resuelven oportunamente",15,0)+IF(BB13="Completa",10,IF(BB13="Incompleta",5,0))</f>
        <v>95</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1048106" spans="2:2" x14ac:dyDescent="0.3">
      <c r="B1048106" s="185"/>
    </row>
    <row r="1048107" spans="2:2" x14ac:dyDescent="0.3">
      <c r="B1048107" s="185"/>
    </row>
    <row r="1048108" spans="2:2" x14ac:dyDescent="0.3">
      <c r="B1048108" s="185"/>
    </row>
    <row r="1048109" spans="2:2" x14ac:dyDescent="0.3">
      <c r="B1048109" s="185"/>
    </row>
    <row r="1048110" spans="2:2" x14ac:dyDescent="0.3">
      <c r="B1048110" s="185"/>
    </row>
    <row r="1048111" spans="2:2" x14ac:dyDescent="0.3">
      <c r="B1048111" s="185"/>
    </row>
    <row r="1048112" spans="2:2" x14ac:dyDescent="0.3">
      <c r="B1048112" s="185"/>
    </row>
    <row r="1048113" spans="2:2" x14ac:dyDescent="0.3">
      <c r="B1048113" s="185"/>
    </row>
    <row r="1048114" spans="2:2" x14ac:dyDescent="0.3">
      <c r="B1048114" s="185"/>
    </row>
    <row r="1048115" spans="2:2" x14ac:dyDescent="0.3">
      <c r="B1048115" s="185"/>
    </row>
    <row r="1048116" spans="2:2" x14ac:dyDescent="0.3">
      <c r="B1048116" s="185"/>
    </row>
    <row r="1048117" spans="2:2" x14ac:dyDescent="0.3">
      <c r="B1048117" s="185"/>
    </row>
    <row r="1048118" spans="2:2" x14ac:dyDescent="0.3">
      <c r="B1048118" s="185"/>
    </row>
    <row r="1048119" spans="2:2" x14ac:dyDescent="0.3">
      <c r="B1048119" s="185"/>
    </row>
    <row r="1048120" spans="2:2" x14ac:dyDescent="0.3">
      <c r="B1048120" s="185"/>
    </row>
    <row r="1048121" spans="2:2" x14ac:dyDescent="0.3">
      <c r="B1048121" s="185"/>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sheetData>
  <sheetProtection algorithmName="SHA-512" hashValue="oC7tin0iPeRaQWxfy91HIUoLf9/CArQluIE8xPc82WYzjTyA8qDlHgLPXe0TbZCNs1rYiimjHT8JsB6nAalRoQ==" saltValue="LotnPzLctpIPtLCcGksbl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466" priority="63" operator="containsText" text="No es Riesgo de Corrupción">
      <formula>NOT(ISERROR(SEARCH("No es Riesgo de Corrupción",I12)))</formula>
    </cfRule>
    <cfRule type="containsText" dxfId="465" priority="64" operator="containsText" text="Si es Riesgo de Corrupción">
      <formula>NOT(ISERROR(SEARCH("Si es Riesgo de Corrupción",I12)))</formula>
    </cfRule>
  </conditionalFormatting>
  <conditionalFormatting sqref="AK12:AK21">
    <cfRule type="containsText" dxfId="464" priority="59" operator="containsText" text="Extremo">
      <formula>NOT(ISERROR(SEARCH("Extremo",AK12)))</formula>
    </cfRule>
    <cfRule type="containsText" dxfId="463" priority="60" operator="containsText" text="Alto">
      <formula>NOT(ISERROR(SEARCH("Alto",AK12)))</formula>
    </cfRule>
    <cfRule type="containsText" dxfId="462" priority="61" operator="containsText" text="Moderado">
      <formula>NOT(ISERROR(SEARCH("Moderado",AK12)))</formula>
    </cfRule>
    <cfRule type="containsText" dxfId="461" priority="62" operator="containsText" text="Bajo">
      <formula>NOT(ISERROR(SEARCH("Bajo",AK12)))</formula>
    </cfRule>
  </conditionalFormatting>
  <conditionalFormatting sqref="BI12:BI21">
    <cfRule type="containsText" dxfId="460" priority="56" operator="containsText" text="FUERTE">
      <formula>NOT(ISERROR(SEARCH("FUERTE",BI12)))</formula>
    </cfRule>
    <cfRule type="containsText" dxfId="459" priority="57" operator="containsText" text="MODERADO">
      <formula>NOT(ISERROR(SEARCH("MODERADO",BI12)))</formula>
    </cfRule>
    <cfRule type="containsText" dxfId="458" priority="58" operator="containsText" text="DÉBIL">
      <formula>NOT(ISERROR(SEARCH("DÉBIL",BI12)))</formula>
    </cfRule>
  </conditionalFormatting>
  <conditionalFormatting sqref="AL12">
    <cfRule type="containsText" dxfId="457" priority="52" operator="containsText" text="Extremo">
      <formula>NOT(ISERROR(SEARCH("Extremo",AL12)))</formula>
    </cfRule>
    <cfRule type="containsText" dxfId="456" priority="53" operator="containsText" text="Alto">
      <formula>NOT(ISERROR(SEARCH("Alto",AL12)))</formula>
    </cfRule>
    <cfRule type="containsText" dxfId="455" priority="54" operator="containsText" text="Moderado">
      <formula>NOT(ISERROR(SEARCH("Moderado",AL12)))</formula>
    </cfRule>
    <cfRule type="containsText" dxfId="454" priority="55" operator="containsText" text="Bajo">
      <formula>NOT(ISERROR(SEARCH("Bajo",AL12)))</formula>
    </cfRule>
  </conditionalFormatting>
  <conditionalFormatting sqref="BQ12:BQ21">
    <cfRule type="containsText" dxfId="453" priority="48" operator="containsText" text="Extremo">
      <formula>NOT(ISERROR(SEARCH("Extremo",BQ12)))</formula>
    </cfRule>
    <cfRule type="containsText" dxfId="452" priority="49" operator="containsText" text="Alto">
      <formula>NOT(ISERROR(SEARCH("Alto",BQ12)))</formula>
    </cfRule>
    <cfRule type="containsText" dxfId="451" priority="50" operator="containsText" text="Moderado">
      <formula>NOT(ISERROR(SEARCH("Moderado",BQ12)))</formula>
    </cfRule>
    <cfRule type="containsText" dxfId="450" priority="51" operator="containsText" text="Bajo">
      <formula>NOT(ISERROR(SEARCH("Bajo",BQ12)))</formula>
    </cfRule>
  </conditionalFormatting>
  <conditionalFormatting sqref="A1:XFD3 A5:XFD11 A4:AT4 BS4:XFD4 BH12:XFD12 A12:D21 I13:XFD21 I12:BF12 A22:XFD1048576">
    <cfRule type="containsText" dxfId="449" priority="43" operator="containsText" text="REDACTAR CONTROL">
      <formula>NOT(ISERROR(SEARCH("REDACTAR CONTROL",A1)))</formula>
    </cfRule>
    <cfRule type="containsText" dxfId="448" priority="44" operator="containsText" text="Espacio para">
      <formula>NOT(ISERROR(SEARCH("Espacio para",A1)))</formula>
    </cfRule>
    <cfRule type="containsText" dxfId="447" priority="45" operator="containsText" text="Definir el">
      <formula>NOT(ISERROR(SEARCH("Definir el",A1)))</formula>
    </cfRule>
    <cfRule type="containsText" dxfId="446" priority="46" operator="containsText" text="lista desplegable">
      <formula>NOT(ISERROR(SEARCH("lista desplegable",A1)))</formula>
    </cfRule>
    <cfRule type="containsText" dxfId="445" priority="47" operator="containsText" text="Casilla formulada">
      <formula>NOT(ISERROR(SEARCH("Casilla formulada",A1)))</formula>
    </cfRule>
  </conditionalFormatting>
  <conditionalFormatting sqref="BG12">
    <cfRule type="containsText" dxfId="444" priority="38" operator="containsText" text="REDACTAR CONTROL">
      <formula>NOT(ISERROR(SEARCH("REDACTAR CONTROL",BG12)))</formula>
    </cfRule>
    <cfRule type="containsText" dxfId="443" priority="39" operator="containsText" text="Espacio para">
      <formula>NOT(ISERROR(SEARCH("Espacio para",BG12)))</formula>
    </cfRule>
    <cfRule type="containsText" dxfId="442" priority="40" operator="containsText" text="Definir el">
      <formula>NOT(ISERROR(SEARCH("Definir el",BG12)))</formula>
    </cfRule>
    <cfRule type="containsText" dxfId="441" priority="41" operator="containsText" text="lista desplegable">
      <formula>NOT(ISERROR(SEARCH("lista desplegable",BG12)))</formula>
    </cfRule>
    <cfRule type="containsText" dxfId="440" priority="42" operator="containsText" text="Casilla formulada">
      <formula>NOT(ISERROR(SEARCH("Casilla formulada",BG12)))</formula>
    </cfRule>
  </conditionalFormatting>
  <conditionalFormatting sqref="E12:H21">
    <cfRule type="containsText" dxfId="439" priority="33" operator="containsText" text="REDACTAR CONTROL">
      <formula>NOT(ISERROR(SEARCH("REDACTAR CONTROL",E12)))</formula>
    </cfRule>
    <cfRule type="containsText" dxfId="438" priority="34" operator="containsText" text="Espacio para">
      <formula>NOT(ISERROR(SEARCH("Espacio para",E12)))</formula>
    </cfRule>
    <cfRule type="containsText" dxfId="437" priority="35" operator="containsText" text="Definir el">
      <formula>NOT(ISERROR(SEARCH("Definir el",E12)))</formula>
    </cfRule>
    <cfRule type="containsText" dxfId="436" priority="36" operator="containsText" text="lista desplegable">
      <formula>NOT(ISERROR(SEARCH("lista desplegable",E12)))</formula>
    </cfRule>
    <cfRule type="containsText" dxfId="435" priority="37" operator="containsText" text="Casilla formulada">
      <formula>NOT(ISERROR(SEARCH("Casilla formulada",E12)))</formula>
    </cfRule>
  </conditionalFormatting>
  <dataValidations count="13">
    <dataValidation type="list" allowBlank="1" showInputMessage="1" showErrorMessage="1" sqref="BB12:BB21" xr:uid="{49DF0262-B8DE-4D6D-B644-8961ED0B409A}">
      <formula1>"Escoger un dato de la lista desplegable,Completa,Incompleta,No existe"</formula1>
    </dataValidation>
    <dataValidation type="list" allowBlank="1" showInputMessage="1" showErrorMessage="1" sqref="BA12:BA21" xr:uid="{D066FB46-2C19-4D59-9F5E-F2BA36536E6B}">
      <formula1>"Escoger un dato de la lista desplegable,Se investigan y resuelven oportunamente,No se investigan y resuelven oportunamente."</formula1>
    </dataValidation>
    <dataValidation type="list" allowBlank="1" showInputMessage="1" showErrorMessage="1" sqref="AZ12:AZ21" xr:uid="{EBBF730A-E2F1-44AB-BB5B-4DBE10BDBCE1}">
      <formula1>"Confiable,No confiable,Escoger un dato de la lista desplegable"</formula1>
    </dataValidation>
    <dataValidation type="list" allowBlank="1" showInputMessage="1" showErrorMessage="1" sqref="AY12:AY21" xr:uid="{B489BE21-C632-4B2A-B229-8F2F0A3AAC71}">
      <formula1>"Prevenir,Detectar,No es un control,Escoger un dato de la lista desplegable"</formula1>
    </dataValidation>
    <dataValidation type="list" allowBlank="1" showInputMessage="1" showErrorMessage="1" sqref="AX12:AX21" xr:uid="{349DD910-06BD-4CCB-A964-726C86F4CAF3}">
      <formula1>"Oportuna,Inoportuna,Escoger un dato de la lista desplegable"</formula1>
    </dataValidation>
    <dataValidation type="list" allowBlank="1" showInputMessage="1" showErrorMessage="1" sqref="AW12:AW21" xr:uid="{9AE837A2-8E7F-4B2E-A28C-B895C4C3387A}">
      <formula1>"Adecuado,Inadecuado,Escoger un dato de la lista desplegable"</formula1>
    </dataValidation>
    <dataValidation type="list" allowBlank="1" showInputMessage="1" showErrorMessage="1" sqref="AV12:AV21" xr:uid="{5003AF61-2B26-44FE-BA2A-0CF80277B77E}">
      <formula1>"Asignado,No Asignado,Escoger un dato de la lista desplegable"</formula1>
    </dataValidation>
    <dataValidation type="list" allowBlank="1" showInputMessage="1" showErrorMessage="1" sqref="AU12:AU21" xr:uid="{F17B38A4-5737-4DC5-98C9-23276C7F1AA9}">
      <formula1>"Escoger un dato de la lista desplegable,Preventivo,Detectivo"</formula1>
    </dataValidation>
    <dataValidation type="list" allowBlank="1" showInputMessage="1" showErrorMessage="1" sqref="AP12:AP21" xr:uid="{6061C00E-0336-4120-B16A-8B98A7E2BBFB}">
      <formula1>"Escoger un dato de la lista desplegable,Por Tramite, Diario, Semanal, Quincenal, Mensual, Bimestral, Trimestral, Semestral,Anual"</formula1>
    </dataValidation>
    <dataValidation type="list" allowBlank="1" showInputMessage="1" showErrorMessage="1" sqref="P12:AH21" xr:uid="{E4D2FE34-6F3F-493D-A240-C10EEF22C240}">
      <formula1>"SI,NO,Selecciona una respuesta en la lista desplegable"</formula1>
    </dataValidation>
    <dataValidation type="list" allowBlank="1" showInputMessage="1" showErrorMessage="1" sqref="E12:H21" xr:uid="{A0C6564D-719B-4226-A178-27C96FA2A5F4}">
      <formula1>"SI,NO,Escoger un dato de la lista desplegable"</formula1>
    </dataValidation>
    <dataValidation type="list" allowBlank="1" showInputMessage="1" showErrorMessage="1" sqref="M12:M21" xr:uid="{F5487702-6EC4-404F-BE01-88D91E3C3710}">
      <formula1>"Escoger un dato de la lista desplegable,5,4,3,2,1"</formula1>
    </dataValidation>
    <dataValidation type="list" allowBlank="1" showInputMessage="1" showErrorMessage="1" sqref="BF12:BF21" xr:uid="{ABE629CB-084F-4B72-B889-CF6226AA0037}">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CF2E4B12-C809-441A-806C-9E5F93C20123}">
          <x14:formula1>
            <xm:f>'HOJA DE DATOS'!$I$13:$I$46</xm:f>
          </x14:formula1>
          <xm:sqref>B12:B21</xm:sqref>
        </x14:dataValidation>
        <x14:dataValidation type="list" allowBlank="1" showInputMessage="1" showErrorMessage="1" xr:uid="{4493B331-D68D-4A22-BFB8-A7BF12182DBC}">
          <x14:formula1>
            <xm:f>'HOJA DE DATOS'!$I$60:$I$64</xm:f>
          </x14:formula1>
          <xm:sqref>AL12:AL21</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1">
    <tabColor rgb="FFB1B1B1"/>
  </sheetPr>
  <dimension ref="B1:AX81"/>
  <sheetViews>
    <sheetView zoomScale="60" zoomScaleNormal="60" workbookViewId="0"/>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2253</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GFIN-7.0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50" customHeight="1" x14ac:dyDescent="0.25">
      <c r="B12" s="296" t="s">
        <v>36</v>
      </c>
      <c r="C12" s="299" t="str">
        <f>VLOOKUP(B12,'HOJA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12" s="302" t="s">
        <v>485</v>
      </c>
      <c r="E12" s="304" t="s">
        <v>486</v>
      </c>
      <c r="F12" s="306" t="str">
        <f>IFERROR(VLOOKUP(E12,'HOJA DE DATOS'!$I$50:$J$57,2,0),"Casilla formulada")</f>
        <v>Posibilidad de ocurrencia de eventos que afecten los estados financieros y todas aquellas áreas involucradas con el proceso financiero como presupuesto, tesorería, contabilidad, cartera, central de cuentas, costos, etc.</v>
      </c>
      <c r="G12" s="101">
        <v>1</v>
      </c>
      <c r="H12" s="102" t="s">
        <v>487</v>
      </c>
      <c r="I12" s="308" t="s">
        <v>488</v>
      </c>
      <c r="J12" s="310">
        <v>4</v>
      </c>
      <c r="K12" s="340" t="str">
        <f>IF(J12="Escoger un dato de la lista desplegable","← 
Definir el nivel de probabilidad",VLOOKUP(J12,'HOJA DE DATOS'!$B$4:$E$8,2,0))</f>
        <v>Probable</v>
      </c>
      <c r="L12" s="304" t="str">
        <f>IF(J12="Escoger un dato de la lista desplegable","← ← 
Definir el nivel de probabilidad",VLOOKUP('GFIN-7.0 (G-V3)'!J12:J21,'HOJA DE DATOS'!$B$4:$E$8,4,0))</f>
        <v>Al menos 1 vez en el último año.</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720</v>
      </c>
      <c r="S12" s="75" t="s">
        <v>721</v>
      </c>
      <c r="T12" s="75" t="s">
        <v>113</v>
      </c>
      <c r="U12" s="75" t="s">
        <v>722</v>
      </c>
      <c r="V12" s="75" t="s">
        <v>723</v>
      </c>
      <c r="W12" s="75" t="s">
        <v>489</v>
      </c>
      <c r="X12" s="75" t="s">
        <v>724</v>
      </c>
      <c r="Y12" s="102" t="s">
        <v>95</v>
      </c>
      <c r="Z12" s="102" t="s">
        <v>79</v>
      </c>
      <c r="AA12" s="102" t="s">
        <v>80</v>
      </c>
      <c r="AB12" s="102" t="s">
        <v>81</v>
      </c>
      <c r="AC12" s="102" t="s">
        <v>82</v>
      </c>
      <c r="AD12" s="102" t="s">
        <v>83</v>
      </c>
      <c r="AE12" s="102" t="s">
        <v>84</v>
      </c>
      <c r="AF12" s="102" t="s">
        <v>96</v>
      </c>
      <c r="AG12" s="102">
        <f t="shared" ref="AG12:AG43" si="0">IF(Z12="Asignado",15,0)+IF(AA12="Adecuado",15,0)+IF(AB12="Oportuna",15,0)+IF(AC12="Prevenir",15,IF(AC12="Detectar",10,0))+IF(AD12="Confiable",15,0)+IF(AE12="Se investigan y resuelven oportunamente",15,0)+IF(AF12="Completa",10,IF(AF12="Incompleta",5,0))</f>
        <v>100</v>
      </c>
      <c r="AH12" s="102" t="str">
        <f t="shared" ref="AH12:AH43"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NO DISMINUYE</v>
      </c>
      <c r="AS12" s="334">
        <f t="shared" ref="AS12:AS32" si="8">IF(J12=1,1,IF(AND(J12=2,AP12="FUERTE",AQ12="DIRECTAMENTE"),J12-1,IF(AND(J12&gt;2,AP12="FUERTE",AQ12="DIRECTAMENTE"),J12-2,IF(AND(J12&gt;=2,AP12="MODERADA",AQ12="DIRECTAMENTE"),J12-1,J12))))</f>
        <v>2</v>
      </c>
      <c r="AT12" s="335" t="str">
        <f t="shared" ref="AT12" si="9">IF(AS12=1,"Rara vez",IF(AS12=2,"Improbable",IF(AS12=3,"Posible",IF(AS12=4,"Probable",IF(AS12=5,"Casi Seguro",0)))))</f>
        <v>Improbable</v>
      </c>
      <c r="AU12" s="337">
        <f t="shared" ref="AU12:AU32" si="10">IF(M12=1,1,IF(AND(M12=2,AP12="FUERTE",OR(AR12="DIRECTAMENTE",AR12="INDIRECTAMENTE")),M12-1,IF(AND(M12&gt;2,AP12="FUERTE",AR12="DIRECTAMENTE"),M12-2,IF(AND(M12&gt;2,AP12="FUERTE",AR12="INDIRECTAMENTE"),M12-1,IF(AND(M12&gt;1,AP12="MODERADA",AR12="DIRECTAMENTE"),M12-1,M12)))))</f>
        <v>3</v>
      </c>
      <c r="AV12" s="306" t="str">
        <f t="shared" ref="AV12:AV32" si="11">IF(AU12=1,"Insignificante",IF(AU12=2,"Menor",IF(AU12=3,"Moderado",IF(AU12=4,"Mayor",IF(AU12=5,"Catastrófico","Casilla formulada")))))</f>
        <v>Moderado</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Moderado</v>
      </c>
      <c r="AX12" s="327" t="s">
        <v>748</v>
      </c>
    </row>
    <row r="13" spans="2:50" s="104" customFormat="1" ht="150" customHeight="1" x14ac:dyDescent="0.25">
      <c r="B13" s="297"/>
      <c r="C13" s="300"/>
      <c r="D13" s="302"/>
      <c r="E13" s="304"/>
      <c r="F13" s="306"/>
      <c r="G13" s="105">
        <v>2</v>
      </c>
      <c r="H13" s="106" t="s">
        <v>490</v>
      </c>
      <c r="I13" s="308"/>
      <c r="J13" s="310"/>
      <c r="K13" s="340"/>
      <c r="L13" s="304"/>
      <c r="M13" s="338"/>
      <c r="N13" s="340"/>
      <c r="O13" s="325"/>
      <c r="P13" s="308"/>
      <c r="Q13" s="107">
        <v>2</v>
      </c>
      <c r="R13" s="76" t="s">
        <v>725</v>
      </c>
      <c r="S13" s="76" t="s">
        <v>721</v>
      </c>
      <c r="T13" s="76" t="s">
        <v>109</v>
      </c>
      <c r="U13" s="76" t="s">
        <v>726</v>
      </c>
      <c r="V13" s="76" t="s">
        <v>727</v>
      </c>
      <c r="W13" s="76" t="s">
        <v>728</v>
      </c>
      <c r="X13" s="76" t="s">
        <v>729</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150" customHeight="1" x14ac:dyDescent="0.25">
      <c r="B14" s="297"/>
      <c r="C14" s="300"/>
      <c r="D14" s="302"/>
      <c r="E14" s="304"/>
      <c r="F14" s="306"/>
      <c r="G14" s="108">
        <v>3</v>
      </c>
      <c r="H14" s="109" t="s">
        <v>490</v>
      </c>
      <c r="I14" s="308"/>
      <c r="J14" s="310"/>
      <c r="K14" s="340"/>
      <c r="L14" s="304"/>
      <c r="M14" s="338"/>
      <c r="N14" s="340"/>
      <c r="O14" s="325"/>
      <c r="P14" s="308"/>
      <c r="Q14" s="110">
        <v>3</v>
      </c>
      <c r="R14" s="77" t="s">
        <v>730</v>
      </c>
      <c r="S14" s="77" t="s">
        <v>721</v>
      </c>
      <c r="T14" s="77" t="s">
        <v>101</v>
      </c>
      <c r="U14" s="77" t="s">
        <v>731</v>
      </c>
      <c r="V14" s="77" t="s">
        <v>732</v>
      </c>
      <c r="W14" s="77" t="s">
        <v>491</v>
      </c>
      <c r="X14" s="77" t="s">
        <v>733</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3" customHeight="1" x14ac:dyDescent="0.25">
      <c r="B15" s="297"/>
      <c r="C15" s="300"/>
      <c r="D15" s="302"/>
      <c r="E15" s="304"/>
      <c r="F15" s="306"/>
      <c r="G15" s="105">
        <v>4</v>
      </c>
      <c r="H15" s="106" t="s">
        <v>586</v>
      </c>
      <c r="I15" s="308"/>
      <c r="J15" s="310"/>
      <c r="K15" s="340"/>
      <c r="L15" s="304"/>
      <c r="M15" s="338"/>
      <c r="N15" s="340"/>
      <c r="O15" s="325"/>
      <c r="P15" s="308"/>
      <c r="Q15" s="107">
        <v>4</v>
      </c>
      <c r="R15" s="76" t="s">
        <v>590</v>
      </c>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si="0"/>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3"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3"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3"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3"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3"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3"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19.4" customHeight="1" x14ac:dyDescent="0.25">
      <c r="B22" s="296" t="s">
        <v>36</v>
      </c>
      <c r="C22" s="299" t="str">
        <f>VLOOKUP(B22,'HOJA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22" s="302" t="s">
        <v>492</v>
      </c>
      <c r="E22" s="304" t="s">
        <v>486</v>
      </c>
      <c r="F22" s="306" t="str">
        <f>IFERROR(VLOOKUP(E22,'HOJA DE DATOS'!$I$50:$J$57,2,0),"Casilla formulada")</f>
        <v>Posibilidad de ocurrencia de eventos que afecten los estados financieros y todas aquellas áreas involucradas con el proceso financiero como presupuesto, tesorería, contabilidad, cartera, central de cuentas, costos, etc.</v>
      </c>
      <c r="G22" s="101">
        <v>1</v>
      </c>
      <c r="H22" s="102" t="s">
        <v>493</v>
      </c>
      <c r="I22" s="308" t="s">
        <v>494</v>
      </c>
      <c r="J22" s="310">
        <v>3</v>
      </c>
      <c r="K22" s="340" t="str">
        <f>IF(J22="Escoger un dato de la lista desplegable","← 
Definir el nivel de probabilidad",VLOOKUP(J22,'HOJA DE DATOS'!$B$4:$E$8,2,0))</f>
        <v>Posible</v>
      </c>
      <c r="L22" s="304" t="str">
        <f>IF(J22="Escoger un dato de la lista desplegable","← ← 
Definir el nivel de probabilidad",VLOOKUP('GFIN-7.0 (G-V3)'!J22:J31,'HOJA DE DATOS'!$B$4:$E$8,4,0))</f>
        <v>Al menos 1 vez en los últimos 2 años.</v>
      </c>
      <c r="M22" s="338">
        <v>3</v>
      </c>
      <c r="N22" s="340" t="str">
        <f>IF(M22="Escoger un dato de la lista desplegable","← 
Definir el nivel de impacto",VLOOKUP(M22,'HOJA DE DATOS'!$G$4:$H$8,2,0))</f>
        <v>Moderado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Alto</v>
      </c>
      <c r="P22" s="308" t="s">
        <v>70</v>
      </c>
      <c r="Q22" s="103">
        <v>1</v>
      </c>
      <c r="R22" s="75" t="s">
        <v>734</v>
      </c>
      <c r="S22" s="75" t="s">
        <v>495</v>
      </c>
      <c r="T22" s="75" t="s">
        <v>77</v>
      </c>
      <c r="U22" s="75" t="s">
        <v>735</v>
      </c>
      <c r="V22" s="75" t="s">
        <v>736</v>
      </c>
      <c r="W22" s="75" t="s">
        <v>737</v>
      </c>
      <c r="X22" s="75" t="s">
        <v>738</v>
      </c>
      <c r="Y22" s="102" t="s">
        <v>95</v>
      </c>
      <c r="Z22" s="102" t="s">
        <v>79</v>
      </c>
      <c r="AA22" s="102" t="s">
        <v>80</v>
      </c>
      <c r="AB22" s="102" t="s">
        <v>81</v>
      </c>
      <c r="AC22" s="102" t="s">
        <v>82</v>
      </c>
      <c r="AD22" s="102" t="s">
        <v>83</v>
      </c>
      <c r="AE22" s="102" t="s">
        <v>84</v>
      </c>
      <c r="AF22" s="102" t="s">
        <v>96</v>
      </c>
      <c r="AG22" s="102">
        <f t="shared" si="0"/>
        <v>100</v>
      </c>
      <c r="AH22" s="102" t="str">
        <f t="shared" si="1"/>
        <v>Fuerte</v>
      </c>
      <c r="AI22" s="102"/>
      <c r="AJ22" s="102" t="s">
        <v>89</v>
      </c>
      <c r="AK22" s="102" t="str">
        <f t="shared" si="2"/>
        <v>Siempre se ejecuta</v>
      </c>
      <c r="AL22" s="102"/>
      <c r="AM22" s="102" t="str">
        <f t="shared" si="3"/>
        <v>FUERTE</v>
      </c>
      <c r="AN22" s="102">
        <f t="shared" si="4"/>
        <v>100</v>
      </c>
      <c r="AO22" s="102" t="str">
        <f t="shared" si="5"/>
        <v>NO</v>
      </c>
      <c r="AP22" s="330" t="str">
        <f>IFERROR(IF(AVERAGE(AN22:AN31)=100,"FUERTE",IF(AND(AVERAGE(AN22:AN31)&lt;=99,AVERAGE(AN22:AN31)&gt;=50),"MODERADA",IF(AVERAGE(AN22:AN31)&lt;50,"DÉBIL",0))),"Casilla formulada")</f>
        <v>FUERTE</v>
      </c>
      <c r="AQ22" s="330" t="str">
        <f t="shared" si="6"/>
        <v>DIRECTAMENTE</v>
      </c>
      <c r="AR22" s="332" t="str">
        <f t="shared" si="7"/>
        <v>DIRECTAMENTE</v>
      </c>
      <c r="AS22" s="343">
        <f t="shared" si="8"/>
        <v>1</v>
      </c>
      <c r="AT22" s="335" t="str">
        <f t="shared" ref="AT22" si="12">IF(AS22=1,"Rara vez",IF(AS22=2,"Improbable",IF(AS22=3,"Posible",IF(AS22=4,"Probable",IF(AS22=5,"Casi Seguro",0)))))</f>
        <v>Rara vez</v>
      </c>
      <c r="AU22" s="346">
        <f t="shared" si="10"/>
        <v>1</v>
      </c>
      <c r="AV22" s="306" t="str">
        <f t="shared" si="11"/>
        <v>Insignificante</v>
      </c>
      <c r="AW22" s="324"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Bajo</v>
      </c>
      <c r="AX22" s="327" t="s">
        <v>748</v>
      </c>
    </row>
    <row r="23" spans="2:50" s="104" customFormat="1" ht="119.4" customHeight="1" x14ac:dyDescent="0.25">
      <c r="B23" s="297"/>
      <c r="C23" s="300"/>
      <c r="D23" s="302"/>
      <c r="E23" s="304"/>
      <c r="F23" s="306"/>
      <c r="G23" s="105">
        <v>2</v>
      </c>
      <c r="H23" s="106" t="s">
        <v>496</v>
      </c>
      <c r="I23" s="308"/>
      <c r="J23" s="310"/>
      <c r="K23" s="340"/>
      <c r="L23" s="304"/>
      <c r="M23" s="338"/>
      <c r="N23" s="340"/>
      <c r="O23" s="325"/>
      <c r="P23" s="308"/>
      <c r="Q23" s="107">
        <v>2</v>
      </c>
      <c r="R23" s="76" t="s">
        <v>739</v>
      </c>
      <c r="S23" s="76" t="s">
        <v>740</v>
      </c>
      <c r="T23" s="76" t="s">
        <v>101</v>
      </c>
      <c r="U23" s="76" t="s">
        <v>741</v>
      </c>
      <c r="V23" s="76" t="s">
        <v>742</v>
      </c>
      <c r="W23" s="76" t="s">
        <v>497</v>
      </c>
      <c r="X23" s="76" t="s">
        <v>743</v>
      </c>
      <c r="Y23" s="106" t="s">
        <v>78</v>
      </c>
      <c r="Z23" s="106" t="s">
        <v>79</v>
      </c>
      <c r="AA23" s="106" t="s">
        <v>80</v>
      </c>
      <c r="AB23" s="106" t="s">
        <v>81</v>
      </c>
      <c r="AC23" s="106" t="s">
        <v>86</v>
      </c>
      <c r="AD23" s="106" t="s">
        <v>83</v>
      </c>
      <c r="AE23" s="106" t="s">
        <v>84</v>
      </c>
      <c r="AF23" s="106" t="s">
        <v>96</v>
      </c>
      <c r="AG23" s="106">
        <f t="shared" si="0"/>
        <v>95</v>
      </c>
      <c r="AH23" s="106" t="str">
        <f t="shared" si="1"/>
        <v>Fuerte</v>
      </c>
      <c r="AI23" s="106"/>
      <c r="AJ23" s="106" t="s">
        <v>89</v>
      </c>
      <c r="AK23" s="106" t="str">
        <f t="shared" si="2"/>
        <v>Siempre se ejecuta</v>
      </c>
      <c r="AL23" s="106"/>
      <c r="AM23" s="106" t="str">
        <f t="shared" si="3"/>
        <v>FUERTE</v>
      </c>
      <c r="AN23" s="106">
        <f t="shared" si="4"/>
        <v>100</v>
      </c>
      <c r="AO23" s="106" t="str">
        <f t="shared" si="5"/>
        <v>NO</v>
      </c>
      <c r="AP23" s="330"/>
      <c r="AQ23" s="330"/>
      <c r="AR23" s="332"/>
      <c r="AS23" s="344"/>
      <c r="AT23" s="335"/>
      <c r="AU23" s="346"/>
      <c r="AV23" s="306"/>
      <c r="AW23" s="325"/>
      <c r="AX23" s="328"/>
    </row>
    <row r="24" spans="2:50" s="104" customFormat="1" ht="119.4" customHeight="1" x14ac:dyDescent="0.25">
      <c r="B24" s="297"/>
      <c r="C24" s="300"/>
      <c r="D24" s="302"/>
      <c r="E24" s="304"/>
      <c r="F24" s="306"/>
      <c r="G24" s="108">
        <v>3</v>
      </c>
      <c r="H24" s="109" t="s">
        <v>498</v>
      </c>
      <c r="I24" s="308"/>
      <c r="J24" s="310"/>
      <c r="K24" s="340"/>
      <c r="L24" s="304"/>
      <c r="M24" s="338"/>
      <c r="N24" s="340"/>
      <c r="O24" s="325"/>
      <c r="P24" s="308"/>
      <c r="Q24" s="110">
        <v>3</v>
      </c>
      <c r="R24" s="77" t="s">
        <v>744</v>
      </c>
      <c r="S24" s="77" t="s">
        <v>740</v>
      </c>
      <c r="T24" s="77" t="s">
        <v>101</v>
      </c>
      <c r="U24" s="77" t="s">
        <v>745</v>
      </c>
      <c r="V24" s="77" t="s">
        <v>746</v>
      </c>
      <c r="W24" s="77" t="s">
        <v>747</v>
      </c>
      <c r="X24" s="77" t="s">
        <v>499</v>
      </c>
      <c r="Y24" s="109" t="s">
        <v>78</v>
      </c>
      <c r="Z24" s="109" t="s">
        <v>79</v>
      </c>
      <c r="AA24" s="109" t="s">
        <v>80</v>
      </c>
      <c r="AB24" s="109" t="s">
        <v>81</v>
      </c>
      <c r="AC24" s="109" t="s">
        <v>86</v>
      </c>
      <c r="AD24" s="109" t="s">
        <v>83</v>
      </c>
      <c r="AE24" s="109" t="s">
        <v>84</v>
      </c>
      <c r="AF24" s="109" t="s">
        <v>96</v>
      </c>
      <c r="AG24" s="109">
        <f t="shared" si="0"/>
        <v>95</v>
      </c>
      <c r="AH24" s="109" t="str">
        <f t="shared" si="1"/>
        <v>Fuerte</v>
      </c>
      <c r="AI24" s="109"/>
      <c r="AJ24" s="109" t="s">
        <v>89</v>
      </c>
      <c r="AK24" s="109" t="str">
        <f t="shared" si="2"/>
        <v>Siempre se ejecuta</v>
      </c>
      <c r="AL24" s="109"/>
      <c r="AM24" s="109" t="str">
        <f t="shared" si="3"/>
        <v>FUERTE</v>
      </c>
      <c r="AN24" s="109">
        <f t="shared" si="4"/>
        <v>100</v>
      </c>
      <c r="AO24" s="109" t="str">
        <f t="shared" si="5"/>
        <v>NO</v>
      </c>
      <c r="AP24" s="330"/>
      <c r="AQ24" s="330"/>
      <c r="AR24" s="332"/>
      <c r="AS24" s="344"/>
      <c r="AT24" s="335"/>
      <c r="AU24" s="346"/>
      <c r="AV24" s="306"/>
      <c r="AW24" s="325"/>
      <c r="AX24" s="328"/>
    </row>
    <row r="25" spans="2:50" s="104" customFormat="1" ht="119.4" customHeight="1" x14ac:dyDescent="0.25">
      <c r="B25" s="297"/>
      <c r="C25" s="300"/>
      <c r="D25" s="302"/>
      <c r="E25" s="304"/>
      <c r="F25" s="306"/>
      <c r="G25" s="105">
        <v>4</v>
      </c>
      <c r="H25" s="106" t="s">
        <v>500</v>
      </c>
      <c r="I25" s="308"/>
      <c r="J25" s="310"/>
      <c r="K25" s="340"/>
      <c r="L25" s="304"/>
      <c r="M25" s="338"/>
      <c r="N25" s="340"/>
      <c r="O25" s="325"/>
      <c r="P25" s="308"/>
      <c r="Q25" s="107">
        <v>4</v>
      </c>
      <c r="R25" s="76" t="s">
        <v>744</v>
      </c>
      <c r="S25" s="76" t="s">
        <v>740</v>
      </c>
      <c r="T25" s="76" t="s">
        <v>101</v>
      </c>
      <c r="U25" s="76" t="s">
        <v>745</v>
      </c>
      <c r="V25" s="76" t="s">
        <v>746</v>
      </c>
      <c r="W25" s="76" t="s">
        <v>747</v>
      </c>
      <c r="X25" s="76" t="s">
        <v>499</v>
      </c>
      <c r="Y25" s="106" t="s">
        <v>78</v>
      </c>
      <c r="Z25" s="106" t="s">
        <v>79</v>
      </c>
      <c r="AA25" s="106" t="s">
        <v>80</v>
      </c>
      <c r="AB25" s="106" t="s">
        <v>81</v>
      </c>
      <c r="AC25" s="106" t="s">
        <v>86</v>
      </c>
      <c r="AD25" s="106" t="s">
        <v>83</v>
      </c>
      <c r="AE25" s="106" t="s">
        <v>84</v>
      </c>
      <c r="AF25" s="106" t="s">
        <v>96</v>
      </c>
      <c r="AG25" s="106">
        <f t="shared" si="0"/>
        <v>95</v>
      </c>
      <c r="AH25" s="106" t="str">
        <f t="shared" si="1"/>
        <v>Fuerte</v>
      </c>
      <c r="AI25" s="106"/>
      <c r="AJ25" s="106" t="s">
        <v>89</v>
      </c>
      <c r="AK25" s="106" t="str">
        <f t="shared" si="2"/>
        <v>Siempre se ejecuta</v>
      </c>
      <c r="AL25" s="106"/>
      <c r="AM25" s="106" t="str">
        <f t="shared" si="3"/>
        <v>FUERTE</v>
      </c>
      <c r="AN25" s="106">
        <f t="shared" si="4"/>
        <v>100</v>
      </c>
      <c r="AO25" s="106" t="str">
        <f t="shared" si="5"/>
        <v>NO</v>
      </c>
      <c r="AP25" s="330"/>
      <c r="AQ25" s="330"/>
      <c r="AR25" s="332"/>
      <c r="AS25" s="344"/>
      <c r="AT25" s="335"/>
      <c r="AU25" s="346"/>
      <c r="AV25" s="306"/>
      <c r="AW25" s="325"/>
      <c r="AX25" s="328"/>
    </row>
    <row r="26" spans="2:50" s="104" customFormat="1" ht="2.4"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2.4"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2.4"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2.4"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2.4"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2.4"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67.4" customHeight="1" x14ac:dyDescent="0.25">
      <c r="B32" s="296" t="s">
        <v>36</v>
      </c>
      <c r="C32" s="299" t="str">
        <f>VLOOKUP(B32,'HOJA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32" s="302" t="s">
        <v>501</v>
      </c>
      <c r="E32" s="304" t="s">
        <v>486</v>
      </c>
      <c r="F32" s="306" t="str">
        <f>IFERROR(VLOOKUP(E32,'HOJA DE DATOS'!$I$50:$J$57,2,0),"Casilla formulada")</f>
        <v>Posibilidad de ocurrencia de eventos que afecten los estados financieros y todas aquellas áreas involucradas con el proceso financiero como presupuesto, tesorería, contabilidad, cartera, central de cuentas, costos, etc.</v>
      </c>
      <c r="G32" s="101">
        <v>1</v>
      </c>
      <c r="H32" s="102" t="s">
        <v>749</v>
      </c>
      <c r="I32" s="308" t="s">
        <v>502</v>
      </c>
      <c r="J32" s="310">
        <v>3</v>
      </c>
      <c r="K32" s="340" t="str">
        <f>IF(J32="Escoger un dato de la lista desplegable","← 
Definir el nivel de probabilidad",VLOOKUP(J32,'HOJA DE DATOS'!$B$4:$E$8,2,0))</f>
        <v>Posible</v>
      </c>
      <c r="L32" s="304" t="str">
        <f>IF(J32="Escoger un dato de la lista desplegable","← ← 
Definir el nivel de probabilidad",VLOOKUP('GFIN-7.0 (G-V3)'!J32:J41,'HOJA DE DATOS'!$B$4:$E$8,4,0))</f>
        <v>Al menos 1 vez en los últimos 2 años.</v>
      </c>
      <c r="M32" s="338">
        <v>3</v>
      </c>
      <c r="N32" s="340" t="str">
        <f>IF(M32="Escoger un dato de la lista desplegable","← 
Definir el nivel de impacto",VLOOKUP(M32,'HOJA DE DATOS'!$G$4:$H$8,2,0))</f>
        <v>Moderado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Alto</v>
      </c>
      <c r="P32" s="308" t="s">
        <v>70</v>
      </c>
      <c r="Q32" s="103">
        <v>1</v>
      </c>
      <c r="R32" s="75" t="s">
        <v>751</v>
      </c>
      <c r="S32" s="75" t="s">
        <v>752</v>
      </c>
      <c r="T32" s="75" t="s">
        <v>109</v>
      </c>
      <c r="U32" s="75" t="s">
        <v>753</v>
      </c>
      <c r="V32" s="75" t="s">
        <v>754</v>
      </c>
      <c r="W32" s="75" t="s">
        <v>755</v>
      </c>
      <c r="X32" s="75" t="s">
        <v>756</v>
      </c>
      <c r="Y32" s="102" t="s">
        <v>95</v>
      </c>
      <c r="Z32" s="102" t="s">
        <v>79</v>
      </c>
      <c r="AA32" s="102" t="s">
        <v>80</v>
      </c>
      <c r="AB32" s="102" t="s">
        <v>81</v>
      </c>
      <c r="AC32" s="102" t="s">
        <v>82</v>
      </c>
      <c r="AD32" s="102" t="s">
        <v>83</v>
      </c>
      <c r="AE32" s="102" t="s">
        <v>84</v>
      </c>
      <c r="AF32" s="102" t="s">
        <v>96</v>
      </c>
      <c r="AG32" s="102">
        <f t="shared" si="0"/>
        <v>100</v>
      </c>
      <c r="AH32" s="102" t="str">
        <f t="shared" si="1"/>
        <v>Fuerte</v>
      </c>
      <c r="AI32" s="102"/>
      <c r="AJ32" s="102" t="s">
        <v>89</v>
      </c>
      <c r="AK32" s="102" t="str">
        <f t="shared" si="2"/>
        <v>Siempre se ejecuta</v>
      </c>
      <c r="AL32" s="102"/>
      <c r="AM32" s="102" t="str">
        <f t="shared" si="3"/>
        <v>FUERTE</v>
      </c>
      <c r="AN32" s="102">
        <f t="shared" si="4"/>
        <v>100</v>
      </c>
      <c r="AO32" s="102" t="str">
        <f t="shared" si="5"/>
        <v>NO</v>
      </c>
      <c r="AP32" s="330" t="str">
        <f>IFERROR(IF(AVERAGE(AN32:AN41)=100,"FUERTE",IF(AND(AVERAGE(AN32:AN41)&lt;=99,AVERAGE(AN32:AN41)&gt;=50),"MODERADA",IF(AVERAGE(AN32:AN41)&lt;50,"DÉBIL",0))),"Casilla formulada")</f>
        <v>FUERTE</v>
      </c>
      <c r="AQ32" s="330" t="str">
        <f t="shared" si="6"/>
        <v>DIRECTAMENTE</v>
      </c>
      <c r="AR32" s="332" t="str">
        <f t="shared" si="7"/>
        <v>NO DISMINUYE</v>
      </c>
      <c r="AS32" s="343">
        <f t="shared" si="8"/>
        <v>1</v>
      </c>
      <c r="AT32" s="335" t="str">
        <f t="shared" ref="AT32" si="13">IF(AS32=1,"Rara vez",IF(AS32=2,"Improbable",IF(AS32=3,"Posible",IF(AS32=4,"Probable",IF(AS32=5,"Casi Seguro",0)))))</f>
        <v>Rara vez</v>
      </c>
      <c r="AU32" s="346">
        <f t="shared" si="10"/>
        <v>3</v>
      </c>
      <c r="AV32" s="306" t="str">
        <f t="shared" si="11"/>
        <v>Moderado</v>
      </c>
      <c r="AW32" s="324" t="str">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Moderado</v>
      </c>
      <c r="AX32" s="327" t="s">
        <v>748</v>
      </c>
    </row>
    <row r="33" spans="2:50" s="104" customFormat="1" ht="167.4" customHeight="1" x14ac:dyDescent="0.25">
      <c r="B33" s="297"/>
      <c r="C33" s="300"/>
      <c r="D33" s="302"/>
      <c r="E33" s="304"/>
      <c r="F33" s="306"/>
      <c r="G33" s="105">
        <v>2</v>
      </c>
      <c r="H33" s="106" t="s">
        <v>750</v>
      </c>
      <c r="I33" s="308"/>
      <c r="J33" s="310"/>
      <c r="K33" s="340"/>
      <c r="L33" s="304"/>
      <c r="M33" s="338"/>
      <c r="N33" s="340"/>
      <c r="O33" s="325"/>
      <c r="P33" s="308"/>
      <c r="Q33" s="107">
        <v>2</v>
      </c>
      <c r="R33" s="76" t="s">
        <v>757</v>
      </c>
      <c r="S33" s="76" t="s">
        <v>758</v>
      </c>
      <c r="T33" s="76" t="s">
        <v>77</v>
      </c>
      <c r="U33" s="76" t="s">
        <v>759</v>
      </c>
      <c r="V33" s="76" t="s">
        <v>760</v>
      </c>
      <c r="W33" s="76" t="s">
        <v>761</v>
      </c>
      <c r="X33" s="76" t="s">
        <v>762</v>
      </c>
      <c r="Y33" s="106" t="s">
        <v>95</v>
      </c>
      <c r="Z33" s="106" t="s">
        <v>79</v>
      </c>
      <c r="AA33" s="106" t="s">
        <v>80</v>
      </c>
      <c r="AB33" s="106" t="s">
        <v>81</v>
      </c>
      <c r="AC33" s="106" t="s">
        <v>82</v>
      </c>
      <c r="AD33" s="106" t="s">
        <v>83</v>
      </c>
      <c r="AE33" s="106" t="s">
        <v>84</v>
      </c>
      <c r="AF33" s="106" t="s">
        <v>96</v>
      </c>
      <c r="AG33" s="106">
        <f t="shared" si="0"/>
        <v>100</v>
      </c>
      <c r="AH33" s="106" t="str">
        <f t="shared" si="1"/>
        <v>Fuerte</v>
      </c>
      <c r="AI33" s="106"/>
      <c r="AJ33" s="106" t="s">
        <v>89</v>
      </c>
      <c r="AK33" s="106" t="str">
        <f t="shared" si="2"/>
        <v>Siempre se ejecuta</v>
      </c>
      <c r="AL33" s="106"/>
      <c r="AM33" s="106" t="str">
        <f t="shared" si="3"/>
        <v>FUERTE</v>
      </c>
      <c r="AN33" s="106">
        <f t="shared" si="4"/>
        <v>100</v>
      </c>
      <c r="AO33" s="106" t="str">
        <f t="shared" si="5"/>
        <v>NO</v>
      </c>
      <c r="AP33" s="330"/>
      <c r="AQ33" s="330"/>
      <c r="AR33" s="332"/>
      <c r="AS33" s="344"/>
      <c r="AT33" s="335"/>
      <c r="AU33" s="346"/>
      <c r="AV33" s="306"/>
      <c r="AW33" s="325"/>
      <c r="AX33" s="328"/>
    </row>
    <row r="34" spans="2:50" s="104" customFormat="1" ht="2.4"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2.4"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2.4"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2.4"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2.4"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2.4"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2.4"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2.4"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row r="42" spans="2:50" s="104" customFormat="1" ht="161.4" customHeight="1" x14ac:dyDescent="0.25">
      <c r="B42" s="296" t="s">
        <v>36</v>
      </c>
      <c r="C42" s="299" t="str">
        <f>VLOOKUP(B42,'HOJA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42" s="302" t="s">
        <v>503</v>
      </c>
      <c r="E42" s="304" t="s">
        <v>486</v>
      </c>
      <c r="F42" s="306" t="str">
        <f>IFERROR(VLOOKUP(E42,'HOJA DE DATOS'!$I$50:$J$57,2,0),"Casilla formulada")</f>
        <v>Posibilidad de ocurrencia de eventos que afecten los estados financieros y todas aquellas áreas involucradas con el proceso financiero como presupuesto, tesorería, contabilidad, cartera, central de cuentas, costos, etc.</v>
      </c>
      <c r="G42" s="101">
        <v>1</v>
      </c>
      <c r="H42" s="102" t="s">
        <v>504</v>
      </c>
      <c r="I42" s="308" t="s">
        <v>505</v>
      </c>
      <c r="J42" s="310">
        <v>3</v>
      </c>
      <c r="K42" s="340" t="str">
        <f>IF(J42="Escoger un dato de la lista desplegable","← 
Definir el nivel de probabilidad",VLOOKUP(J42,'HOJA DE DATOS'!$B$4:$E$8,2,0))</f>
        <v>Posible</v>
      </c>
      <c r="L42" s="304" t="str">
        <f>IF(J42="Escoger un dato de la lista desplegable","← ← 
Definir el nivel de probabilidad",VLOOKUP('GFIN-7.0 (G-V3)'!J42:J51,'HOJA DE DATOS'!$B$4:$E$8,4,0))</f>
        <v>Al menos 1 vez en los últimos 2 años.</v>
      </c>
      <c r="M42" s="338">
        <v>3</v>
      </c>
      <c r="N42" s="340" t="str">
        <f>IF(M42="Escoger un dato de la lista desplegable","← 
Definir el nivel de impacto",VLOOKUP(M42,'HOJA DE DATOS'!$G$4:$H$8,2,0))</f>
        <v>Moderado</v>
      </c>
      <c r="O42" s="324" t="str">
        <f>IF(AND(J42=1,N42="Insignificante"),"Bajo",IF(AND(J42=1,N42="Menor"),"Bajo",IF(AND(J42=1,N42="Moderado"),"Moderado",IF(AND(J42=1,N42="Mayor"),"Alto",IF(AND(J42=1,N42="Catastrófico"),"Extremo",IF(AND(J42=2,N42="Insignificante"),"Bajo",IF(AND(J42=2,N42="Menor"),"Bajo",IF(AND(J42=2,N42="Moderado"),"Moderado",IF(AND(J42=2,N42="Mayor"),"Alto",IF(AND(J42=2,N42="Catastrófico"),"Extremo",IF(AND(J42=3,N42="Insignificante"),"Bajo",IF(AND(J42=3,N42="Menor"),"Moderado",IF(AND(J42=3,N42="Moderado"),"Alto",IF(AND(J42=3,N42="Mayor"),"Extremo",IF(AND(J42=3,N42="Catastrófico"),"Extremo",IF(AND(J42=4,N42="Insignificante"),"Moderado",IF(AND(J42=4,N42="Menor"),"Alto",IF(AND(J42=4,N42="Moderado"),"Alto",IF(AND(J42=4,N42="Mayor"),"Extremo",IF(AND(J42=4,N42="Catastrófico"),"Extremo",IF(AND(J42=5,N42="Insignificante"),"Alto",IF(AND(J42=5,N42="Menor"),"Alto",IF(AND(J42=5,N42="Moderado"),"Extremo",IF(AND(J42=5,N42="Mayor"),"Extremo",IF(AND(J42=5,N42="Catastrófico"),"Extremo","Casilla formulada")))))))))))))))))))))))))</f>
        <v>Alto</v>
      </c>
      <c r="P42" s="308" t="s">
        <v>70</v>
      </c>
      <c r="Q42" s="103">
        <v>1</v>
      </c>
      <c r="R42" s="75" t="s">
        <v>763</v>
      </c>
      <c r="S42" s="75" t="s">
        <v>506</v>
      </c>
      <c r="T42" s="75" t="s">
        <v>109</v>
      </c>
      <c r="U42" s="75" t="s">
        <v>764</v>
      </c>
      <c r="V42" s="75" t="s">
        <v>765</v>
      </c>
      <c r="W42" s="75" t="s">
        <v>766</v>
      </c>
      <c r="X42" s="75" t="s">
        <v>767</v>
      </c>
      <c r="Y42" s="102" t="s">
        <v>78</v>
      </c>
      <c r="Z42" s="102" t="s">
        <v>79</v>
      </c>
      <c r="AA42" s="102" t="s">
        <v>80</v>
      </c>
      <c r="AB42" s="102" t="s">
        <v>81</v>
      </c>
      <c r="AC42" s="102" t="s">
        <v>86</v>
      </c>
      <c r="AD42" s="102" t="s">
        <v>83</v>
      </c>
      <c r="AE42" s="102" t="s">
        <v>84</v>
      </c>
      <c r="AF42" s="102" t="s">
        <v>96</v>
      </c>
      <c r="AG42" s="102">
        <f t="shared" si="0"/>
        <v>95</v>
      </c>
      <c r="AH42" s="102" t="str">
        <f t="shared" si="1"/>
        <v>Fuerte</v>
      </c>
      <c r="AI42" s="102"/>
      <c r="AJ42" s="102" t="s">
        <v>89</v>
      </c>
      <c r="AK42" s="102" t="str">
        <f t="shared" ref="AK42:AK81" si="14">IF(AJ42="Débil","No se ejecuta",IF(AJ42="Moderado","Algunas veces se ejecuta",IF(AJ42="FUERTE","Siempre se ejecuta","Casilla formulada")))</f>
        <v>Siempre se ejecuta</v>
      </c>
      <c r="AL42" s="102"/>
      <c r="AM42" s="102" t="str">
        <f t="shared" ref="AM42:AM81" si="15">IF(AND(AJ42="Fuerte",AH42="Fuerte"),"FUERTE",IF(AND(AJ42="Fuerte",AH42="Moderado"),"MODERADO",IF(AND(AJ42="Fuerte",AH42="Débil"),"DÉBIL",IF(AND(AJ42="Moderado",AH42="Fuerte"),"MODERADO",IF(AND(AJ42="Moderado",AH42="Moderado"),"MODERADO",IF(AND(AJ42="Moderado",AH42="Débil"),"DÉBIL",IF(AND(AJ42="Débil",AH42="Fuerte"),"DÉBIL",IF(AND(AJ42="Débil",AH42="Moderado"),"DÉBIL",IF(AND(AJ42="Débil",AH42="Débil"),"DÉBIL","Casilla formulada")))))))))</f>
        <v>FUERTE</v>
      </c>
      <c r="AN42" s="102">
        <f t="shared" ref="AN42:AN81" si="16">IF(AM42="DÉBIL",0,IF(AM42="MODERADO",50,IF(AM42="FUERTE",100,"Casilla formulada")))</f>
        <v>100</v>
      </c>
      <c r="AO42" s="102" t="str">
        <f t="shared" ref="AO42:AO81" si="17">IF(OR(AH42="",AJ42=""),"",IF(AND(AJ42="Fuerte",AH42="Fuerte"),"NO","SI"))</f>
        <v>NO</v>
      </c>
      <c r="AP42" s="330" t="str">
        <f>IFERROR(IF(AVERAGE(AN42:AN51)=100,"FUERTE",IF(AND(AVERAGE(AN42:AN51)&lt;=99,AVERAGE(AN42:AN51)&gt;=50),"MODERADA",IF(AVERAGE(AN42:AN51)&lt;50,"DÉBIL",0))),"Casilla formulada")</f>
        <v>FUERTE</v>
      </c>
      <c r="AQ42" s="330" t="str">
        <f t="shared" ref="AQ42" si="18">IFERROR(IF(AVERAGEIF(Y42:Y51,"Preventivo",AN42:AN51)&gt;=50,"DIRECTAMENTE","NO DISMINUYE"),"NO DISMINUYE")</f>
        <v>NO DISMINUYE</v>
      </c>
      <c r="AR42" s="332" t="str">
        <f t="shared" ref="AR42" si="19">IFERROR(IF(AVERAGEIF(Y42:Y51,"Detectivo",AN42:AN51)=100,"DIRECTAMENTE",IF(AND(AVERAGEIF(Y42:Y51,"Detectivo",AN42:AN51)&lt;99,(AVERAGEIF(Y42:Y51,"Detectivo",AN42:AN51)&gt;=50)),"INDIRECTAMENTE","NO DISMINUYE")),"NO DISMINUYE")</f>
        <v>DIRECTAMENTE</v>
      </c>
      <c r="AS42" s="343">
        <f t="shared" ref="AS42" si="20">IF(J42=1,1,IF(AND(J42=2,AP42="FUERTE",AQ42="DIRECTAMENTE"),J42-1,IF(AND(J42&gt;2,AP42="FUERTE",AQ42="DIRECTAMENTE"),J42-2,IF(AND(J42&gt;=2,AP42="MODERADA",AQ42="DIRECTAMENTE"),J42-1,J42))))</f>
        <v>3</v>
      </c>
      <c r="AT42" s="335" t="str">
        <f t="shared" ref="AT42" si="21">IF(AS42=1,"Rara vez",IF(AS42=2,"Improbable",IF(AS42=3,"Posible",IF(AS42=4,"Probable",IF(AS42=5,"Casi Seguro",0)))))</f>
        <v>Posible</v>
      </c>
      <c r="AU42" s="346">
        <f t="shared" ref="AU42" si="22">IF(M42=1,1,IF(AND(M42=2,AP42="FUERTE",OR(AR42="DIRECTAMENTE",AR42="INDIRECTAMENTE")),M42-1,IF(AND(M42&gt;2,AP42="FUERTE",AR42="DIRECTAMENTE"),M42-2,IF(AND(M42&gt;2,AP42="FUERTE",AR42="INDIRECTAMENTE"),M42-1,IF(AND(M42&gt;1,AP42="MODERADA",AR42="DIRECTAMENTE"),M42-1,M42)))))</f>
        <v>1</v>
      </c>
      <c r="AV42" s="306" t="str">
        <f t="shared" ref="AV42" si="23">IF(AU42=1,"Insignificante",IF(AU42=2,"Menor",IF(AU42=3,"Moderado",IF(AU42=4,"Mayor",IF(AU42=5,"Catastrófico","Casilla formulada")))))</f>
        <v>Insignificante</v>
      </c>
      <c r="AW42" s="324" t="str">
        <f>IF(AND(AS42=1,AV42="Insignificante"),"Bajo",IF(AND(AS42=1,AV42="Menor"),"Bajo",IF(AND(AS42=1,AV42="Moderado"),"Moderado",IF(AND(AS42=1,AV42="Mayor"),"Alto",IF(AND(AS42=1,AV42="Catastrófico"),"Extremo",IF(AND(AS42=2,AV42="Insignificante"),"Bajo",IF(AND(AS42=2,AV42="Menor"),"Bajo",IF(AND(AS42=2,AV42="Moderado"),"Moderado",IF(AND(AS42=2,AV42="Mayor"),"Alto",IF(AND(AS42=2,AV42="Catastrófico"),"Extremo",IF(AND(AS42=3,AV42="Insignificante"),"Bajo",IF(AND(AS42=3,AV42="Menor"),"Moderado",IF(AND(AS42=3,AV42="Moderado"),"Alto",IF(AND(AS42=3,AV42="Mayor"),"Extremo",IF(AND(AS42=3,AV42="Catastrófico"),"Extremo",IF(AND(AS42=4,AV42="Insignificante"),"Moderado",IF(AND(AS42=4,AV42="Menor"),"Alto",IF(AND(AS42=4,AV42="Moderado"),"Alto",IF(AND(AS42=4,AV42="Mayor"),"Extremo",IF(AND(AS42=4,AV42="Catastrófico"),"Extremo",IF(AND(AS42=5,AV42="Insignificante"),"Alto",IF(AND(AS42=5,AV42="Menor"),"Alto",IF(AND(AS42=5,AV42="Moderado"),"Extremo",IF(AND(AS42=5,AV42="Mayor"),"Extremo",IF(AND(AS42=5,AV42="Catastrófico"),"Extremo",0)))))))))))))))))))))))))</f>
        <v>Bajo</v>
      </c>
      <c r="AX42" s="327" t="s">
        <v>748</v>
      </c>
    </row>
    <row r="43" spans="2:50" s="104" customFormat="1" ht="161.4" customHeight="1" x14ac:dyDescent="0.25">
      <c r="B43" s="297"/>
      <c r="C43" s="300"/>
      <c r="D43" s="302"/>
      <c r="E43" s="304"/>
      <c r="F43" s="306"/>
      <c r="G43" s="105">
        <v>2</v>
      </c>
      <c r="H43" s="106" t="s">
        <v>504</v>
      </c>
      <c r="I43" s="308"/>
      <c r="J43" s="310"/>
      <c r="K43" s="340"/>
      <c r="L43" s="304"/>
      <c r="M43" s="338"/>
      <c r="N43" s="340"/>
      <c r="O43" s="325"/>
      <c r="P43" s="308"/>
      <c r="Q43" s="107">
        <v>2</v>
      </c>
      <c r="R43" s="76" t="s">
        <v>768</v>
      </c>
      <c r="S43" s="76" t="s">
        <v>769</v>
      </c>
      <c r="T43" s="76" t="s">
        <v>109</v>
      </c>
      <c r="U43" s="76" t="s">
        <v>770</v>
      </c>
      <c r="V43" s="76" t="s">
        <v>771</v>
      </c>
      <c r="W43" s="76" t="s">
        <v>772</v>
      </c>
      <c r="X43" s="76" t="s">
        <v>773</v>
      </c>
      <c r="Y43" s="106" t="s">
        <v>78</v>
      </c>
      <c r="Z43" s="106" t="s">
        <v>79</v>
      </c>
      <c r="AA43" s="106" t="s">
        <v>80</v>
      </c>
      <c r="AB43" s="106" t="s">
        <v>81</v>
      </c>
      <c r="AC43" s="106" t="s">
        <v>86</v>
      </c>
      <c r="AD43" s="106" t="s">
        <v>83</v>
      </c>
      <c r="AE43" s="106" t="s">
        <v>84</v>
      </c>
      <c r="AF43" s="106" t="s">
        <v>96</v>
      </c>
      <c r="AG43" s="106">
        <f t="shared" si="0"/>
        <v>95</v>
      </c>
      <c r="AH43" s="106" t="str">
        <f t="shared" si="1"/>
        <v>Fuerte</v>
      </c>
      <c r="AI43" s="106"/>
      <c r="AJ43" s="106" t="s">
        <v>89</v>
      </c>
      <c r="AK43" s="106" t="str">
        <f t="shared" si="14"/>
        <v>Siempre se ejecuta</v>
      </c>
      <c r="AL43" s="106"/>
      <c r="AM43" s="106" t="str">
        <f t="shared" si="15"/>
        <v>FUERTE</v>
      </c>
      <c r="AN43" s="106">
        <f t="shared" si="16"/>
        <v>100</v>
      </c>
      <c r="AO43" s="106" t="str">
        <f t="shared" si="17"/>
        <v>NO</v>
      </c>
      <c r="AP43" s="330"/>
      <c r="AQ43" s="330"/>
      <c r="AR43" s="332"/>
      <c r="AS43" s="344"/>
      <c r="AT43" s="335"/>
      <c r="AU43" s="346"/>
      <c r="AV43" s="306"/>
      <c r="AW43" s="325"/>
      <c r="AX43" s="328"/>
    </row>
    <row r="44" spans="2:50" s="104" customFormat="1" ht="2.4" customHeight="1" x14ac:dyDescent="0.25">
      <c r="B44" s="297"/>
      <c r="C44" s="300"/>
      <c r="D44" s="302"/>
      <c r="E44" s="304"/>
      <c r="F44" s="306"/>
      <c r="G44" s="108">
        <v>3</v>
      </c>
      <c r="H44" s="109" t="s">
        <v>586</v>
      </c>
      <c r="I44" s="308"/>
      <c r="J44" s="310"/>
      <c r="K44" s="340"/>
      <c r="L44" s="304"/>
      <c r="M44" s="338"/>
      <c r="N44" s="340"/>
      <c r="O44" s="325"/>
      <c r="P44" s="308"/>
      <c r="Q44" s="110">
        <v>3</v>
      </c>
      <c r="R44" s="77" t="s">
        <v>589</v>
      </c>
      <c r="S44" s="77"/>
      <c r="T44" s="77" t="s">
        <v>585</v>
      </c>
      <c r="U44" s="77"/>
      <c r="V44" s="77"/>
      <c r="W44" s="77"/>
      <c r="X44" s="77"/>
      <c r="Y44" s="109" t="s">
        <v>585</v>
      </c>
      <c r="Z44" s="109" t="s">
        <v>585</v>
      </c>
      <c r="AA44" s="109" t="s">
        <v>585</v>
      </c>
      <c r="AB44" s="109" t="s">
        <v>585</v>
      </c>
      <c r="AC44" s="109" t="s">
        <v>585</v>
      </c>
      <c r="AD44" s="109" t="s">
        <v>585</v>
      </c>
      <c r="AE44" s="109" t="s">
        <v>585</v>
      </c>
      <c r="AF44" s="109" t="s">
        <v>585</v>
      </c>
      <c r="AG44" s="109">
        <f t="shared" ref="AG44:AG75" si="24">IF(Z44="Asignado",15,0)+IF(AA44="Adecuado",15,0)+IF(AB44="Oportuna",15,0)+IF(AC44="Prevenir",15,IF(AC44="Detectar",10,0))+IF(AD44="Confiable",15,0)+IF(AE44="Se investigan y resuelven oportunamente",15,0)+IF(AF44="Completa",10,IF(AF44="Incompleta",5,0))</f>
        <v>0</v>
      </c>
      <c r="AH44" s="109" t="str">
        <f t="shared" ref="AH44:AH75" si="25">IF(AG44&lt;=85,"Débil",IF(AND(AG44&gt;=86,AG44&lt;=94),"Moderado","Fuerte"))</f>
        <v>Débil</v>
      </c>
      <c r="AI44" s="109"/>
      <c r="AJ44" s="109" t="s">
        <v>585</v>
      </c>
      <c r="AK44" s="109" t="str">
        <f t="shared" si="14"/>
        <v>Casilla formulada</v>
      </c>
      <c r="AL44" s="109"/>
      <c r="AM44" s="109" t="str">
        <f t="shared" si="15"/>
        <v>Casilla formulada</v>
      </c>
      <c r="AN44" s="109" t="str">
        <f t="shared" si="16"/>
        <v>Casilla formulada</v>
      </c>
      <c r="AO44" s="109" t="str">
        <f t="shared" si="17"/>
        <v>SI</v>
      </c>
      <c r="AP44" s="330"/>
      <c r="AQ44" s="330"/>
      <c r="AR44" s="332"/>
      <c r="AS44" s="344"/>
      <c r="AT44" s="335"/>
      <c r="AU44" s="346"/>
      <c r="AV44" s="306"/>
      <c r="AW44" s="325"/>
      <c r="AX44" s="328"/>
    </row>
    <row r="45" spans="2:50" s="104" customFormat="1" ht="2.4" customHeight="1" x14ac:dyDescent="0.25">
      <c r="B45" s="297"/>
      <c r="C45" s="300"/>
      <c r="D45" s="302"/>
      <c r="E45" s="304"/>
      <c r="F45" s="306"/>
      <c r="G45" s="105">
        <v>4</v>
      </c>
      <c r="H45" s="106" t="s">
        <v>586</v>
      </c>
      <c r="I45" s="308"/>
      <c r="J45" s="310"/>
      <c r="K45" s="340"/>
      <c r="L45" s="304"/>
      <c r="M45" s="338"/>
      <c r="N45" s="340"/>
      <c r="O45" s="325"/>
      <c r="P45" s="308"/>
      <c r="Q45" s="107">
        <v>4</v>
      </c>
      <c r="R45" s="76" t="s">
        <v>590</v>
      </c>
      <c r="S45" s="76"/>
      <c r="T45" s="76" t="s">
        <v>585</v>
      </c>
      <c r="U45" s="76"/>
      <c r="V45" s="76"/>
      <c r="W45" s="76"/>
      <c r="X45" s="76"/>
      <c r="Y45" s="106" t="s">
        <v>585</v>
      </c>
      <c r="Z45" s="106" t="s">
        <v>585</v>
      </c>
      <c r="AA45" s="106" t="s">
        <v>585</v>
      </c>
      <c r="AB45" s="106" t="s">
        <v>585</v>
      </c>
      <c r="AC45" s="106" t="s">
        <v>585</v>
      </c>
      <c r="AD45" s="106" t="s">
        <v>585</v>
      </c>
      <c r="AE45" s="106" t="s">
        <v>585</v>
      </c>
      <c r="AF45" s="106" t="s">
        <v>585</v>
      </c>
      <c r="AG45" s="106">
        <f t="shared" si="24"/>
        <v>0</v>
      </c>
      <c r="AH45" s="106" t="str">
        <f t="shared" si="25"/>
        <v>Débil</v>
      </c>
      <c r="AI45" s="106"/>
      <c r="AJ45" s="106" t="s">
        <v>585</v>
      </c>
      <c r="AK45" s="106" t="str">
        <f t="shared" si="14"/>
        <v>Casilla formulada</v>
      </c>
      <c r="AL45" s="106"/>
      <c r="AM45" s="106" t="str">
        <f t="shared" si="15"/>
        <v>Casilla formulada</v>
      </c>
      <c r="AN45" s="106" t="str">
        <f t="shared" si="16"/>
        <v>Casilla formulada</v>
      </c>
      <c r="AO45" s="106" t="str">
        <f t="shared" si="17"/>
        <v>SI</v>
      </c>
      <c r="AP45" s="330"/>
      <c r="AQ45" s="330"/>
      <c r="AR45" s="332"/>
      <c r="AS45" s="344"/>
      <c r="AT45" s="335"/>
      <c r="AU45" s="346"/>
      <c r="AV45" s="306"/>
      <c r="AW45" s="325"/>
      <c r="AX45" s="328"/>
    </row>
    <row r="46" spans="2:50" s="104" customFormat="1" ht="2.4" customHeight="1" x14ac:dyDescent="0.25">
      <c r="B46" s="297"/>
      <c r="C46" s="300"/>
      <c r="D46" s="302"/>
      <c r="E46" s="304"/>
      <c r="F46" s="306"/>
      <c r="G46" s="108">
        <v>5</v>
      </c>
      <c r="H46" s="109" t="s">
        <v>586</v>
      </c>
      <c r="I46" s="308"/>
      <c r="J46" s="310"/>
      <c r="K46" s="340"/>
      <c r="L46" s="304"/>
      <c r="M46" s="338"/>
      <c r="N46" s="340"/>
      <c r="O46" s="325"/>
      <c r="P46" s="308"/>
      <c r="Q46" s="110">
        <v>5</v>
      </c>
      <c r="R46" s="77" t="s">
        <v>591</v>
      </c>
      <c r="S46" s="77"/>
      <c r="T46" s="77" t="s">
        <v>585</v>
      </c>
      <c r="U46" s="77"/>
      <c r="V46" s="77"/>
      <c r="W46" s="77"/>
      <c r="X46" s="77"/>
      <c r="Y46" s="109" t="s">
        <v>585</v>
      </c>
      <c r="Z46" s="109" t="s">
        <v>585</v>
      </c>
      <c r="AA46" s="109" t="s">
        <v>585</v>
      </c>
      <c r="AB46" s="109" t="s">
        <v>585</v>
      </c>
      <c r="AC46" s="109" t="s">
        <v>585</v>
      </c>
      <c r="AD46" s="109" t="s">
        <v>585</v>
      </c>
      <c r="AE46" s="109" t="s">
        <v>585</v>
      </c>
      <c r="AF46" s="109" t="s">
        <v>585</v>
      </c>
      <c r="AG46" s="109">
        <f t="shared" si="24"/>
        <v>0</v>
      </c>
      <c r="AH46" s="109" t="str">
        <f t="shared" si="25"/>
        <v>Débil</v>
      </c>
      <c r="AI46" s="109"/>
      <c r="AJ46" s="109" t="s">
        <v>585</v>
      </c>
      <c r="AK46" s="109" t="str">
        <f t="shared" si="14"/>
        <v>Casilla formulada</v>
      </c>
      <c r="AL46" s="109"/>
      <c r="AM46" s="109" t="str">
        <f t="shared" si="15"/>
        <v>Casilla formulada</v>
      </c>
      <c r="AN46" s="109" t="str">
        <f t="shared" si="16"/>
        <v>Casilla formulada</v>
      </c>
      <c r="AO46" s="109" t="str">
        <f t="shared" si="17"/>
        <v>SI</v>
      </c>
      <c r="AP46" s="330"/>
      <c r="AQ46" s="330"/>
      <c r="AR46" s="332"/>
      <c r="AS46" s="344"/>
      <c r="AT46" s="335"/>
      <c r="AU46" s="346"/>
      <c r="AV46" s="306"/>
      <c r="AW46" s="325"/>
      <c r="AX46" s="328"/>
    </row>
    <row r="47" spans="2:50" s="104" customFormat="1" ht="2.4" customHeight="1" x14ac:dyDescent="0.25">
      <c r="B47" s="297"/>
      <c r="C47" s="300"/>
      <c r="D47" s="302"/>
      <c r="E47" s="304"/>
      <c r="F47" s="306"/>
      <c r="G47" s="105">
        <v>6</v>
      </c>
      <c r="H47" s="106" t="s">
        <v>586</v>
      </c>
      <c r="I47" s="308"/>
      <c r="J47" s="310"/>
      <c r="K47" s="340"/>
      <c r="L47" s="304"/>
      <c r="M47" s="338"/>
      <c r="N47" s="340"/>
      <c r="O47" s="325"/>
      <c r="P47" s="308"/>
      <c r="Q47" s="107">
        <v>6</v>
      </c>
      <c r="R47" s="76" t="s">
        <v>592</v>
      </c>
      <c r="S47" s="76"/>
      <c r="T47" s="76" t="s">
        <v>585</v>
      </c>
      <c r="U47" s="76"/>
      <c r="V47" s="76"/>
      <c r="W47" s="76"/>
      <c r="X47" s="76"/>
      <c r="Y47" s="106" t="s">
        <v>585</v>
      </c>
      <c r="Z47" s="106" t="s">
        <v>585</v>
      </c>
      <c r="AA47" s="106" t="s">
        <v>585</v>
      </c>
      <c r="AB47" s="106" t="s">
        <v>585</v>
      </c>
      <c r="AC47" s="106" t="s">
        <v>585</v>
      </c>
      <c r="AD47" s="106" t="s">
        <v>585</v>
      </c>
      <c r="AE47" s="106" t="s">
        <v>585</v>
      </c>
      <c r="AF47" s="106" t="s">
        <v>585</v>
      </c>
      <c r="AG47" s="106">
        <f t="shared" si="24"/>
        <v>0</v>
      </c>
      <c r="AH47" s="106" t="str">
        <f t="shared" si="25"/>
        <v>Débil</v>
      </c>
      <c r="AI47" s="106"/>
      <c r="AJ47" s="106" t="s">
        <v>585</v>
      </c>
      <c r="AK47" s="106" t="str">
        <f t="shared" si="14"/>
        <v>Casilla formulada</v>
      </c>
      <c r="AL47" s="106"/>
      <c r="AM47" s="106" t="str">
        <f t="shared" si="15"/>
        <v>Casilla formulada</v>
      </c>
      <c r="AN47" s="106" t="str">
        <f t="shared" si="16"/>
        <v>Casilla formulada</v>
      </c>
      <c r="AO47" s="106" t="str">
        <f t="shared" si="17"/>
        <v>SI</v>
      </c>
      <c r="AP47" s="330"/>
      <c r="AQ47" s="330"/>
      <c r="AR47" s="332"/>
      <c r="AS47" s="344"/>
      <c r="AT47" s="335"/>
      <c r="AU47" s="346"/>
      <c r="AV47" s="306"/>
      <c r="AW47" s="325"/>
      <c r="AX47" s="328"/>
    </row>
    <row r="48" spans="2:50" s="104" customFormat="1" ht="2.4" customHeight="1" x14ac:dyDescent="0.25">
      <c r="B48" s="297"/>
      <c r="C48" s="300"/>
      <c r="D48" s="302"/>
      <c r="E48" s="304"/>
      <c r="F48" s="306"/>
      <c r="G48" s="108">
        <v>7</v>
      </c>
      <c r="H48" s="109" t="s">
        <v>586</v>
      </c>
      <c r="I48" s="308"/>
      <c r="J48" s="310"/>
      <c r="K48" s="340"/>
      <c r="L48" s="304"/>
      <c r="M48" s="338"/>
      <c r="N48" s="340"/>
      <c r="O48" s="325"/>
      <c r="P48" s="308"/>
      <c r="Q48" s="110">
        <v>7</v>
      </c>
      <c r="R48" s="77" t="s">
        <v>593</v>
      </c>
      <c r="S48" s="77"/>
      <c r="T48" s="77" t="s">
        <v>585</v>
      </c>
      <c r="U48" s="77"/>
      <c r="V48" s="77"/>
      <c r="W48" s="77"/>
      <c r="X48" s="77"/>
      <c r="Y48" s="109" t="s">
        <v>585</v>
      </c>
      <c r="Z48" s="109" t="s">
        <v>585</v>
      </c>
      <c r="AA48" s="109" t="s">
        <v>585</v>
      </c>
      <c r="AB48" s="109" t="s">
        <v>585</v>
      </c>
      <c r="AC48" s="109" t="s">
        <v>585</v>
      </c>
      <c r="AD48" s="109" t="s">
        <v>585</v>
      </c>
      <c r="AE48" s="109" t="s">
        <v>585</v>
      </c>
      <c r="AF48" s="109" t="s">
        <v>585</v>
      </c>
      <c r="AG48" s="109">
        <f t="shared" si="24"/>
        <v>0</v>
      </c>
      <c r="AH48" s="109" t="str">
        <f t="shared" si="25"/>
        <v>Débil</v>
      </c>
      <c r="AI48" s="109"/>
      <c r="AJ48" s="109" t="s">
        <v>585</v>
      </c>
      <c r="AK48" s="109" t="str">
        <f t="shared" si="14"/>
        <v>Casilla formulada</v>
      </c>
      <c r="AL48" s="109"/>
      <c r="AM48" s="109" t="str">
        <f t="shared" si="15"/>
        <v>Casilla formulada</v>
      </c>
      <c r="AN48" s="109" t="str">
        <f t="shared" si="16"/>
        <v>Casilla formulada</v>
      </c>
      <c r="AO48" s="109" t="str">
        <f t="shared" si="17"/>
        <v>SI</v>
      </c>
      <c r="AP48" s="330"/>
      <c r="AQ48" s="330"/>
      <c r="AR48" s="332"/>
      <c r="AS48" s="344"/>
      <c r="AT48" s="335"/>
      <c r="AU48" s="346"/>
      <c r="AV48" s="306"/>
      <c r="AW48" s="325"/>
      <c r="AX48" s="328"/>
    </row>
    <row r="49" spans="2:50" s="104" customFormat="1" ht="2.4" customHeight="1" x14ac:dyDescent="0.25">
      <c r="B49" s="297"/>
      <c r="C49" s="300"/>
      <c r="D49" s="302"/>
      <c r="E49" s="304"/>
      <c r="F49" s="306"/>
      <c r="G49" s="105">
        <v>8</v>
      </c>
      <c r="H49" s="106" t="s">
        <v>586</v>
      </c>
      <c r="I49" s="308"/>
      <c r="J49" s="310"/>
      <c r="K49" s="340"/>
      <c r="L49" s="304"/>
      <c r="M49" s="338"/>
      <c r="N49" s="340"/>
      <c r="O49" s="325"/>
      <c r="P49" s="308"/>
      <c r="Q49" s="107">
        <v>8</v>
      </c>
      <c r="R49" s="76" t="s">
        <v>594</v>
      </c>
      <c r="S49" s="76"/>
      <c r="T49" s="76" t="s">
        <v>585</v>
      </c>
      <c r="U49" s="76"/>
      <c r="V49" s="76"/>
      <c r="W49" s="76"/>
      <c r="X49" s="76"/>
      <c r="Y49" s="106" t="s">
        <v>585</v>
      </c>
      <c r="Z49" s="106" t="s">
        <v>585</v>
      </c>
      <c r="AA49" s="106" t="s">
        <v>585</v>
      </c>
      <c r="AB49" s="106" t="s">
        <v>585</v>
      </c>
      <c r="AC49" s="106" t="s">
        <v>585</v>
      </c>
      <c r="AD49" s="106" t="s">
        <v>585</v>
      </c>
      <c r="AE49" s="106" t="s">
        <v>585</v>
      </c>
      <c r="AF49" s="106" t="s">
        <v>585</v>
      </c>
      <c r="AG49" s="106">
        <f t="shared" si="24"/>
        <v>0</v>
      </c>
      <c r="AH49" s="106" t="str">
        <f t="shared" si="25"/>
        <v>Débil</v>
      </c>
      <c r="AI49" s="106"/>
      <c r="AJ49" s="106" t="s">
        <v>585</v>
      </c>
      <c r="AK49" s="106" t="str">
        <f t="shared" si="14"/>
        <v>Casilla formulada</v>
      </c>
      <c r="AL49" s="106"/>
      <c r="AM49" s="106" t="str">
        <f t="shared" si="15"/>
        <v>Casilla formulada</v>
      </c>
      <c r="AN49" s="106" t="str">
        <f t="shared" si="16"/>
        <v>Casilla formulada</v>
      </c>
      <c r="AO49" s="106" t="str">
        <f t="shared" si="17"/>
        <v>SI</v>
      </c>
      <c r="AP49" s="330"/>
      <c r="AQ49" s="330"/>
      <c r="AR49" s="332"/>
      <c r="AS49" s="344"/>
      <c r="AT49" s="335"/>
      <c r="AU49" s="346"/>
      <c r="AV49" s="306"/>
      <c r="AW49" s="325"/>
      <c r="AX49" s="328"/>
    </row>
    <row r="50" spans="2:50" s="104" customFormat="1" ht="2.4" customHeight="1" x14ac:dyDescent="0.25">
      <c r="B50" s="297"/>
      <c r="C50" s="300"/>
      <c r="D50" s="302"/>
      <c r="E50" s="304"/>
      <c r="F50" s="306"/>
      <c r="G50" s="108">
        <v>9</v>
      </c>
      <c r="H50" s="109" t="s">
        <v>586</v>
      </c>
      <c r="I50" s="308"/>
      <c r="J50" s="310"/>
      <c r="K50" s="340"/>
      <c r="L50" s="304"/>
      <c r="M50" s="338"/>
      <c r="N50" s="340"/>
      <c r="O50" s="325"/>
      <c r="P50" s="308"/>
      <c r="Q50" s="110">
        <v>9</v>
      </c>
      <c r="R50" s="77" t="s">
        <v>595</v>
      </c>
      <c r="S50" s="77"/>
      <c r="T50" s="77" t="s">
        <v>585</v>
      </c>
      <c r="U50" s="77"/>
      <c r="V50" s="77"/>
      <c r="W50" s="77"/>
      <c r="X50" s="77"/>
      <c r="Y50" s="109" t="s">
        <v>585</v>
      </c>
      <c r="Z50" s="109" t="s">
        <v>585</v>
      </c>
      <c r="AA50" s="109" t="s">
        <v>585</v>
      </c>
      <c r="AB50" s="109" t="s">
        <v>585</v>
      </c>
      <c r="AC50" s="109" t="s">
        <v>585</v>
      </c>
      <c r="AD50" s="109" t="s">
        <v>585</v>
      </c>
      <c r="AE50" s="109" t="s">
        <v>585</v>
      </c>
      <c r="AF50" s="109" t="s">
        <v>585</v>
      </c>
      <c r="AG50" s="109">
        <f t="shared" si="24"/>
        <v>0</v>
      </c>
      <c r="AH50" s="109" t="str">
        <f t="shared" si="25"/>
        <v>Débil</v>
      </c>
      <c r="AI50" s="109"/>
      <c r="AJ50" s="109" t="s">
        <v>585</v>
      </c>
      <c r="AK50" s="109" t="str">
        <f t="shared" si="14"/>
        <v>Casilla formulada</v>
      </c>
      <c r="AL50" s="109"/>
      <c r="AM50" s="109" t="str">
        <f t="shared" si="15"/>
        <v>Casilla formulada</v>
      </c>
      <c r="AN50" s="109" t="str">
        <f t="shared" si="16"/>
        <v>Casilla formulada</v>
      </c>
      <c r="AO50" s="109" t="str">
        <f t="shared" si="17"/>
        <v>SI</v>
      </c>
      <c r="AP50" s="330"/>
      <c r="AQ50" s="330"/>
      <c r="AR50" s="332"/>
      <c r="AS50" s="344"/>
      <c r="AT50" s="335"/>
      <c r="AU50" s="346"/>
      <c r="AV50" s="306"/>
      <c r="AW50" s="325"/>
      <c r="AX50" s="328"/>
    </row>
    <row r="51" spans="2:50" s="104" customFormat="1" ht="2.4" customHeight="1" thickBot="1" x14ac:dyDescent="0.3">
      <c r="B51" s="298"/>
      <c r="C51" s="301"/>
      <c r="D51" s="303"/>
      <c r="E51" s="305"/>
      <c r="F51" s="307"/>
      <c r="G51" s="111">
        <v>10</v>
      </c>
      <c r="H51" s="112" t="s">
        <v>586</v>
      </c>
      <c r="I51" s="309"/>
      <c r="J51" s="311"/>
      <c r="K51" s="341"/>
      <c r="L51" s="305"/>
      <c r="M51" s="339"/>
      <c r="N51" s="341"/>
      <c r="O51" s="326"/>
      <c r="P51" s="309"/>
      <c r="Q51" s="113">
        <v>10</v>
      </c>
      <c r="R51" s="114" t="s">
        <v>596</v>
      </c>
      <c r="S51" s="114"/>
      <c r="T51" s="114" t="s">
        <v>585</v>
      </c>
      <c r="U51" s="114"/>
      <c r="V51" s="114"/>
      <c r="W51" s="114"/>
      <c r="X51" s="114"/>
      <c r="Y51" s="112" t="s">
        <v>585</v>
      </c>
      <c r="Z51" s="112" t="s">
        <v>585</v>
      </c>
      <c r="AA51" s="112" t="s">
        <v>585</v>
      </c>
      <c r="AB51" s="112" t="s">
        <v>585</v>
      </c>
      <c r="AC51" s="112" t="s">
        <v>585</v>
      </c>
      <c r="AD51" s="112" t="s">
        <v>585</v>
      </c>
      <c r="AE51" s="112" t="s">
        <v>585</v>
      </c>
      <c r="AF51" s="112" t="s">
        <v>585</v>
      </c>
      <c r="AG51" s="112">
        <f t="shared" si="24"/>
        <v>0</v>
      </c>
      <c r="AH51" s="112" t="str">
        <f t="shared" si="25"/>
        <v>Débil</v>
      </c>
      <c r="AI51" s="112"/>
      <c r="AJ51" s="112" t="s">
        <v>585</v>
      </c>
      <c r="AK51" s="112" t="str">
        <f t="shared" si="14"/>
        <v>Casilla formulada</v>
      </c>
      <c r="AL51" s="112"/>
      <c r="AM51" s="112" t="str">
        <f t="shared" si="15"/>
        <v>Casilla formulada</v>
      </c>
      <c r="AN51" s="112" t="str">
        <f t="shared" si="16"/>
        <v>Casilla formulada</v>
      </c>
      <c r="AO51" s="112" t="str">
        <f t="shared" si="17"/>
        <v>SI</v>
      </c>
      <c r="AP51" s="331"/>
      <c r="AQ51" s="331"/>
      <c r="AR51" s="333"/>
      <c r="AS51" s="345"/>
      <c r="AT51" s="336"/>
      <c r="AU51" s="347"/>
      <c r="AV51" s="307"/>
      <c r="AW51" s="326"/>
      <c r="AX51" s="329"/>
    </row>
    <row r="52" spans="2:50" s="104" customFormat="1" ht="240" customHeight="1" x14ac:dyDescent="0.25">
      <c r="B52" s="296" t="s">
        <v>36</v>
      </c>
      <c r="C52" s="299" t="str">
        <f>VLOOKUP(B52,'HOJA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52" s="302" t="s">
        <v>507</v>
      </c>
      <c r="E52" s="304" t="s">
        <v>486</v>
      </c>
      <c r="F52" s="306" t="str">
        <f>IFERROR(VLOOKUP(E52,'HOJA DE DATOS'!$I$50:$J$57,2,0),"Casilla formulada")</f>
        <v>Posibilidad de ocurrencia de eventos que afecten los estados financieros y todas aquellas áreas involucradas con el proceso financiero como presupuesto, tesorería, contabilidad, cartera, central de cuentas, costos, etc.</v>
      </c>
      <c r="G52" s="101">
        <v>1</v>
      </c>
      <c r="H52" s="102" t="s">
        <v>774</v>
      </c>
      <c r="I52" s="308" t="s">
        <v>508</v>
      </c>
      <c r="J52" s="310">
        <v>4</v>
      </c>
      <c r="K52" s="340" t="str">
        <f>IF(J52="Escoger un dato de la lista desplegable","← 
Definir el nivel de probabilidad",VLOOKUP(J52,'HOJA DE DATOS'!$B$4:$E$8,2,0))</f>
        <v>Probable</v>
      </c>
      <c r="L52" s="304" t="str">
        <f>IF(J52="Escoger un dato de la lista desplegable","← ← 
Definir el nivel de probabilidad",VLOOKUP('GFIN-7.0 (G-V3)'!J52:J61,'HOJA DE DATOS'!$B$4:$E$8,4,0))</f>
        <v>Al menos 1 vez en el último año.</v>
      </c>
      <c r="M52" s="338">
        <v>3</v>
      </c>
      <c r="N52" s="340" t="str">
        <f>IF(M52="Escoger un dato de la lista desplegable","← 
Definir el nivel de impacto",VLOOKUP(M52,'HOJA DE DATOS'!$G$4:$H$8,2,0))</f>
        <v>Moderado</v>
      </c>
      <c r="O52" s="324" t="str">
        <f>IF(AND(J52=1,N52="Insignificante"),"Bajo",IF(AND(J52=1,N52="Menor"),"Bajo",IF(AND(J52=1,N52="Moderado"),"Moderado",IF(AND(J52=1,N52="Mayor"),"Alto",IF(AND(J52=1,N52="Catastrófico"),"Extremo",IF(AND(J52=2,N52="Insignificante"),"Bajo",IF(AND(J52=2,N52="Menor"),"Bajo",IF(AND(J52=2,N52="Moderado"),"Moderado",IF(AND(J52=2,N52="Mayor"),"Alto",IF(AND(J52=2,N52="Catastrófico"),"Extremo",IF(AND(J52=3,N52="Insignificante"),"Bajo",IF(AND(J52=3,N52="Menor"),"Moderado",IF(AND(J52=3,N52="Moderado"),"Alto",IF(AND(J52=3,N52="Mayor"),"Extremo",IF(AND(J52=3,N52="Catastrófico"),"Extremo",IF(AND(J52=4,N52="Insignificante"),"Moderado",IF(AND(J52=4,N52="Menor"),"Alto",IF(AND(J52=4,N52="Moderado"),"Alto",IF(AND(J52=4,N52="Mayor"),"Extremo",IF(AND(J52=4,N52="Catastrófico"),"Extremo",IF(AND(J52=5,N52="Insignificante"),"Alto",IF(AND(J52=5,N52="Menor"),"Alto",IF(AND(J52=5,N52="Moderado"),"Extremo",IF(AND(J52=5,N52="Mayor"),"Extremo",IF(AND(J52=5,N52="Catastrófico"),"Extremo","Casilla formulada")))))))))))))))))))))))))</f>
        <v>Alto</v>
      </c>
      <c r="P52" s="308" t="s">
        <v>70</v>
      </c>
      <c r="Q52" s="103">
        <v>1</v>
      </c>
      <c r="R52" s="75" t="s">
        <v>757</v>
      </c>
      <c r="S52" s="75" t="s">
        <v>758</v>
      </c>
      <c r="T52" s="75" t="s">
        <v>77</v>
      </c>
      <c r="U52" s="75" t="s">
        <v>759</v>
      </c>
      <c r="V52" s="75" t="s">
        <v>760</v>
      </c>
      <c r="W52" s="75" t="s">
        <v>761</v>
      </c>
      <c r="X52" s="75" t="s">
        <v>762</v>
      </c>
      <c r="Y52" s="102" t="s">
        <v>95</v>
      </c>
      <c r="Z52" s="102" t="s">
        <v>79</v>
      </c>
      <c r="AA52" s="102" t="s">
        <v>80</v>
      </c>
      <c r="AB52" s="102" t="s">
        <v>81</v>
      </c>
      <c r="AC52" s="102" t="s">
        <v>82</v>
      </c>
      <c r="AD52" s="102" t="s">
        <v>83</v>
      </c>
      <c r="AE52" s="102" t="s">
        <v>84</v>
      </c>
      <c r="AF52" s="102" t="s">
        <v>96</v>
      </c>
      <c r="AG52" s="102">
        <f t="shared" si="24"/>
        <v>100</v>
      </c>
      <c r="AH52" s="102" t="str">
        <f t="shared" si="25"/>
        <v>Fuerte</v>
      </c>
      <c r="AI52" s="102"/>
      <c r="AJ52" s="102" t="s">
        <v>89</v>
      </c>
      <c r="AK52" s="102" t="str">
        <f t="shared" si="14"/>
        <v>Siempre se ejecuta</v>
      </c>
      <c r="AL52" s="102"/>
      <c r="AM52" s="102" t="str">
        <f t="shared" si="15"/>
        <v>FUERTE</v>
      </c>
      <c r="AN52" s="102">
        <f t="shared" si="16"/>
        <v>100</v>
      </c>
      <c r="AO52" s="102" t="str">
        <f t="shared" si="17"/>
        <v>NO</v>
      </c>
      <c r="AP52" s="330" t="str">
        <f>IFERROR(IF(AVERAGE(AN52:AN61)=100,"FUERTE",IF(AND(AVERAGE(AN52:AN61)&lt;=99,AVERAGE(AN52:AN61)&gt;=50),"MODERADA",IF(AVERAGE(AN52:AN61)&lt;50,"DÉBIL",0))),"Casilla formulada")</f>
        <v>FUERTE</v>
      </c>
      <c r="AQ52" s="330" t="str">
        <f t="shared" ref="AQ52" si="26">IFERROR(IF(AVERAGEIF(Y52:Y61,"Preventivo",AN52:AN61)&gt;=50,"DIRECTAMENTE","NO DISMINUYE"),"NO DISMINUYE")</f>
        <v>DIRECTAMENTE</v>
      </c>
      <c r="AR52" s="332" t="str">
        <f t="shared" ref="AR52" si="27">IFERROR(IF(AVERAGEIF(Y52:Y61,"Detectivo",AN52:AN61)=100,"DIRECTAMENTE",IF(AND(AVERAGEIF(Y52:Y61,"Detectivo",AN52:AN61)&lt;99,(AVERAGEIF(Y52:Y61,"Detectivo",AN52:AN61)&gt;=50)),"INDIRECTAMENTE","NO DISMINUYE")),"NO DISMINUYE")</f>
        <v>NO DISMINUYE</v>
      </c>
      <c r="AS52" s="343">
        <f t="shared" ref="AS52" si="28">IF(J52=1,1,IF(AND(J52=2,AP52="FUERTE",AQ52="DIRECTAMENTE"),J52-1,IF(AND(J52&gt;2,AP52="FUERTE",AQ52="DIRECTAMENTE"),J52-2,IF(AND(J52&gt;=2,AP52="MODERADA",AQ52="DIRECTAMENTE"),J52-1,J52))))</f>
        <v>2</v>
      </c>
      <c r="AT52" s="335" t="str">
        <f t="shared" ref="AT52" si="29">IF(AS52=1,"Rara vez",IF(AS52=2,"Improbable",IF(AS52=3,"Posible",IF(AS52=4,"Probable",IF(AS52=5,"Casi Seguro",0)))))</f>
        <v>Improbable</v>
      </c>
      <c r="AU52" s="346">
        <f t="shared" ref="AU52" si="30">IF(M52=1,1,IF(AND(M52=2,AP52="FUERTE",OR(AR52="DIRECTAMENTE",AR52="INDIRECTAMENTE")),M52-1,IF(AND(M52&gt;2,AP52="FUERTE",AR52="DIRECTAMENTE"),M52-2,IF(AND(M52&gt;2,AP52="FUERTE",AR52="INDIRECTAMENTE"),M52-1,IF(AND(M52&gt;1,AP52="MODERADA",AR52="DIRECTAMENTE"),M52-1,M52)))))</f>
        <v>3</v>
      </c>
      <c r="AV52" s="306" t="str">
        <f t="shared" ref="AV52" si="31">IF(AU52=1,"Insignificante",IF(AU52=2,"Menor",IF(AU52=3,"Moderado",IF(AU52=4,"Mayor",IF(AU52=5,"Catastrófico","Casilla formulada")))))</f>
        <v>Moderado</v>
      </c>
      <c r="AW52" s="324" t="str">
        <f>IF(AND(AS52=1,AV52="Insignificante"),"Bajo",IF(AND(AS52=1,AV52="Menor"),"Bajo",IF(AND(AS52=1,AV52="Moderado"),"Moderado",IF(AND(AS52=1,AV52="Mayor"),"Alto",IF(AND(AS52=1,AV52="Catastrófico"),"Extremo",IF(AND(AS52=2,AV52="Insignificante"),"Bajo",IF(AND(AS52=2,AV52="Menor"),"Bajo",IF(AND(AS52=2,AV52="Moderado"),"Moderado",IF(AND(AS52=2,AV52="Mayor"),"Alto",IF(AND(AS52=2,AV52="Catastrófico"),"Extremo",IF(AND(AS52=3,AV52="Insignificante"),"Bajo",IF(AND(AS52=3,AV52="Menor"),"Moderado",IF(AND(AS52=3,AV52="Moderado"),"Alto",IF(AND(AS52=3,AV52="Mayor"),"Extremo",IF(AND(AS52=3,AV52="Catastrófico"),"Extremo",IF(AND(AS52=4,AV52="Insignificante"),"Moderado",IF(AND(AS52=4,AV52="Menor"),"Alto",IF(AND(AS52=4,AV52="Moderado"),"Alto",IF(AND(AS52=4,AV52="Mayor"),"Extremo",IF(AND(AS52=4,AV52="Catastrófico"),"Extremo",IF(AND(AS52=5,AV52="Insignificante"),"Alto",IF(AND(AS52=5,AV52="Menor"),"Alto",IF(AND(AS52=5,AV52="Moderado"),"Extremo",IF(AND(AS52=5,AV52="Mayor"),"Extremo",IF(AND(AS52=5,AV52="Catastrófico"),"Extremo",0)))))))))))))))))))))))))</f>
        <v>Moderado</v>
      </c>
      <c r="AX52" s="327" t="s">
        <v>748</v>
      </c>
    </row>
    <row r="53" spans="2:50" s="104" customFormat="1" ht="2.4" customHeight="1" x14ac:dyDescent="0.25">
      <c r="B53" s="297"/>
      <c r="C53" s="300"/>
      <c r="D53" s="302"/>
      <c r="E53" s="304"/>
      <c r="F53" s="306"/>
      <c r="G53" s="105">
        <v>2</v>
      </c>
      <c r="H53" s="106" t="s">
        <v>586</v>
      </c>
      <c r="I53" s="308"/>
      <c r="J53" s="310"/>
      <c r="K53" s="340"/>
      <c r="L53" s="304"/>
      <c r="M53" s="338"/>
      <c r="N53" s="340"/>
      <c r="O53" s="325"/>
      <c r="P53" s="308"/>
      <c r="Q53" s="107">
        <v>2</v>
      </c>
      <c r="R53" s="76" t="s">
        <v>588</v>
      </c>
      <c r="S53" s="76"/>
      <c r="T53" s="76" t="s">
        <v>585</v>
      </c>
      <c r="U53" s="76"/>
      <c r="V53" s="76"/>
      <c r="W53" s="76"/>
      <c r="X53" s="76"/>
      <c r="Y53" s="106" t="s">
        <v>585</v>
      </c>
      <c r="Z53" s="106" t="s">
        <v>585</v>
      </c>
      <c r="AA53" s="106" t="s">
        <v>585</v>
      </c>
      <c r="AB53" s="106" t="s">
        <v>585</v>
      </c>
      <c r="AC53" s="106" t="s">
        <v>585</v>
      </c>
      <c r="AD53" s="106" t="s">
        <v>585</v>
      </c>
      <c r="AE53" s="106" t="s">
        <v>585</v>
      </c>
      <c r="AF53" s="106" t="s">
        <v>585</v>
      </c>
      <c r="AG53" s="106">
        <f t="shared" si="24"/>
        <v>0</v>
      </c>
      <c r="AH53" s="106" t="str">
        <f t="shared" si="25"/>
        <v>Débil</v>
      </c>
      <c r="AI53" s="106"/>
      <c r="AJ53" s="106" t="s">
        <v>585</v>
      </c>
      <c r="AK53" s="106" t="str">
        <f t="shared" si="14"/>
        <v>Casilla formulada</v>
      </c>
      <c r="AL53" s="106"/>
      <c r="AM53" s="106" t="str">
        <f t="shared" si="15"/>
        <v>Casilla formulada</v>
      </c>
      <c r="AN53" s="106" t="str">
        <f t="shared" si="16"/>
        <v>Casilla formulada</v>
      </c>
      <c r="AO53" s="106" t="str">
        <f t="shared" si="17"/>
        <v>SI</v>
      </c>
      <c r="AP53" s="330"/>
      <c r="AQ53" s="330"/>
      <c r="AR53" s="332"/>
      <c r="AS53" s="344"/>
      <c r="AT53" s="335"/>
      <c r="AU53" s="346"/>
      <c r="AV53" s="306"/>
      <c r="AW53" s="325"/>
      <c r="AX53" s="328"/>
    </row>
    <row r="54" spans="2:50" s="104" customFormat="1" ht="2.4" customHeight="1" x14ac:dyDescent="0.25">
      <c r="B54" s="297"/>
      <c r="C54" s="300"/>
      <c r="D54" s="302"/>
      <c r="E54" s="304"/>
      <c r="F54" s="306"/>
      <c r="G54" s="108">
        <v>3</v>
      </c>
      <c r="H54" s="109" t="s">
        <v>586</v>
      </c>
      <c r="I54" s="308"/>
      <c r="J54" s="310"/>
      <c r="K54" s="340"/>
      <c r="L54" s="304"/>
      <c r="M54" s="338"/>
      <c r="N54" s="340"/>
      <c r="O54" s="325"/>
      <c r="P54" s="308"/>
      <c r="Q54" s="110">
        <v>3</v>
      </c>
      <c r="R54" s="77" t="s">
        <v>589</v>
      </c>
      <c r="S54" s="77"/>
      <c r="T54" s="77" t="s">
        <v>585</v>
      </c>
      <c r="U54" s="77"/>
      <c r="V54" s="77"/>
      <c r="W54" s="77"/>
      <c r="X54" s="77"/>
      <c r="Y54" s="109" t="s">
        <v>585</v>
      </c>
      <c r="Z54" s="109" t="s">
        <v>585</v>
      </c>
      <c r="AA54" s="109" t="s">
        <v>585</v>
      </c>
      <c r="AB54" s="109" t="s">
        <v>585</v>
      </c>
      <c r="AC54" s="109" t="s">
        <v>585</v>
      </c>
      <c r="AD54" s="109" t="s">
        <v>585</v>
      </c>
      <c r="AE54" s="109" t="s">
        <v>585</v>
      </c>
      <c r="AF54" s="109" t="s">
        <v>585</v>
      </c>
      <c r="AG54" s="109">
        <f t="shared" si="24"/>
        <v>0</v>
      </c>
      <c r="AH54" s="109" t="str">
        <f t="shared" si="25"/>
        <v>Débil</v>
      </c>
      <c r="AI54" s="109"/>
      <c r="AJ54" s="109" t="s">
        <v>585</v>
      </c>
      <c r="AK54" s="109" t="str">
        <f t="shared" si="14"/>
        <v>Casilla formulada</v>
      </c>
      <c r="AL54" s="109"/>
      <c r="AM54" s="109" t="str">
        <f t="shared" si="15"/>
        <v>Casilla formulada</v>
      </c>
      <c r="AN54" s="109" t="str">
        <f t="shared" si="16"/>
        <v>Casilla formulada</v>
      </c>
      <c r="AO54" s="109" t="str">
        <f t="shared" si="17"/>
        <v>SI</v>
      </c>
      <c r="AP54" s="330"/>
      <c r="AQ54" s="330"/>
      <c r="AR54" s="332"/>
      <c r="AS54" s="344"/>
      <c r="AT54" s="335"/>
      <c r="AU54" s="346"/>
      <c r="AV54" s="306"/>
      <c r="AW54" s="325"/>
      <c r="AX54" s="328"/>
    </row>
    <row r="55" spans="2:50" s="104" customFormat="1" ht="2.4" customHeight="1" x14ac:dyDescent="0.25">
      <c r="B55" s="297"/>
      <c r="C55" s="300"/>
      <c r="D55" s="302"/>
      <c r="E55" s="304"/>
      <c r="F55" s="306"/>
      <c r="G55" s="105">
        <v>4</v>
      </c>
      <c r="H55" s="106" t="s">
        <v>586</v>
      </c>
      <c r="I55" s="308"/>
      <c r="J55" s="310"/>
      <c r="K55" s="340"/>
      <c r="L55" s="304"/>
      <c r="M55" s="338"/>
      <c r="N55" s="340"/>
      <c r="O55" s="325"/>
      <c r="P55" s="308"/>
      <c r="Q55" s="107">
        <v>4</v>
      </c>
      <c r="R55" s="76" t="s">
        <v>590</v>
      </c>
      <c r="S55" s="76"/>
      <c r="T55" s="76" t="s">
        <v>585</v>
      </c>
      <c r="U55" s="76"/>
      <c r="V55" s="76"/>
      <c r="W55" s="76"/>
      <c r="X55" s="76"/>
      <c r="Y55" s="106" t="s">
        <v>585</v>
      </c>
      <c r="Z55" s="106" t="s">
        <v>585</v>
      </c>
      <c r="AA55" s="106" t="s">
        <v>585</v>
      </c>
      <c r="AB55" s="106" t="s">
        <v>585</v>
      </c>
      <c r="AC55" s="106" t="s">
        <v>585</v>
      </c>
      <c r="AD55" s="106" t="s">
        <v>585</v>
      </c>
      <c r="AE55" s="106" t="s">
        <v>585</v>
      </c>
      <c r="AF55" s="106" t="s">
        <v>585</v>
      </c>
      <c r="AG55" s="106">
        <f t="shared" si="24"/>
        <v>0</v>
      </c>
      <c r="AH55" s="106" t="str">
        <f t="shared" si="25"/>
        <v>Débil</v>
      </c>
      <c r="AI55" s="106"/>
      <c r="AJ55" s="106" t="s">
        <v>585</v>
      </c>
      <c r="AK55" s="106" t="str">
        <f t="shared" si="14"/>
        <v>Casilla formulada</v>
      </c>
      <c r="AL55" s="106"/>
      <c r="AM55" s="106" t="str">
        <f t="shared" si="15"/>
        <v>Casilla formulada</v>
      </c>
      <c r="AN55" s="106" t="str">
        <f t="shared" si="16"/>
        <v>Casilla formulada</v>
      </c>
      <c r="AO55" s="106" t="str">
        <f t="shared" si="17"/>
        <v>SI</v>
      </c>
      <c r="AP55" s="330"/>
      <c r="AQ55" s="330"/>
      <c r="AR55" s="332"/>
      <c r="AS55" s="344"/>
      <c r="AT55" s="335"/>
      <c r="AU55" s="346"/>
      <c r="AV55" s="306"/>
      <c r="AW55" s="325"/>
      <c r="AX55" s="328"/>
    </row>
    <row r="56" spans="2:50" s="104" customFormat="1" ht="2.4" customHeight="1" x14ac:dyDescent="0.25">
      <c r="B56" s="297"/>
      <c r="C56" s="300"/>
      <c r="D56" s="302"/>
      <c r="E56" s="304"/>
      <c r="F56" s="306"/>
      <c r="G56" s="108">
        <v>5</v>
      </c>
      <c r="H56" s="109" t="s">
        <v>586</v>
      </c>
      <c r="I56" s="308"/>
      <c r="J56" s="310"/>
      <c r="K56" s="340"/>
      <c r="L56" s="304"/>
      <c r="M56" s="338"/>
      <c r="N56" s="340"/>
      <c r="O56" s="325"/>
      <c r="P56" s="308"/>
      <c r="Q56" s="110">
        <v>5</v>
      </c>
      <c r="R56" s="77" t="s">
        <v>591</v>
      </c>
      <c r="S56" s="77"/>
      <c r="T56" s="77" t="s">
        <v>585</v>
      </c>
      <c r="U56" s="77"/>
      <c r="V56" s="77"/>
      <c r="W56" s="77"/>
      <c r="X56" s="77"/>
      <c r="Y56" s="109" t="s">
        <v>585</v>
      </c>
      <c r="Z56" s="109" t="s">
        <v>585</v>
      </c>
      <c r="AA56" s="109" t="s">
        <v>585</v>
      </c>
      <c r="AB56" s="109" t="s">
        <v>585</v>
      </c>
      <c r="AC56" s="109" t="s">
        <v>585</v>
      </c>
      <c r="AD56" s="109" t="s">
        <v>585</v>
      </c>
      <c r="AE56" s="109" t="s">
        <v>585</v>
      </c>
      <c r="AF56" s="109" t="s">
        <v>585</v>
      </c>
      <c r="AG56" s="109">
        <f t="shared" si="24"/>
        <v>0</v>
      </c>
      <c r="AH56" s="109" t="str">
        <f t="shared" si="25"/>
        <v>Débil</v>
      </c>
      <c r="AI56" s="109"/>
      <c r="AJ56" s="109" t="s">
        <v>585</v>
      </c>
      <c r="AK56" s="109" t="str">
        <f t="shared" si="14"/>
        <v>Casilla formulada</v>
      </c>
      <c r="AL56" s="109"/>
      <c r="AM56" s="109" t="str">
        <f t="shared" si="15"/>
        <v>Casilla formulada</v>
      </c>
      <c r="AN56" s="109" t="str">
        <f t="shared" si="16"/>
        <v>Casilla formulada</v>
      </c>
      <c r="AO56" s="109" t="str">
        <f t="shared" si="17"/>
        <v>SI</v>
      </c>
      <c r="AP56" s="330"/>
      <c r="AQ56" s="330"/>
      <c r="AR56" s="332"/>
      <c r="AS56" s="344"/>
      <c r="AT56" s="335"/>
      <c r="AU56" s="346"/>
      <c r="AV56" s="306"/>
      <c r="AW56" s="325"/>
      <c r="AX56" s="328"/>
    </row>
    <row r="57" spans="2:50" s="104" customFormat="1" ht="2.4" customHeight="1" x14ac:dyDescent="0.25">
      <c r="B57" s="297"/>
      <c r="C57" s="300"/>
      <c r="D57" s="302"/>
      <c r="E57" s="304"/>
      <c r="F57" s="306"/>
      <c r="G57" s="105">
        <v>6</v>
      </c>
      <c r="H57" s="106" t="s">
        <v>586</v>
      </c>
      <c r="I57" s="308"/>
      <c r="J57" s="310"/>
      <c r="K57" s="340"/>
      <c r="L57" s="304"/>
      <c r="M57" s="338"/>
      <c r="N57" s="340"/>
      <c r="O57" s="325"/>
      <c r="P57" s="308"/>
      <c r="Q57" s="107">
        <v>6</v>
      </c>
      <c r="R57" s="76" t="s">
        <v>592</v>
      </c>
      <c r="S57" s="76"/>
      <c r="T57" s="76" t="s">
        <v>585</v>
      </c>
      <c r="U57" s="76"/>
      <c r="V57" s="76"/>
      <c r="W57" s="76"/>
      <c r="X57" s="76"/>
      <c r="Y57" s="106" t="s">
        <v>585</v>
      </c>
      <c r="Z57" s="106" t="s">
        <v>585</v>
      </c>
      <c r="AA57" s="106" t="s">
        <v>585</v>
      </c>
      <c r="AB57" s="106" t="s">
        <v>585</v>
      </c>
      <c r="AC57" s="106" t="s">
        <v>585</v>
      </c>
      <c r="AD57" s="106" t="s">
        <v>585</v>
      </c>
      <c r="AE57" s="106" t="s">
        <v>585</v>
      </c>
      <c r="AF57" s="106" t="s">
        <v>585</v>
      </c>
      <c r="AG57" s="106">
        <f t="shared" si="24"/>
        <v>0</v>
      </c>
      <c r="AH57" s="106" t="str">
        <f t="shared" si="25"/>
        <v>Débil</v>
      </c>
      <c r="AI57" s="106"/>
      <c r="AJ57" s="106" t="s">
        <v>585</v>
      </c>
      <c r="AK57" s="106" t="str">
        <f t="shared" si="14"/>
        <v>Casilla formulada</v>
      </c>
      <c r="AL57" s="106"/>
      <c r="AM57" s="106" t="str">
        <f t="shared" si="15"/>
        <v>Casilla formulada</v>
      </c>
      <c r="AN57" s="106" t="str">
        <f t="shared" si="16"/>
        <v>Casilla formulada</v>
      </c>
      <c r="AO57" s="106" t="str">
        <f t="shared" si="17"/>
        <v>SI</v>
      </c>
      <c r="AP57" s="330"/>
      <c r="AQ57" s="330"/>
      <c r="AR57" s="332"/>
      <c r="AS57" s="344"/>
      <c r="AT57" s="335"/>
      <c r="AU57" s="346"/>
      <c r="AV57" s="306"/>
      <c r="AW57" s="325"/>
      <c r="AX57" s="328"/>
    </row>
    <row r="58" spans="2:50" s="104" customFormat="1" ht="2.4" customHeight="1" x14ac:dyDescent="0.25">
      <c r="B58" s="297"/>
      <c r="C58" s="300"/>
      <c r="D58" s="302"/>
      <c r="E58" s="304"/>
      <c r="F58" s="306"/>
      <c r="G58" s="108">
        <v>7</v>
      </c>
      <c r="H58" s="109" t="s">
        <v>586</v>
      </c>
      <c r="I58" s="308"/>
      <c r="J58" s="310"/>
      <c r="K58" s="340"/>
      <c r="L58" s="304"/>
      <c r="M58" s="338"/>
      <c r="N58" s="340"/>
      <c r="O58" s="325"/>
      <c r="P58" s="308"/>
      <c r="Q58" s="110">
        <v>7</v>
      </c>
      <c r="R58" s="77" t="s">
        <v>593</v>
      </c>
      <c r="S58" s="77"/>
      <c r="T58" s="77" t="s">
        <v>585</v>
      </c>
      <c r="U58" s="77"/>
      <c r="V58" s="77"/>
      <c r="W58" s="77"/>
      <c r="X58" s="77"/>
      <c r="Y58" s="109" t="s">
        <v>585</v>
      </c>
      <c r="Z58" s="109" t="s">
        <v>585</v>
      </c>
      <c r="AA58" s="109" t="s">
        <v>585</v>
      </c>
      <c r="AB58" s="109" t="s">
        <v>585</v>
      </c>
      <c r="AC58" s="109" t="s">
        <v>585</v>
      </c>
      <c r="AD58" s="109" t="s">
        <v>585</v>
      </c>
      <c r="AE58" s="109" t="s">
        <v>585</v>
      </c>
      <c r="AF58" s="109" t="s">
        <v>585</v>
      </c>
      <c r="AG58" s="109">
        <f t="shared" si="24"/>
        <v>0</v>
      </c>
      <c r="AH58" s="109" t="str">
        <f t="shared" si="25"/>
        <v>Débil</v>
      </c>
      <c r="AI58" s="109"/>
      <c r="AJ58" s="109" t="s">
        <v>585</v>
      </c>
      <c r="AK58" s="109" t="str">
        <f t="shared" si="14"/>
        <v>Casilla formulada</v>
      </c>
      <c r="AL58" s="109"/>
      <c r="AM58" s="109" t="str">
        <f t="shared" si="15"/>
        <v>Casilla formulada</v>
      </c>
      <c r="AN58" s="109" t="str">
        <f t="shared" si="16"/>
        <v>Casilla formulada</v>
      </c>
      <c r="AO58" s="109" t="str">
        <f t="shared" si="17"/>
        <v>SI</v>
      </c>
      <c r="AP58" s="330"/>
      <c r="AQ58" s="330"/>
      <c r="AR58" s="332"/>
      <c r="AS58" s="344"/>
      <c r="AT58" s="335"/>
      <c r="AU58" s="346"/>
      <c r="AV58" s="306"/>
      <c r="AW58" s="325"/>
      <c r="AX58" s="328"/>
    </row>
    <row r="59" spans="2:50" s="104" customFormat="1" ht="2.4" customHeight="1" x14ac:dyDescent="0.25">
      <c r="B59" s="297"/>
      <c r="C59" s="300"/>
      <c r="D59" s="302"/>
      <c r="E59" s="304"/>
      <c r="F59" s="306"/>
      <c r="G59" s="105">
        <v>8</v>
      </c>
      <c r="H59" s="106" t="s">
        <v>586</v>
      </c>
      <c r="I59" s="308"/>
      <c r="J59" s="310"/>
      <c r="K59" s="340"/>
      <c r="L59" s="304"/>
      <c r="M59" s="338"/>
      <c r="N59" s="340"/>
      <c r="O59" s="325"/>
      <c r="P59" s="308"/>
      <c r="Q59" s="107">
        <v>8</v>
      </c>
      <c r="R59" s="76" t="s">
        <v>594</v>
      </c>
      <c r="S59" s="76"/>
      <c r="T59" s="76" t="s">
        <v>585</v>
      </c>
      <c r="U59" s="76"/>
      <c r="V59" s="76"/>
      <c r="W59" s="76"/>
      <c r="X59" s="76"/>
      <c r="Y59" s="106" t="s">
        <v>585</v>
      </c>
      <c r="Z59" s="106" t="s">
        <v>585</v>
      </c>
      <c r="AA59" s="106" t="s">
        <v>585</v>
      </c>
      <c r="AB59" s="106" t="s">
        <v>585</v>
      </c>
      <c r="AC59" s="106" t="s">
        <v>585</v>
      </c>
      <c r="AD59" s="106" t="s">
        <v>585</v>
      </c>
      <c r="AE59" s="106" t="s">
        <v>585</v>
      </c>
      <c r="AF59" s="106" t="s">
        <v>585</v>
      </c>
      <c r="AG59" s="106">
        <f t="shared" si="24"/>
        <v>0</v>
      </c>
      <c r="AH59" s="106" t="str">
        <f t="shared" si="25"/>
        <v>Débil</v>
      </c>
      <c r="AI59" s="106"/>
      <c r="AJ59" s="106" t="s">
        <v>585</v>
      </c>
      <c r="AK59" s="106" t="str">
        <f t="shared" si="14"/>
        <v>Casilla formulada</v>
      </c>
      <c r="AL59" s="106"/>
      <c r="AM59" s="106" t="str">
        <f t="shared" si="15"/>
        <v>Casilla formulada</v>
      </c>
      <c r="AN59" s="106" t="str">
        <f t="shared" si="16"/>
        <v>Casilla formulada</v>
      </c>
      <c r="AO59" s="106" t="str">
        <f t="shared" si="17"/>
        <v>SI</v>
      </c>
      <c r="AP59" s="330"/>
      <c r="AQ59" s="330"/>
      <c r="AR59" s="332"/>
      <c r="AS59" s="344"/>
      <c r="AT59" s="335"/>
      <c r="AU59" s="346"/>
      <c r="AV59" s="306"/>
      <c r="AW59" s="325"/>
      <c r="AX59" s="328"/>
    </row>
    <row r="60" spans="2:50" s="104" customFormat="1" ht="2.4" customHeight="1" x14ac:dyDescent="0.25">
      <c r="B60" s="297"/>
      <c r="C60" s="300"/>
      <c r="D60" s="302"/>
      <c r="E60" s="304"/>
      <c r="F60" s="306"/>
      <c r="G60" s="108">
        <v>9</v>
      </c>
      <c r="H60" s="109" t="s">
        <v>586</v>
      </c>
      <c r="I60" s="308"/>
      <c r="J60" s="310"/>
      <c r="K60" s="340"/>
      <c r="L60" s="304"/>
      <c r="M60" s="338"/>
      <c r="N60" s="340"/>
      <c r="O60" s="325"/>
      <c r="P60" s="308"/>
      <c r="Q60" s="110">
        <v>9</v>
      </c>
      <c r="R60" s="77" t="s">
        <v>595</v>
      </c>
      <c r="S60" s="77"/>
      <c r="T60" s="77" t="s">
        <v>585</v>
      </c>
      <c r="U60" s="77"/>
      <c r="V60" s="77"/>
      <c r="W60" s="77"/>
      <c r="X60" s="77"/>
      <c r="Y60" s="109" t="s">
        <v>585</v>
      </c>
      <c r="Z60" s="109" t="s">
        <v>585</v>
      </c>
      <c r="AA60" s="109" t="s">
        <v>585</v>
      </c>
      <c r="AB60" s="109" t="s">
        <v>585</v>
      </c>
      <c r="AC60" s="109" t="s">
        <v>585</v>
      </c>
      <c r="AD60" s="109" t="s">
        <v>585</v>
      </c>
      <c r="AE60" s="109" t="s">
        <v>585</v>
      </c>
      <c r="AF60" s="109" t="s">
        <v>585</v>
      </c>
      <c r="AG60" s="109">
        <f t="shared" si="24"/>
        <v>0</v>
      </c>
      <c r="AH60" s="109" t="str">
        <f t="shared" si="25"/>
        <v>Débil</v>
      </c>
      <c r="AI60" s="109"/>
      <c r="AJ60" s="109" t="s">
        <v>585</v>
      </c>
      <c r="AK60" s="109" t="str">
        <f t="shared" si="14"/>
        <v>Casilla formulada</v>
      </c>
      <c r="AL60" s="109"/>
      <c r="AM60" s="109" t="str">
        <f t="shared" si="15"/>
        <v>Casilla formulada</v>
      </c>
      <c r="AN60" s="109" t="str">
        <f t="shared" si="16"/>
        <v>Casilla formulada</v>
      </c>
      <c r="AO60" s="109" t="str">
        <f t="shared" si="17"/>
        <v>SI</v>
      </c>
      <c r="AP60" s="330"/>
      <c r="AQ60" s="330"/>
      <c r="AR60" s="332"/>
      <c r="AS60" s="344"/>
      <c r="AT60" s="335"/>
      <c r="AU60" s="346"/>
      <c r="AV60" s="306"/>
      <c r="AW60" s="325"/>
      <c r="AX60" s="328"/>
    </row>
    <row r="61" spans="2:50" s="104" customFormat="1" ht="2.4" customHeight="1" thickBot="1" x14ac:dyDescent="0.3">
      <c r="B61" s="298"/>
      <c r="C61" s="301"/>
      <c r="D61" s="303"/>
      <c r="E61" s="305"/>
      <c r="F61" s="307"/>
      <c r="G61" s="111">
        <v>10</v>
      </c>
      <c r="H61" s="112" t="s">
        <v>586</v>
      </c>
      <c r="I61" s="309"/>
      <c r="J61" s="311"/>
      <c r="K61" s="341"/>
      <c r="L61" s="305"/>
      <c r="M61" s="339"/>
      <c r="N61" s="341"/>
      <c r="O61" s="326"/>
      <c r="P61" s="309"/>
      <c r="Q61" s="113">
        <v>10</v>
      </c>
      <c r="R61" s="114" t="s">
        <v>596</v>
      </c>
      <c r="S61" s="114"/>
      <c r="T61" s="114" t="s">
        <v>585</v>
      </c>
      <c r="U61" s="114"/>
      <c r="V61" s="114"/>
      <c r="W61" s="114"/>
      <c r="X61" s="114"/>
      <c r="Y61" s="112" t="s">
        <v>585</v>
      </c>
      <c r="Z61" s="112" t="s">
        <v>585</v>
      </c>
      <c r="AA61" s="112" t="s">
        <v>585</v>
      </c>
      <c r="AB61" s="112" t="s">
        <v>585</v>
      </c>
      <c r="AC61" s="112" t="s">
        <v>585</v>
      </c>
      <c r="AD61" s="112" t="s">
        <v>585</v>
      </c>
      <c r="AE61" s="112" t="s">
        <v>585</v>
      </c>
      <c r="AF61" s="112" t="s">
        <v>585</v>
      </c>
      <c r="AG61" s="112">
        <f t="shared" si="24"/>
        <v>0</v>
      </c>
      <c r="AH61" s="112" t="str">
        <f t="shared" si="25"/>
        <v>Débil</v>
      </c>
      <c r="AI61" s="112"/>
      <c r="AJ61" s="112" t="s">
        <v>585</v>
      </c>
      <c r="AK61" s="112" t="str">
        <f t="shared" si="14"/>
        <v>Casilla formulada</v>
      </c>
      <c r="AL61" s="112"/>
      <c r="AM61" s="112" t="str">
        <f t="shared" si="15"/>
        <v>Casilla formulada</v>
      </c>
      <c r="AN61" s="112" t="str">
        <f t="shared" si="16"/>
        <v>Casilla formulada</v>
      </c>
      <c r="AO61" s="112" t="str">
        <f t="shared" si="17"/>
        <v>SI</v>
      </c>
      <c r="AP61" s="331"/>
      <c r="AQ61" s="331"/>
      <c r="AR61" s="333"/>
      <c r="AS61" s="345"/>
      <c r="AT61" s="336"/>
      <c r="AU61" s="347"/>
      <c r="AV61" s="307"/>
      <c r="AW61" s="326"/>
      <c r="AX61" s="329"/>
    </row>
    <row r="62" spans="2:50" s="104" customFormat="1" ht="240" customHeight="1" x14ac:dyDescent="0.25">
      <c r="B62" s="296" t="s">
        <v>36</v>
      </c>
      <c r="C62" s="299" t="str">
        <f>VLOOKUP(B62,'HOJA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62" s="302" t="s">
        <v>509</v>
      </c>
      <c r="E62" s="304" t="s">
        <v>486</v>
      </c>
      <c r="F62" s="306" t="str">
        <f>IFERROR(VLOOKUP(E62,'HOJA DE DATOS'!$I$50:$J$57,2,0),"Casilla formulada")</f>
        <v>Posibilidad de ocurrencia de eventos que afecten los estados financieros y todas aquellas áreas involucradas con el proceso financiero como presupuesto, tesorería, contabilidad, cartera, central de cuentas, costos, etc.</v>
      </c>
      <c r="G62" s="101">
        <v>1</v>
      </c>
      <c r="H62" s="102" t="s">
        <v>510</v>
      </c>
      <c r="I62" s="308" t="s">
        <v>511</v>
      </c>
      <c r="J62" s="310">
        <v>3</v>
      </c>
      <c r="K62" s="340" t="str">
        <f>IF(J62="Escoger un dato de la lista desplegable","← 
Definir el nivel de probabilidad",VLOOKUP(J62,'HOJA DE DATOS'!$B$4:$E$8,2,0))</f>
        <v>Posible</v>
      </c>
      <c r="L62" s="304" t="str">
        <f>IF(J62="Escoger un dato de la lista desplegable","← ← 
Definir el nivel de probabilidad",VLOOKUP('GFIN-7.0 (G-V3)'!J62:J71,'HOJA DE DATOS'!$B$4:$E$8,4,0))</f>
        <v>Al menos 1 vez en los últimos 2 años.</v>
      </c>
      <c r="M62" s="338">
        <v>3</v>
      </c>
      <c r="N62" s="340" t="str">
        <f>IF(M62="Escoger un dato de la lista desplegable","← 
Definir el nivel de impacto",VLOOKUP(M62,'HOJA DE DATOS'!$G$4:$H$8,2,0))</f>
        <v>Moderado</v>
      </c>
      <c r="O62" s="324" t="str">
        <f>IF(AND(J62=1,N62="Insignificante"),"Bajo",IF(AND(J62=1,N62="Menor"),"Bajo",IF(AND(J62=1,N62="Moderado"),"Moderado",IF(AND(J62=1,N62="Mayor"),"Alto",IF(AND(J62=1,N62="Catastrófico"),"Extremo",IF(AND(J62=2,N62="Insignificante"),"Bajo",IF(AND(J62=2,N62="Menor"),"Bajo",IF(AND(J62=2,N62="Moderado"),"Moderado",IF(AND(J62=2,N62="Mayor"),"Alto",IF(AND(J62=2,N62="Catastrófico"),"Extremo",IF(AND(J62=3,N62="Insignificante"),"Bajo",IF(AND(J62=3,N62="Menor"),"Moderado",IF(AND(J62=3,N62="Moderado"),"Alto",IF(AND(J62=3,N62="Mayor"),"Extremo",IF(AND(J62=3,N62="Catastrófico"),"Extremo",IF(AND(J62=4,N62="Insignificante"),"Moderado",IF(AND(J62=4,N62="Menor"),"Alto",IF(AND(J62=4,N62="Moderado"),"Alto",IF(AND(J62=4,N62="Mayor"),"Extremo",IF(AND(J62=4,N62="Catastrófico"),"Extremo",IF(AND(J62=5,N62="Insignificante"),"Alto",IF(AND(J62=5,N62="Menor"),"Alto",IF(AND(J62=5,N62="Moderado"),"Extremo",IF(AND(J62=5,N62="Mayor"),"Extremo",IF(AND(J62=5,N62="Catastrófico"),"Extremo","Casilla formulada")))))))))))))))))))))))))</f>
        <v>Alto</v>
      </c>
      <c r="P62" s="308" t="s">
        <v>70</v>
      </c>
      <c r="Q62" s="103">
        <v>1</v>
      </c>
      <c r="R62" s="75" t="s">
        <v>775</v>
      </c>
      <c r="S62" s="75" t="s">
        <v>776</v>
      </c>
      <c r="T62" s="75" t="s">
        <v>77</v>
      </c>
      <c r="U62" s="75" t="s">
        <v>777</v>
      </c>
      <c r="V62" s="75" t="s">
        <v>778</v>
      </c>
      <c r="W62" s="75" t="s">
        <v>779</v>
      </c>
      <c r="X62" s="75" t="s">
        <v>780</v>
      </c>
      <c r="Y62" s="102" t="s">
        <v>95</v>
      </c>
      <c r="Z62" s="102" t="s">
        <v>79</v>
      </c>
      <c r="AA62" s="102" t="s">
        <v>80</v>
      </c>
      <c r="AB62" s="102" t="s">
        <v>81</v>
      </c>
      <c r="AC62" s="102" t="s">
        <v>82</v>
      </c>
      <c r="AD62" s="102" t="s">
        <v>83</v>
      </c>
      <c r="AE62" s="102" t="s">
        <v>107</v>
      </c>
      <c r="AF62" s="102" t="s">
        <v>96</v>
      </c>
      <c r="AG62" s="102">
        <f t="shared" si="24"/>
        <v>85</v>
      </c>
      <c r="AH62" s="102" t="str">
        <f t="shared" si="25"/>
        <v>Débil</v>
      </c>
      <c r="AI62" s="102"/>
      <c r="AJ62" s="102" t="s">
        <v>89</v>
      </c>
      <c r="AK62" s="102" t="str">
        <f t="shared" si="14"/>
        <v>Siempre se ejecuta</v>
      </c>
      <c r="AL62" s="102"/>
      <c r="AM62" s="102" t="str">
        <f t="shared" si="15"/>
        <v>DÉBIL</v>
      </c>
      <c r="AN62" s="102">
        <f t="shared" si="16"/>
        <v>0</v>
      </c>
      <c r="AO62" s="102" t="str">
        <f t="shared" si="17"/>
        <v>SI</v>
      </c>
      <c r="AP62" s="330" t="str">
        <f>IFERROR(IF(AVERAGE(AN62:AN71)=100,"FUERTE",IF(AND(AVERAGE(AN62:AN71)&lt;=99,AVERAGE(AN62:AN71)&gt;=50),"MODERADA",IF(AVERAGE(AN62:AN71)&lt;50,"DÉBIL",0))),"Casilla formulada")</f>
        <v>DÉBIL</v>
      </c>
      <c r="AQ62" s="330" t="str">
        <f t="shared" ref="AQ62" si="32">IFERROR(IF(AVERAGEIF(Y62:Y71,"Preventivo",AN62:AN71)&gt;=50,"DIRECTAMENTE","NO DISMINUYE"),"NO DISMINUYE")</f>
        <v>NO DISMINUYE</v>
      </c>
      <c r="AR62" s="332" t="str">
        <f t="shared" ref="AR62" si="33">IFERROR(IF(AVERAGEIF(Y62:Y71,"Detectivo",AN62:AN71)=100,"DIRECTAMENTE",IF(AND(AVERAGEIF(Y62:Y71,"Detectivo",AN62:AN71)&lt;99,(AVERAGEIF(Y62:Y71,"Detectivo",AN62:AN71)&gt;=50)),"INDIRECTAMENTE","NO DISMINUYE")),"NO DISMINUYE")</f>
        <v>NO DISMINUYE</v>
      </c>
      <c r="AS62" s="343">
        <f t="shared" ref="AS62" si="34">IF(J62=1,1,IF(AND(J62=2,AP62="FUERTE",AQ62="DIRECTAMENTE"),J62-1,IF(AND(J62&gt;2,AP62="FUERTE",AQ62="DIRECTAMENTE"),J62-2,IF(AND(J62&gt;=2,AP62="MODERADA",AQ62="DIRECTAMENTE"),J62-1,J62))))</f>
        <v>3</v>
      </c>
      <c r="AT62" s="335" t="str">
        <f t="shared" ref="AT62" si="35">IF(AS62=1,"Rara vez",IF(AS62=2,"Improbable",IF(AS62=3,"Posible",IF(AS62=4,"Probable",IF(AS62=5,"Casi Seguro",0)))))</f>
        <v>Posible</v>
      </c>
      <c r="AU62" s="346">
        <f t="shared" ref="AU62" si="36">IF(M62=1,1,IF(AND(M62=2,AP62="FUERTE",OR(AR62="DIRECTAMENTE",AR62="INDIRECTAMENTE")),M62-1,IF(AND(M62&gt;2,AP62="FUERTE",AR62="DIRECTAMENTE"),M62-2,IF(AND(M62&gt;2,AP62="FUERTE",AR62="INDIRECTAMENTE"),M62-1,IF(AND(M62&gt;1,AP62="MODERADA",AR62="DIRECTAMENTE"),M62-1,M62)))))</f>
        <v>3</v>
      </c>
      <c r="AV62" s="306" t="str">
        <f t="shared" ref="AV62" si="37">IF(AU62=1,"Insignificante",IF(AU62=2,"Menor",IF(AU62=3,"Moderado",IF(AU62=4,"Mayor",IF(AU62=5,"Catastrófico","Casilla formulada")))))</f>
        <v>Moderado</v>
      </c>
      <c r="AW62" s="324" t="str">
        <f>IF(AND(AS62=1,AV62="Insignificante"),"Bajo",IF(AND(AS62=1,AV62="Menor"),"Bajo",IF(AND(AS62=1,AV62="Moderado"),"Moderado",IF(AND(AS62=1,AV62="Mayor"),"Alto",IF(AND(AS62=1,AV62="Catastrófico"),"Extremo",IF(AND(AS62=2,AV62="Insignificante"),"Bajo",IF(AND(AS62=2,AV62="Menor"),"Bajo",IF(AND(AS62=2,AV62="Moderado"),"Moderado",IF(AND(AS62=2,AV62="Mayor"),"Alto",IF(AND(AS62=2,AV62="Catastrófico"),"Extremo",IF(AND(AS62=3,AV62="Insignificante"),"Bajo",IF(AND(AS62=3,AV62="Menor"),"Moderado",IF(AND(AS62=3,AV62="Moderado"),"Alto",IF(AND(AS62=3,AV62="Mayor"),"Extremo",IF(AND(AS62=3,AV62="Catastrófico"),"Extremo",IF(AND(AS62=4,AV62="Insignificante"),"Moderado",IF(AND(AS62=4,AV62="Menor"),"Alto",IF(AND(AS62=4,AV62="Moderado"),"Alto",IF(AND(AS62=4,AV62="Mayor"),"Extremo",IF(AND(AS62=4,AV62="Catastrófico"),"Extremo",IF(AND(AS62=5,AV62="Insignificante"),"Alto",IF(AND(AS62=5,AV62="Menor"),"Alto",IF(AND(AS62=5,AV62="Moderado"),"Extremo",IF(AND(AS62=5,AV62="Mayor"),"Extremo",IF(AND(AS62=5,AV62="Catastrófico"),"Extremo",0)))))))))))))))))))))))))</f>
        <v>Alto</v>
      </c>
      <c r="AX62" s="327" t="s">
        <v>748</v>
      </c>
    </row>
    <row r="63" spans="2:50" s="104" customFormat="1" ht="2.4" customHeight="1" x14ac:dyDescent="0.25">
      <c r="B63" s="297"/>
      <c r="C63" s="300"/>
      <c r="D63" s="302"/>
      <c r="E63" s="304"/>
      <c r="F63" s="306"/>
      <c r="G63" s="105">
        <v>2</v>
      </c>
      <c r="H63" s="106" t="s">
        <v>586</v>
      </c>
      <c r="I63" s="308"/>
      <c r="J63" s="310"/>
      <c r="K63" s="340"/>
      <c r="L63" s="304"/>
      <c r="M63" s="338"/>
      <c r="N63" s="340"/>
      <c r="O63" s="325"/>
      <c r="P63" s="308"/>
      <c r="Q63" s="107">
        <v>2</v>
      </c>
      <c r="R63" s="76" t="s">
        <v>588</v>
      </c>
      <c r="S63" s="76"/>
      <c r="T63" s="76" t="s">
        <v>585</v>
      </c>
      <c r="U63" s="76"/>
      <c r="V63" s="76"/>
      <c r="W63" s="76"/>
      <c r="X63" s="76"/>
      <c r="Y63" s="106" t="s">
        <v>585</v>
      </c>
      <c r="Z63" s="106" t="s">
        <v>585</v>
      </c>
      <c r="AA63" s="106" t="s">
        <v>585</v>
      </c>
      <c r="AB63" s="106" t="s">
        <v>585</v>
      </c>
      <c r="AC63" s="106" t="s">
        <v>585</v>
      </c>
      <c r="AD63" s="106" t="s">
        <v>585</v>
      </c>
      <c r="AE63" s="106" t="s">
        <v>585</v>
      </c>
      <c r="AF63" s="106" t="s">
        <v>585</v>
      </c>
      <c r="AG63" s="106">
        <f t="shared" si="24"/>
        <v>0</v>
      </c>
      <c r="AH63" s="106" t="str">
        <f t="shared" si="25"/>
        <v>Débil</v>
      </c>
      <c r="AI63" s="106"/>
      <c r="AJ63" s="106" t="s">
        <v>585</v>
      </c>
      <c r="AK63" s="106" t="str">
        <f t="shared" si="14"/>
        <v>Casilla formulada</v>
      </c>
      <c r="AL63" s="106"/>
      <c r="AM63" s="106" t="str">
        <f t="shared" si="15"/>
        <v>Casilla formulada</v>
      </c>
      <c r="AN63" s="106" t="str">
        <f t="shared" si="16"/>
        <v>Casilla formulada</v>
      </c>
      <c r="AO63" s="106" t="str">
        <f t="shared" si="17"/>
        <v>SI</v>
      </c>
      <c r="AP63" s="330"/>
      <c r="AQ63" s="330"/>
      <c r="AR63" s="332"/>
      <c r="AS63" s="344"/>
      <c r="AT63" s="335"/>
      <c r="AU63" s="346"/>
      <c r="AV63" s="306"/>
      <c r="AW63" s="325"/>
      <c r="AX63" s="328"/>
    </row>
    <row r="64" spans="2:50" s="104" customFormat="1" ht="2.4" customHeight="1" x14ac:dyDescent="0.25">
      <c r="B64" s="297"/>
      <c r="C64" s="300"/>
      <c r="D64" s="302"/>
      <c r="E64" s="304"/>
      <c r="F64" s="306"/>
      <c r="G64" s="108">
        <v>3</v>
      </c>
      <c r="H64" s="109" t="s">
        <v>586</v>
      </c>
      <c r="I64" s="308"/>
      <c r="J64" s="310"/>
      <c r="K64" s="340"/>
      <c r="L64" s="304"/>
      <c r="M64" s="338"/>
      <c r="N64" s="340"/>
      <c r="O64" s="325"/>
      <c r="P64" s="308"/>
      <c r="Q64" s="110">
        <v>3</v>
      </c>
      <c r="R64" s="77" t="s">
        <v>589</v>
      </c>
      <c r="S64" s="77"/>
      <c r="T64" s="77" t="s">
        <v>585</v>
      </c>
      <c r="U64" s="77"/>
      <c r="V64" s="77"/>
      <c r="W64" s="77"/>
      <c r="X64" s="77"/>
      <c r="Y64" s="109" t="s">
        <v>585</v>
      </c>
      <c r="Z64" s="109" t="s">
        <v>585</v>
      </c>
      <c r="AA64" s="109" t="s">
        <v>585</v>
      </c>
      <c r="AB64" s="109" t="s">
        <v>585</v>
      </c>
      <c r="AC64" s="109" t="s">
        <v>585</v>
      </c>
      <c r="AD64" s="109" t="s">
        <v>585</v>
      </c>
      <c r="AE64" s="109" t="s">
        <v>585</v>
      </c>
      <c r="AF64" s="109" t="s">
        <v>585</v>
      </c>
      <c r="AG64" s="109">
        <f t="shared" si="24"/>
        <v>0</v>
      </c>
      <c r="AH64" s="109" t="str">
        <f t="shared" si="25"/>
        <v>Débil</v>
      </c>
      <c r="AI64" s="109"/>
      <c r="AJ64" s="109" t="s">
        <v>585</v>
      </c>
      <c r="AK64" s="109" t="str">
        <f t="shared" si="14"/>
        <v>Casilla formulada</v>
      </c>
      <c r="AL64" s="109"/>
      <c r="AM64" s="109" t="str">
        <f t="shared" si="15"/>
        <v>Casilla formulada</v>
      </c>
      <c r="AN64" s="109" t="str">
        <f t="shared" si="16"/>
        <v>Casilla formulada</v>
      </c>
      <c r="AO64" s="109" t="str">
        <f t="shared" si="17"/>
        <v>SI</v>
      </c>
      <c r="AP64" s="330"/>
      <c r="AQ64" s="330"/>
      <c r="AR64" s="332"/>
      <c r="AS64" s="344"/>
      <c r="AT64" s="335"/>
      <c r="AU64" s="346"/>
      <c r="AV64" s="306"/>
      <c r="AW64" s="325"/>
      <c r="AX64" s="328"/>
    </row>
    <row r="65" spans="2:50" s="104" customFormat="1" ht="2.4" customHeight="1" x14ac:dyDescent="0.25">
      <c r="B65" s="297"/>
      <c r="C65" s="300"/>
      <c r="D65" s="302"/>
      <c r="E65" s="304"/>
      <c r="F65" s="306"/>
      <c r="G65" s="105">
        <v>4</v>
      </c>
      <c r="H65" s="106" t="s">
        <v>586</v>
      </c>
      <c r="I65" s="308"/>
      <c r="J65" s="310"/>
      <c r="K65" s="340"/>
      <c r="L65" s="304"/>
      <c r="M65" s="338"/>
      <c r="N65" s="340"/>
      <c r="O65" s="325"/>
      <c r="P65" s="308"/>
      <c r="Q65" s="107">
        <v>4</v>
      </c>
      <c r="R65" s="76" t="s">
        <v>590</v>
      </c>
      <c r="S65" s="76"/>
      <c r="T65" s="76" t="s">
        <v>585</v>
      </c>
      <c r="U65" s="76"/>
      <c r="V65" s="76"/>
      <c r="W65" s="76"/>
      <c r="X65" s="76"/>
      <c r="Y65" s="106" t="s">
        <v>585</v>
      </c>
      <c r="Z65" s="106" t="s">
        <v>585</v>
      </c>
      <c r="AA65" s="106" t="s">
        <v>585</v>
      </c>
      <c r="AB65" s="106" t="s">
        <v>585</v>
      </c>
      <c r="AC65" s="106" t="s">
        <v>585</v>
      </c>
      <c r="AD65" s="106" t="s">
        <v>585</v>
      </c>
      <c r="AE65" s="106" t="s">
        <v>585</v>
      </c>
      <c r="AF65" s="106" t="s">
        <v>585</v>
      </c>
      <c r="AG65" s="106">
        <f t="shared" si="24"/>
        <v>0</v>
      </c>
      <c r="AH65" s="106" t="str">
        <f t="shared" si="25"/>
        <v>Débil</v>
      </c>
      <c r="AI65" s="106"/>
      <c r="AJ65" s="106" t="s">
        <v>585</v>
      </c>
      <c r="AK65" s="106" t="str">
        <f t="shared" si="14"/>
        <v>Casilla formulada</v>
      </c>
      <c r="AL65" s="106"/>
      <c r="AM65" s="106" t="str">
        <f t="shared" si="15"/>
        <v>Casilla formulada</v>
      </c>
      <c r="AN65" s="106" t="str">
        <f t="shared" si="16"/>
        <v>Casilla formulada</v>
      </c>
      <c r="AO65" s="106" t="str">
        <f t="shared" si="17"/>
        <v>SI</v>
      </c>
      <c r="AP65" s="330"/>
      <c r="AQ65" s="330"/>
      <c r="AR65" s="332"/>
      <c r="AS65" s="344"/>
      <c r="AT65" s="335"/>
      <c r="AU65" s="346"/>
      <c r="AV65" s="306"/>
      <c r="AW65" s="325"/>
      <c r="AX65" s="328"/>
    </row>
    <row r="66" spans="2:50" s="104" customFormat="1" ht="2.4" customHeight="1" x14ac:dyDescent="0.25">
      <c r="B66" s="297"/>
      <c r="C66" s="300"/>
      <c r="D66" s="302"/>
      <c r="E66" s="304"/>
      <c r="F66" s="306"/>
      <c r="G66" s="108">
        <v>5</v>
      </c>
      <c r="H66" s="109" t="s">
        <v>586</v>
      </c>
      <c r="I66" s="308"/>
      <c r="J66" s="310"/>
      <c r="K66" s="340"/>
      <c r="L66" s="304"/>
      <c r="M66" s="338"/>
      <c r="N66" s="340"/>
      <c r="O66" s="325"/>
      <c r="P66" s="308"/>
      <c r="Q66" s="110">
        <v>5</v>
      </c>
      <c r="R66" s="77" t="s">
        <v>591</v>
      </c>
      <c r="S66" s="77"/>
      <c r="T66" s="77" t="s">
        <v>585</v>
      </c>
      <c r="U66" s="77"/>
      <c r="V66" s="77"/>
      <c r="W66" s="77"/>
      <c r="X66" s="77"/>
      <c r="Y66" s="109" t="s">
        <v>585</v>
      </c>
      <c r="Z66" s="109" t="s">
        <v>585</v>
      </c>
      <c r="AA66" s="109" t="s">
        <v>585</v>
      </c>
      <c r="AB66" s="109" t="s">
        <v>585</v>
      </c>
      <c r="AC66" s="109" t="s">
        <v>585</v>
      </c>
      <c r="AD66" s="109" t="s">
        <v>585</v>
      </c>
      <c r="AE66" s="109" t="s">
        <v>585</v>
      </c>
      <c r="AF66" s="109" t="s">
        <v>585</v>
      </c>
      <c r="AG66" s="109">
        <f t="shared" si="24"/>
        <v>0</v>
      </c>
      <c r="AH66" s="109" t="str">
        <f t="shared" si="25"/>
        <v>Débil</v>
      </c>
      <c r="AI66" s="109"/>
      <c r="AJ66" s="109" t="s">
        <v>585</v>
      </c>
      <c r="AK66" s="109" t="str">
        <f t="shared" si="14"/>
        <v>Casilla formulada</v>
      </c>
      <c r="AL66" s="109"/>
      <c r="AM66" s="109" t="str">
        <f t="shared" si="15"/>
        <v>Casilla formulada</v>
      </c>
      <c r="AN66" s="109" t="str">
        <f t="shared" si="16"/>
        <v>Casilla formulada</v>
      </c>
      <c r="AO66" s="109" t="str">
        <f t="shared" si="17"/>
        <v>SI</v>
      </c>
      <c r="AP66" s="330"/>
      <c r="AQ66" s="330"/>
      <c r="AR66" s="332"/>
      <c r="AS66" s="344"/>
      <c r="AT66" s="335"/>
      <c r="AU66" s="346"/>
      <c r="AV66" s="306"/>
      <c r="AW66" s="325"/>
      <c r="AX66" s="328"/>
    </row>
    <row r="67" spans="2:50" s="104" customFormat="1" ht="2.4" customHeight="1" x14ac:dyDescent="0.25">
      <c r="B67" s="297"/>
      <c r="C67" s="300"/>
      <c r="D67" s="302"/>
      <c r="E67" s="304"/>
      <c r="F67" s="306"/>
      <c r="G67" s="105">
        <v>6</v>
      </c>
      <c r="H67" s="106" t="s">
        <v>586</v>
      </c>
      <c r="I67" s="308"/>
      <c r="J67" s="310"/>
      <c r="K67" s="340"/>
      <c r="L67" s="304"/>
      <c r="M67" s="338"/>
      <c r="N67" s="340"/>
      <c r="O67" s="325"/>
      <c r="P67" s="308"/>
      <c r="Q67" s="107">
        <v>6</v>
      </c>
      <c r="R67" s="76" t="s">
        <v>592</v>
      </c>
      <c r="S67" s="76"/>
      <c r="T67" s="76" t="s">
        <v>585</v>
      </c>
      <c r="U67" s="76"/>
      <c r="V67" s="76"/>
      <c r="W67" s="76"/>
      <c r="X67" s="76"/>
      <c r="Y67" s="106" t="s">
        <v>585</v>
      </c>
      <c r="Z67" s="106" t="s">
        <v>585</v>
      </c>
      <c r="AA67" s="106" t="s">
        <v>585</v>
      </c>
      <c r="AB67" s="106" t="s">
        <v>585</v>
      </c>
      <c r="AC67" s="106" t="s">
        <v>585</v>
      </c>
      <c r="AD67" s="106" t="s">
        <v>585</v>
      </c>
      <c r="AE67" s="106" t="s">
        <v>585</v>
      </c>
      <c r="AF67" s="106" t="s">
        <v>585</v>
      </c>
      <c r="AG67" s="106">
        <f t="shared" si="24"/>
        <v>0</v>
      </c>
      <c r="AH67" s="106" t="str">
        <f t="shared" si="25"/>
        <v>Débil</v>
      </c>
      <c r="AI67" s="106"/>
      <c r="AJ67" s="106" t="s">
        <v>585</v>
      </c>
      <c r="AK67" s="106" t="str">
        <f t="shared" si="14"/>
        <v>Casilla formulada</v>
      </c>
      <c r="AL67" s="106"/>
      <c r="AM67" s="106" t="str">
        <f t="shared" si="15"/>
        <v>Casilla formulada</v>
      </c>
      <c r="AN67" s="106" t="str">
        <f t="shared" si="16"/>
        <v>Casilla formulada</v>
      </c>
      <c r="AO67" s="106" t="str">
        <f t="shared" si="17"/>
        <v>SI</v>
      </c>
      <c r="AP67" s="330"/>
      <c r="AQ67" s="330"/>
      <c r="AR67" s="332"/>
      <c r="AS67" s="344"/>
      <c r="AT67" s="335"/>
      <c r="AU67" s="346"/>
      <c r="AV67" s="306"/>
      <c r="AW67" s="325"/>
      <c r="AX67" s="328"/>
    </row>
    <row r="68" spans="2:50" s="104" customFormat="1" ht="2.4" customHeight="1" x14ac:dyDescent="0.25">
      <c r="B68" s="297"/>
      <c r="C68" s="300"/>
      <c r="D68" s="302"/>
      <c r="E68" s="304"/>
      <c r="F68" s="306"/>
      <c r="G68" s="108">
        <v>7</v>
      </c>
      <c r="H68" s="109" t="s">
        <v>586</v>
      </c>
      <c r="I68" s="308"/>
      <c r="J68" s="310"/>
      <c r="K68" s="340"/>
      <c r="L68" s="304"/>
      <c r="M68" s="338"/>
      <c r="N68" s="340"/>
      <c r="O68" s="325"/>
      <c r="P68" s="308"/>
      <c r="Q68" s="110">
        <v>7</v>
      </c>
      <c r="R68" s="77" t="s">
        <v>593</v>
      </c>
      <c r="S68" s="77"/>
      <c r="T68" s="77" t="s">
        <v>585</v>
      </c>
      <c r="U68" s="77"/>
      <c r="V68" s="77"/>
      <c r="W68" s="77"/>
      <c r="X68" s="77"/>
      <c r="Y68" s="109" t="s">
        <v>585</v>
      </c>
      <c r="Z68" s="109" t="s">
        <v>585</v>
      </c>
      <c r="AA68" s="109" t="s">
        <v>585</v>
      </c>
      <c r="AB68" s="109" t="s">
        <v>585</v>
      </c>
      <c r="AC68" s="109" t="s">
        <v>585</v>
      </c>
      <c r="AD68" s="109" t="s">
        <v>585</v>
      </c>
      <c r="AE68" s="109" t="s">
        <v>585</v>
      </c>
      <c r="AF68" s="109" t="s">
        <v>585</v>
      </c>
      <c r="AG68" s="109">
        <f t="shared" si="24"/>
        <v>0</v>
      </c>
      <c r="AH68" s="109" t="str">
        <f t="shared" si="25"/>
        <v>Débil</v>
      </c>
      <c r="AI68" s="109"/>
      <c r="AJ68" s="109" t="s">
        <v>585</v>
      </c>
      <c r="AK68" s="109" t="str">
        <f t="shared" si="14"/>
        <v>Casilla formulada</v>
      </c>
      <c r="AL68" s="109"/>
      <c r="AM68" s="109" t="str">
        <f t="shared" si="15"/>
        <v>Casilla formulada</v>
      </c>
      <c r="AN68" s="109" t="str">
        <f t="shared" si="16"/>
        <v>Casilla formulada</v>
      </c>
      <c r="AO68" s="109" t="str">
        <f t="shared" si="17"/>
        <v>SI</v>
      </c>
      <c r="AP68" s="330"/>
      <c r="AQ68" s="330"/>
      <c r="AR68" s="332"/>
      <c r="AS68" s="344"/>
      <c r="AT68" s="335"/>
      <c r="AU68" s="346"/>
      <c r="AV68" s="306"/>
      <c r="AW68" s="325"/>
      <c r="AX68" s="328"/>
    </row>
    <row r="69" spans="2:50" s="104" customFormat="1" ht="2.4" customHeight="1" x14ac:dyDescent="0.25">
      <c r="B69" s="297"/>
      <c r="C69" s="300"/>
      <c r="D69" s="302"/>
      <c r="E69" s="304"/>
      <c r="F69" s="306"/>
      <c r="G69" s="105">
        <v>8</v>
      </c>
      <c r="H69" s="106" t="s">
        <v>586</v>
      </c>
      <c r="I69" s="308"/>
      <c r="J69" s="310"/>
      <c r="K69" s="340"/>
      <c r="L69" s="304"/>
      <c r="M69" s="338"/>
      <c r="N69" s="340"/>
      <c r="O69" s="325"/>
      <c r="P69" s="308"/>
      <c r="Q69" s="107">
        <v>8</v>
      </c>
      <c r="R69" s="76" t="s">
        <v>594</v>
      </c>
      <c r="S69" s="76"/>
      <c r="T69" s="76" t="s">
        <v>585</v>
      </c>
      <c r="U69" s="76"/>
      <c r="V69" s="76"/>
      <c r="W69" s="76"/>
      <c r="X69" s="76"/>
      <c r="Y69" s="106" t="s">
        <v>585</v>
      </c>
      <c r="Z69" s="106" t="s">
        <v>585</v>
      </c>
      <c r="AA69" s="106" t="s">
        <v>585</v>
      </c>
      <c r="AB69" s="106" t="s">
        <v>585</v>
      </c>
      <c r="AC69" s="106" t="s">
        <v>585</v>
      </c>
      <c r="AD69" s="106" t="s">
        <v>585</v>
      </c>
      <c r="AE69" s="106" t="s">
        <v>585</v>
      </c>
      <c r="AF69" s="106" t="s">
        <v>585</v>
      </c>
      <c r="AG69" s="106">
        <f t="shared" si="24"/>
        <v>0</v>
      </c>
      <c r="AH69" s="106" t="str">
        <f t="shared" si="25"/>
        <v>Débil</v>
      </c>
      <c r="AI69" s="106"/>
      <c r="AJ69" s="106" t="s">
        <v>585</v>
      </c>
      <c r="AK69" s="106" t="str">
        <f t="shared" si="14"/>
        <v>Casilla formulada</v>
      </c>
      <c r="AL69" s="106"/>
      <c r="AM69" s="106" t="str">
        <f t="shared" si="15"/>
        <v>Casilla formulada</v>
      </c>
      <c r="AN69" s="106" t="str">
        <f t="shared" si="16"/>
        <v>Casilla formulada</v>
      </c>
      <c r="AO69" s="106" t="str">
        <f t="shared" si="17"/>
        <v>SI</v>
      </c>
      <c r="AP69" s="330"/>
      <c r="AQ69" s="330"/>
      <c r="AR69" s="332"/>
      <c r="AS69" s="344"/>
      <c r="AT69" s="335"/>
      <c r="AU69" s="346"/>
      <c r="AV69" s="306"/>
      <c r="AW69" s="325"/>
      <c r="AX69" s="328"/>
    </row>
    <row r="70" spans="2:50" s="104" customFormat="1" ht="2.4" customHeight="1" x14ac:dyDescent="0.25">
      <c r="B70" s="297"/>
      <c r="C70" s="300"/>
      <c r="D70" s="302"/>
      <c r="E70" s="304"/>
      <c r="F70" s="306"/>
      <c r="G70" s="108">
        <v>9</v>
      </c>
      <c r="H70" s="109" t="s">
        <v>586</v>
      </c>
      <c r="I70" s="308"/>
      <c r="J70" s="310"/>
      <c r="K70" s="340"/>
      <c r="L70" s="304"/>
      <c r="M70" s="338"/>
      <c r="N70" s="340"/>
      <c r="O70" s="325"/>
      <c r="P70" s="308"/>
      <c r="Q70" s="110">
        <v>9</v>
      </c>
      <c r="R70" s="77" t="s">
        <v>595</v>
      </c>
      <c r="S70" s="77"/>
      <c r="T70" s="77" t="s">
        <v>585</v>
      </c>
      <c r="U70" s="77"/>
      <c r="V70" s="77"/>
      <c r="W70" s="77"/>
      <c r="X70" s="77"/>
      <c r="Y70" s="109" t="s">
        <v>585</v>
      </c>
      <c r="Z70" s="109" t="s">
        <v>585</v>
      </c>
      <c r="AA70" s="109" t="s">
        <v>585</v>
      </c>
      <c r="AB70" s="109" t="s">
        <v>585</v>
      </c>
      <c r="AC70" s="109" t="s">
        <v>585</v>
      </c>
      <c r="AD70" s="109" t="s">
        <v>585</v>
      </c>
      <c r="AE70" s="109" t="s">
        <v>585</v>
      </c>
      <c r="AF70" s="109" t="s">
        <v>585</v>
      </c>
      <c r="AG70" s="109">
        <f t="shared" si="24"/>
        <v>0</v>
      </c>
      <c r="AH70" s="109" t="str">
        <f t="shared" si="25"/>
        <v>Débil</v>
      </c>
      <c r="AI70" s="109"/>
      <c r="AJ70" s="109" t="s">
        <v>585</v>
      </c>
      <c r="AK70" s="109" t="str">
        <f t="shared" si="14"/>
        <v>Casilla formulada</v>
      </c>
      <c r="AL70" s="109"/>
      <c r="AM70" s="109" t="str">
        <f t="shared" si="15"/>
        <v>Casilla formulada</v>
      </c>
      <c r="AN70" s="109" t="str">
        <f t="shared" si="16"/>
        <v>Casilla formulada</v>
      </c>
      <c r="AO70" s="109" t="str">
        <f t="shared" si="17"/>
        <v>SI</v>
      </c>
      <c r="AP70" s="330"/>
      <c r="AQ70" s="330"/>
      <c r="AR70" s="332"/>
      <c r="AS70" s="344"/>
      <c r="AT70" s="335"/>
      <c r="AU70" s="346"/>
      <c r="AV70" s="306"/>
      <c r="AW70" s="325"/>
      <c r="AX70" s="328"/>
    </row>
    <row r="71" spans="2:50" s="104" customFormat="1" ht="2.4" customHeight="1" thickBot="1" x14ac:dyDescent="0.3">
      <c r="B71" s="298"/>
      <c r="C71" s="301"/>
      <c r="D71" s="303"/>
      <c r="E71" s="305"/>
      <c r="F71" s="307"/>
      <c r="G71" s="111">
        <v>10</v>
      </c>
      <c r="H71" s="112" t="s">
        <v>586</v>
      </c>
      <c r="I71" s="309"/>
      <c r="J71" s="311"/>
      <c r="K71" s="341"/>
      <c r="L71" s="305"/>
      <c r="M71" s="339"/>
      <c r="N71" s="341"/>
      <c r="O71" s="326"/>
      <c r="P71" s="309"/>
      <c r="Q71" s="113">
        <v>10</v>
      </c>
      <c r="R71" s="114" t="s">
        <v>596</v>
      </c>
      <c r="S71" s="114"/>
      <c r="T71" s="114" t="s">
        <v>585</v>
      </c>
      <c r="U71" s="114"/>
      <c r="V71" s="114"/>
      <c r="W71" s="114"/>
      <c r="X71" s="114"/>
      <c r="Y71" s="112" t="s">
        <v>585</v>
      </c>
      <c r="Z71" s="112" t="s">
        <v>585</v>
      </c>
      <c r="AA71" s="112" t="s">
        <v>585</v>
      </c>
      <c r="AB71" s="112" t="s">
        <v>585</v>
      </c>
      <c r="AC71" s="112" t="s">
        <v>585</v>
      </c>
      <c r="AD71" s="112" t="s">
        <v>585</v>
      </c>
      <c r="AE71" s="112" t="s">
        <v>585</v>
      </c>
      <c r="AF71" s="112" t="s">
        <v>585</v>
      </c>
      <c r="AG71" s="112">
        <f t="shared" si="24"/>
        <v>0</v>
      </c>
      <c r="AH71" s="112" t="str">
        <f t="shared" si="25"/>
        <v>Débil</v>
      </c>
      <c r="AI71" s="112"/>
      <c r="AJ71" s="112" t="s">
        <v>585</v>
      </c>
      <c r="AK71" s="112" t="str">
        <f t="shared" si="14"/>
        <v>Casilla formulada</v>
      </c>
      <c r="AL71" s="112"/>
      <c r="AM71" s="112" t="str">
        <f t="shared" si="15"/>
        <v>Casilla formulada</v>
      </c>
      <c r="AN71" s="112" t="str">
        <f t="shared" si="16"/>
        <v>Casilla formulada</v>
      </c>
      <c r="AO71" s="112" t="str">
        <f t="shared" si="17"/>
        <v>SI</v>
      </c>
      <c r="AP71" s="331"/>
      <c r="AQ71" s="331"/>
      <c r="AR71" s="333"/>
      <c r="AS71" s="345"/>
      <c r="AT71" s="336"/>
      <c r="AU71" s="347"/>
      <c r="AV71" s="307"/>
      <c r="AW71" s="326"/>
      <c r="AX71" s="329"/>
    </row>
    <row r="72" spans="2:50" s="104" customFormat="1" ht="180" customHeight="1" x14ac:dyDescent="0.25">
      <c r="B72" s="296" t="s">
        <v>36</v>
      </c>
      <c r="C72" s="299" t="str">
        <f>VLOOKUP(B72,'HOJA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72" s="302" t="s">
        <v>512</v>
      </c>
      <c r="E72" s="304" t="s">
        <v>486</v>
      </c>
      <c r="F72" s="306" t="str">
        <f>IFERROR(VLOOKUP(E72,'HOJA DE DATOS'!$I$50:$J$57,2,0),"Casilla formulada")</f>
        <v>Posibilidad de ocurrencia de eventos que afecten los estados financieros y todas aquellas áreas involucradas con el proceso financiero como presupuesto, tesorería, contabilidad, cartera, central de cuentas, costos, etc.</v>
      </c>
      <c r="G72" s="101">
        <v>1</v>
      </c>
      <c r="H72" s="102" t="s">
        <v>513</v>
      </c>
      <c r="I72" s="308" t="s">
        <v>514</v>
      </c>
      <c r="J72" s="310">
        <v>3</v>
      </c>
      <c r="K72" s="340" t="str">
        <f>IF(J72="Escoger un dato de la lista desplegable","← 
Definir el nivel de probabilidad",VLOOKUP(J72,'HOJA DE DATOS'!$B$4:$E$8,2,0))</f>
        <v>Posible</v>
      </c>
      <c r="L72" s="304" t="str">
        <f>IF(J72="Escoger un dato de la lista desplegable","← ← 
Definir el nivel de probabilidad",VLOOKUP('GFIN-7.0 (G-V3)'!J72:J81,'HOJA DE DATOS'!$B$4:$E$8,4,0))</f>
        <v>Al menos 1 vez en los últimos 2 años.</v>
      </c>
      <c r="M72" s="338">
        <v>4</v>
      </c>
      <c r="N72" s="340" t="str">
        <f>IF(M72="Escoger un dato de la lista desplegable","← 
Definir el nivel de impacto",VLOOKUP(M72,'HOJA DE DATOS'!$G$4:$H$8,2,0))</f>
        <v>Mayor</v>
      </c>
      <c r="O72" s="324" t="str">
        <f>IF(AND(J72=1,N72="Insignificante"),"Bajo",IF(AND(J72=1,N72="Menor"),"Bajo",IF(AND(J72=1,N72="Moderado"),"Moderado",IF(AND(J72=1,N72="Mayor"),"Alto",IF(AND(J72=1,N72="Catastrófico"),"Extremo",IF(AND(J72=2,N72="Insignificante"),"Bajo",IF(AND(J72=2,N72="Menor"),"Bajo",IF(AND(J72=2,N72="Moderado"),"Moderado",IF(AND(J72=2,N72="Mayor"),"Alto",IF(AND(J72=2,N72="Catastrófico"),"Extremo",IF(AND(J72=3,N72="Insignificante"),"Bajo",IF(AND(J72=3,N72="Menor"),"Moderado",IF(AND(J72=3,N72="Moderado"),"Alto",IF(AND(J72=3,N72="Mayor"),"Extremo",IF(AND(J72=3,N72="Catastrófico"),"Extremo",IF(AND(J72=4,N72="Insignificante"),"Moderado",IF(AND(J72=4,N72="Menor"),"Alto",IF(AND(J72=4,N72="Moderado"),"Alto",IF(AND(J72=4,N72="Mayor"),"Extremo",IF(AND(J72=4,N72="Catastrófico"),"Extremo",IF(AND(J72=5,N72="Insignificante"),"Alto",IF(AND(J72=5,N72="Menor"),"Alto",IF(AND(J72=5,N72="Moderado"),"Extremo",IF(AND(J72=5,N72="Mayor"),"Extremo",IF(AND(J72=5,N72="Catastrófico"),"Extremo","Casilla formulada")))))))))))))))))))))))))</f>
        <v>Extremo</v>
      </c>
      <c r="P72" s="308" t="s">
        <v>70</v>
      </c>
      <c r="Q72" s="103">
        <v>1</v>
      </c>
      <c r="R72" s="75" t="s">
        <v>781</v>
      </c>
      <c r="S72" s="75" t="s">
        <v>782</v>
      </c>
      <c r="T72" s="75" t="s">
        <v>77</v>
      </c>
      <c r="U72" s="75" t="s">
        <v>783</v>
      </c>
      <c r="V72" s="75" t="s">
        <v>784</v>
      </c>
      <c r="W72" s="75" t="s">
        <v>515</v>
      </c>
      <c r="X72" s="75" t="s">
        <v>785</v>
      </c>
      <c r="Y72" s="102" t="s">
        <v>78</v>
      </c>
      <c r="Z72" s="102" t="s">
        <v>79</v>
      </c>
      <c r="AA72" s="102" t="s">
        <v>80</v>
      </c>
      <c r="AB72" s="102" t="s">
        <v>81</v>
      </c>
      <c r="AC72" s="102" t="s">
        <v>86</v>
      </c>
      <c r="AD72" s="102" t="s">
        <v>83</v>
      </c>
      <c r="AE72" s="102" t="s">
        <v>84</v>
      </c>
      <c r="AF72" s="102" t="s">
        <v>96</v>
      </c>
      <c r="AG72" s="102">
        <f t="shared" si="24"/>
        <v>95</v>
      </c>
      <c r="AH72" s="102" t="str">
        <f t="shared" si="25"/>
        <v>Fuerte</v>
      </c>
      <c r="AI72" s="102"/>
      <c r="AJ72" s="102" t="s">
        <v>89</v>
      </c>
      <c r="AK72" s="102" t="str">
        <f t="shared" si="14"/>
        <v>Siempre se ejecuta</v>
      </c>
      <c r="AL72" s="102"/>
      <c r="AM72" s="102" t="str">
        <f t="shared" si="15"/>
        <v>FUERTE</v>
      </c>
      <c r="AN72" s="102">
        <f t="shared" si="16"/>
        <v>100</v>
      </c>
      <c r="AO72" s="102" t="str">
        <f t="shared" si="17"/>
        <v>NO</v>
      </c>
      <c r="AP72" s="330" t="str">
        <f>IFERROR(IF(AVERAGE(AN72:AN81)=100,"FUERTE",IF(AND(AVERAGE(AN72:AN81)&lt;=99,AVERAGE(AN72:AN81)&gt;=50),"MODERADA",IF(AVERAGE(AN72:AN81)&lt;50,"DÉBIL",0))),"Casilla formulada")</f>
        <v>FUERTE</v>
      </c>
      <c r="AQ72" s="330" t="str">
        <f t="shared" ref="AQ72" si="38">IFERROR(IF(AVERAGEIF(Y72:Y81,"Preventivo",AN72:AN81)&gt;=50,"DIRECTAMENTE","NO DISMINUYE"),"NO DISMINUYE")</f>
        <v>DIRECTAMENTE</v>
      </c>
      <c r="AR72" s="332" t="str">
        <f t="shared" ref="AR72" si="39">IFERROR(IF(AVERAGEIF(Y72:Y81,"Detectivo",AN72:AN81)=100,"DIRECTAMENTE",IF(AND(AVERAGEIF(Y72:Y81,"Detectivo",AN72:AN81)&lt;99,(AVERAGEIF(Y72:Y81,"Detectivo",AN72:AN81)&gt;=50)),"INDIRECTAMENTE","NO DISMINUYE")),"NO DISMINUYE")</f>
        <v>DIRECTAMENTE</v>
      </c>
      <c r="AS72" s="343">
        <f t="shared" ref="AS72" si="40">IF(J72=1,1,IF(AND(J72=2,AP72="FUERTE",AQ72="DIRECTAMENTE"),J72-1,IF(AND(J72&gt;2,AP72="FUERTE",AQ72="DIRECTAMENTE"),J72-2,IF(AND(J72&gt;=2,AP72="MODERADA",AQ72="DIRECTAMENTE"),J72-1,J72))))</f>
        <v>1</v>
      </c>
      <c r="AT72" s="335" t="str">
        <f t="shared" ref="AT72" si="41">IF(AS72=1,"Rara vez",IF(AS72=2,"Improbable",IF(AS72=3,"Posible",IF(AS72=4,"Probable",IF(AS72=5,"Casi Seguro",0)))))</f>
        <v>Rara vez</v>
      </c>
      <c r="AU72" s="346">
        <f t="shared" ref="AU72" si="42">IF(M72=1,1,IF(AND(M72=2,AP72="FUERTE",OR(AR72="DIRECTAMENTE",AR72="INDIRECTAMENTE")),M72-1,IF(AND(M72&gt;2,AP72="FUERTE",AR72="DIRECTAMENTE"),M72-2,IF(AND(M72&gt;2,AP72="FUERTE",AR72="INDIRECTAMENTE"),M72-1,IF(AND(M72&gt;1,AP72="MODERADA",AR72="DIRECTAMENTE"),M72-1,M72)))))</f>
        <v>2</v>
      </c>
      <c r="AV72" s="306" t="str">
        <f t="shared" ref="AV72" si="43">IF(AU72=1,"Insignificante",IF(AU72=2,"Menor",IF(AU72=3,"Moderado",IF(AU72=4,"Mayor",IF(AU72=5,"Catastrófico","Casilla formulada")))))</f>
        <v>Menor</v>
      </c>
      <c r="AW72" s="324" t="str">
        <f>IF(AND(AS72=1,AV72="Insignificante"),"Bajo",IF(AND(AS72=1,AV72="Menor"),"Bajo",IF(AND(AS72=1,AV72="Moderado"),"Moderado",IF(AND(AS72=1,AV72="Mayor"),"Alto",IF(AND(AS72=1,AV72="Catastrófico"),"Extremo",IF(AND(AS72=2,AV72="Insignificante"),"Bajo",IF(AND(AS72=2,AV72="Menor"),"Bajo",IF(AND(AS72=2,AV72="Moderado"),"Moderado",IF(AND(AS72=2,AV72="Mayor"),"Alto",IF(AND(AS72=2,AV72="Catastrófico"),"Extremo",IF(AND(AS72=3,AV72="Insignificante"),"Bajo",IF(AND(AS72=3,AV72="Menor"),"Moderado",IF(AND(AS72=3,AV72="Moderado"),"Alto",IF(AND(AS72=3,AV72="Mayor"),"Extremo",IF(AND(AS72=3,AV72="Catastrófico"),"Extremo",IF(AND(AS72=4,AV72="Insignificante"),"Moderado",IF(AND(AS72=4,AV72="Menor"),"Alto",IF(AND(AS72=4,AV72="Moderado"),"Alto",IF(AND(AS72=4,AV72="Mayor"),"Extremo",IF(AND(AS72=4,AV72="Catastrófico"),"Extremo",IF(AND(AS72=5,AV72="Insignificante"),"Alto",IF(AND(AS72=5,AV72="Menor"),"Alto",IF(AND(AS72=5,AV72="Moderado"),"Extremo",IF(AND(AS72=5,AV72="Mayor"),"Extremo",IF(AND(AS72=5,AV72="Catastrófico"),"Extremo",0)))))))))))))))))))))))))</f>
        <v>Bajo</v>
      </c>
      <c r="AX72" s="327" t="s">
        <v>748</v>
      </c>
    </row>
    <row r="73" spans="2:50" s="104" customFormat="1" ht="180" customHeight="1" x14ac:dyDescent="0.25">
      <c r="B73" s="297"/>
      <c r="C73" s="300"/>
      <c r="D73" s="302"/>
      <c r="E73" s="304"/>
      <c r="F73" s="306"/>
      <c r="G73" s="105">
        <v>2</v>
      </c>
      <c r="H73" s="106" t="s">
        <v>516</v>
      </c>
      <c r="I73" s="308"/>
      <c r="J73" s="310"/>
      <c r="K73" s="340"/>
      <c r="L73" s="304"/>
      <c r="M73" s="338"/>
      <c r="N73" s="340"/>
      <c r="O73" s="325"/>
      <c r="P73" s="308"/>
      <c r="Q73" s="107">
        <v>2</v>
      </c>
      <c r="R73" s="76" t="s">
        <v>786</v>
      </c>
      <c r="S73" s="76" t="s">
        <v>787</v>
      </c>
      <c r="T73" s="76" t="s">
        <v>77</v>
      </c>
      <c r="U73" s="76" t="s">
        <v>788</v>
      </c>
      <c r="V73" s="76" t="s">
        <v>789</v>
      </c>
      <c r="W73" s="76" t="s">
        <v>790</v>
      </c>
      <c r="X73" s="76" t="s">
        <v>791</v>
      </c>
      <c r="Y73" s="106" t="s">
        <v>95</v>
      </c>
      <c r="Z73" s="106" t="s">
        <v>79</v>
      </c>
      <c r="AA73" s="106" t="s">
        <v>80</v>
      </c>
      <c r="AB73" s="106" t="s">
        <v>81</v>
      </c>
      <c r="AC73" s="106" t="s">
        <v>82</v>
      </c>
      <c r="AD73" s="106" t="s">
        <v>83</v>
      </c>
      <c r="AE73" s="106" t="s">
        <v>84</v>
      </c>
      <c r="AF73" s="106" t="s">
        <v>96</v>
      </c>
      <c r="AG73" s="106">
        <f t="shared" si="24"/>
        <v>100</v>
      </c>
      <c r="AH73" s="106" t="str">
        <f t="shared" si="25"/>
        <v>Fuerte</v>
      </c>
      <c r="AI73" s="106"/>
      <c r="AJ73" s="106" t="s">
        <v>89</v>
      </c>
      <c r="AK73" s="106" t="str">
        <f t="shared" si="14"/>
        <v>Siempre se ejecuta</v>
      </c>
      <c r="AL73" s="106"/>
      <c r="AM73" s="106" t="str">
        <f t="shared" si="15"/>
        <v>FUERTE</v>
      </c>
      <c r="AN73" s="106">
        <f t="shared" si="16"/>
        <v>100</v>
      </c>
      <c r="AO73" s="106" t="str">
        <f t="shared" si="17"/>
        <v>NO</v>
      </c>
      <c r="AP73" s="330"/>
      <c r="AQ73" s="330"/>
      <c r="AR73" s="332"/>
      <c r="AS73" s="344"/>
      <c r="AT73" s="335"/>
      <c r="AU73" s="346"/>
      <c r="AV73" s="306"/>
      <c r="AW73" s="325"/>
      <c r="AX73" s="328"/>
    </row>
    <row r="74" spans="2:50" s="104" customFormat="1" ht="2.4" customHeight="1" x14ac:dyDescent="0.25">
      <c r="B74" s="297"/>
      <c r="C74" s="300"/>
      <c r="D74" s="302"/>
      <c r="E74" s="304"/>
      <c r="F74" s="306"/>
      <c r="G74" s="108">
        <v>3</v>
      </c>
      <c r="H74" s="109" t="s">
        <v>586</v>
      </c>
      <c r="I74" s="308"/>
      <c r="J74" s="310"/>
      <c r="K74" s="340"/>
      <c r="L74" s="304"/>
      <c r="M74" s="338"/>
      <c r="N74" s="340"/>
      <c r="O74" s="325"/>
      <c r="P74" s="308"/>
      <c r="Q74" s="110">
        <v>3</v>
      </c>
      <c r="R74" s="77" t="s">
        <v>589</v>
      </c>
      <c r="S74" s="77"/>
      <c r="T74" s="77" t="s">
        <v>585</v>
      </c>
      <c r="U74" s="77"/>
      <c r="V74" s="77"/>
      <c r="W74" s="77"/>
      <c r="X74" s="77"/>
      <c r="Y74" s="109" t="s">
        <v>585</v>
      </c>
      <c r="Z74" s="109" t="s">
        <v>585</v>
      </c>
      <c r="AA74" s="109" t="s">
        <v>585</v>
      </c>
      <c r="AB74" s="109" t="s">
        <v>585</v>
      </c>
      <c r="AC74" s="109" t="s">
        <v>585</v>
      </c>
      <c r="AD74" s="109" t="s">
        <v>585</v>
      </c>
      <c r="AE74" s="109" t="s">
        <v>585</v>
      </c>
      <c r="AF74" s="109" t="s">
        <v>585</v>
      </c>
      <c r="AG74" s="109">
        <f t="shared" si="24"/>
        <v>0</v>
      </c>
      <c r="AH74" s="109" t="str">
        <f t="shared" si="25"/>
        <v>Débil</v>
      </c>
      <c r="AI74" s="109"/>
      <c r="AJ74" s="109" t="s">
        <v>585</v>
      </c>
      <c r="AK74" s="109" t="str">
        <f t="shared" si="14"/>
        <v>Casilla formulada</v>
      </c>
      <c r="AL74" s="109"/>
      <c r="AM74" s="109" t="str">
        <f t="shared" si="15"/>
        <v>Casilla formulada</v>
      </c>
      <c r="AN74" s="109" t="str">
        <f t="shared" si="16"/>
        <v>Casilla formulada</v>
      </c>
      <c r="AO74" s="109" t="str">
        <f t="shared" si="17"/>
        <v>SI</v>
      </c>
      <c r="AP74" s="330"/>
      <c r="AQ74" s="330"/>
      <c r="AR74" s="332"/>
      <c r="AS74" s="344"/>
      <c r="AT74" s="335"/>
      <c r="AU74" s="346"/>
      <c r="AV74" s="306"/>
      <c r="AW74" s="325"/>
      <c r="AX74" s="328"/>
    </row>
    <row r="75" spans="2:50" s="104" customFormat="1" ht="2.4" customHeight="1" x14ac:dyDescent="0.25">
      <c r="B75" s="297"/>
      <c r="C75" s="300"/>
      <c r="D75" s="302"/>
      <c r="E75" s="304"/>
      <c r="F75" s="306"/>
      <c r="G75" s="105">
        <v>4</v>
      </c>
      <c r="H75" s="106" t="s">
        <v>586</v>
      </c>
      <c r="I75" s="308"/>
      <c r="J75" s="310"/>
      <c r="K75" s="340"/>
      <c r="L75" s="304"/>
      <c r="M75" s="338"/>
      <c r="N75" s="340"/>
      <c r="O75" s="325"/>
      <c r="P75" s="308"/>
      <c r="Q75" s="107">
        <v>4</v>
      </c>
      <c r="R75" s="76" t="s">
        <v>590</v>
      </c>
      <c r="S75" s="76"/>
      <c r="T75" s="76" t="s">
        <v>585</v>
      </c>
      <c r="U75" s="76"/>
      <c r="V75" s="76"/>
      <c r="W75" s="76"/>
      <c r="X75" s="76"/>
      <c r="Y75" s="106" t="s">
        <v>585</v>
      </c>
      <c r="Z75" s="106" t="s">
        <v>585</v>
      </c>
      <c r="AA75" s="106" t="s">
        <v>585</v>
      </c>
      <c r="AB75" s="106" t="s">
        <v>585</v>
      </c>
      <c r="AC75" s="106" t="s">
        <v>585</v>
      </c>
      <c r="AD75" s="106" t="s">
        <v>585</v>
      </c>
      <c r="AE75" s="106" t="s">
        <v>585</v>
      </c>
      <c r="AF75" s="106" t="s">
        <v>585</v>
      </c>
      <c r="AG75" s="106">
        <f t="shared" si="24"/>
        <v>0</v>
      </c>
      <c r="AH75" s="106" t="str">
        <f t="shared" si="25"/>
        <v>Débil</v>
      </c>
      <c r="AI75" s="106"/>
      <c r="AJ75" s="106" t="s">
        <v>585</v>
      </c>
      <c r="AK75" s="106" t="str">
        <f t="shared" si="14"/>
        <v>Casilla formulada</v>
      </c>
      <c r="AL75" s="106"/>
      <c r="AM75" s="106" t="str">
        <f t="shared" si="15"/>
        <v>Casilla formulada</v>
      </c>
      <c r="AN75" s="106" t="str">
        <f t="shared" si="16"/>
        <v>Casilla formulada</v>
      </c>
      <c r="AO75" s="106" t="str">
        <f t="shared" si="17"/>
        <v>SI</v>
      </c>
      <c r="AP75" s="330"/>
      <c r="AQ75" s="330"/>
      <c r="AR75" s="332"/>
      <c r="AS75" s="344"/>
      <c r="AT75" s="335"/>
      <c r="AU75" s="346"/>
      <c r="AV75" s="306"/>
      <c r="AW75" s="325"/>
      <c r="AX75" s="328"/>
    </row>
    <row r="76" spans="2:50" s="104" customFormat="1" ht="2.4" customHeight="1" x14ac:dyDescent="0.25">
      <c r="B76" s="297"/>
      <c r="C76" s="300"/>
      <c r="D76" s="302"/>
      <c r="E76" s="304"/>
      <c r="F76" s="306"/>
      <c r="G76" s="108">
        <v>5</v>
      </c>
      <c r="H76" s="109" t="s">
        <v>586</v>
      </c>
      <c r="I76" s="308"/>
      <c r="J76" s="310"/>
      <c r="K76" s="340"/>
      <c r="L76" s="304"/>
      <c r="M76" s="338"/>
      <c r="N76" s="340"/>
      <c r="O76" s="325"/>
      <c r="P76" s="308"/>
      <c r="Q76" s="110">
        <v>5</v>
      </c>
      <c r="R76" s="77" t="s">
        <v>591</v>
      </c>
      <c r="S76" s="77"/>
      <c r="T76" s="77" t="s">
        <v>585</v>
      </c>
      <c r="U76" s="77"/>
      <c r="V76" s="77"/>
      <c r="W76" s="77"/>
      <c r="X76" s="77"/>
      <c r="Y76" s="109" t="s">
        <v>585</v>
      </c>
      <c r="Z76" s="109" t="s">
        <v>585</v>
      </c>
      <c r="AA76" s="109" t="s">
        <v>585</v>
      </c>
      <c r="AB76" s="109" t="s">
        <v>585</v>
      </c>
      <c r="AC76" s="109" t="s">
        <v>585</v>
      </c>
      <c r="AD76" s="109" t="s">
        <v>585</v>
      </c>
      <c r="AE76" s="109" t="s">
        <v>585</v>
      </c>
      <c r="AF76" s="109" t="s">
        <v>585</v>
      </c>
      <c r="AG76" s="109">
        <f t="shared" ref="AG76:AG81" si="44">IF(Z76="Asignado",15,0)+IF(AA76="Adecuado",15,0)+IF(AB76="Oportuna",15,0)+IF(AC76="Prevenir",15,IF(AC76="Detectar",10,0))+IF(AD76="Confiable",15,0)+IF(AE76="Se investigan y resuelven oportunamente",15,0)+IF(AF76="Completa",10,IF(AF76="Incompleta",5,0))</f>
        <v>0</v>
      </c>
      <c r="AH76" s="109" t="str">
        <f t="shared" ref="AH76:AH81" si="45">IF(AG76&lt;=85,"Débil",IF(AND(AG76&gt;=86,AG76&lt;=94),"Moderado","Fuerte"))</f>
        <v>Débil</v>
      </c>
      <c r="AI76" s="109"/>
      <c r="AJ76" s="109" t="s">
        <v>585</v>
      </c>
      <c r="AK76" s="109" t="str">
        <f t="shared" si="14"/>
        <v>Casilla formulada</v>
      </c>
      <c r="AL76" s="109"/>
      <c r="AM76" s="109" t="str">
        <f t="shared" si="15"/>
        <v>Casilla formulada</v>
      </c>
      <c r="AN76" s="109" t="str">
        <f t="shared" si="16"/>
        <v>Casilla formulada</v>
      </c>
      <c r="AO76" s="109" t="str">
        <f t="shared" si="17"/>
        <v>SI</v>
      </c>
      <c r="AP76" s="330"/>
      <c r="AQ76" s="330"/>
      <c r="AR76" s="332"/>
      <c r="AS76" s="344"/>
      <c r="AT76" s="335"/>
      <c r="AU76" s="346"/>
      <c r="AV76" s="306"/>
      <c r="AW76" s="325"/>
      <c r="AX76" s="328"/>
    </row>
    <row r="77" spans="2:50" s="104" customFormat="1" ht="2.4" customHeight="1" x14ac:dyDescent="0.25">
      <c r="B77" s="297"/>
      <c r="C77" s="300"/>
      <c r="D77" s="302"/>
      <c r="E77" s="304"/>
      <c r="F77" s="306"/>
      <c r="G77" s="105">
        <v>6</v>
      </c>
      <c r="H77" s="106" t="s">
        <v>586</v>
      </c>
      <c r="I77" s="308"/>
      <c r="J77" s="310"/>
      <c r="K77" s="340"/>
      <c r="L77" s="304"/>
      <c r="M77" s="338"/>
      <c r="N77" s="340"/>
      <c r="O77" s="325"/>
      <c r="P77" s="308"/>
      <c r="Q77" s="107">
        <v>6</v>
      </c>
      <c r="R77" s="76" t="s">
        <v>592</v>
      </c>
      <c r="S77" s="76"/>
      <c r="T77" s="76" t="s">
        <v>585</v>
      </c>
      <c r="U77" s="76"/>
      <c r="V77" s="76"/>
      <c r="W77" s="76"/>
      <c r="X77" s="76"/>
      <c r="Y77" s="106" t="s">
        <v>585</v>
      </c>
      <c r="Z77" s="106" t="s">
        <v>585</v>
      </c>
      <c r="AA77" s="106" t="s">
        <v>585</v>
      </c>
      <c r="AB77" s="106" t="s">
        <v>585</v>
      </c>
      <c r="AC77" s="106" t="s">
        <v>585</v>
      </c>
      <c r="AD77" s="106" t="s">
        <v>585</v>
      </c>
      <c r="AE77" s="106" t="s">
        <v>585</v>
      </c>
      <c r="AF77" s="106" t="s">
        <v>585</v>
      </c>
      <c r="AG77" s="106">
        <f t="shared" si="44"/>
        <v>0</v>
      </c>
      <c r="AH77" s="106" t="str">
        <f t="shared" si="45"/>
        <v>Débil</v>
      </c>
      <c r="AI77" s="106"/>
      <c r="AJ77" s="106" t="s">
        <v>585</v>
      </c>
      <c r="AK77" s="106" t="str">
        <f t="shared" si="14"/>
        <v>Casilla formulada</v>
      </c>
      <c r="AL77" s="106"/>
      <c r="AM77" s="106" t="str">
        <f t="shared" si="15"/>
        <v>Casilla formulada</v>
      </c>
      <c r="AN77" s="106" t="str">
        <f t="shared" si="16"/>
        <v>Casilla formulada</v>
      </c>
      <c r="AO77" s="106" t="str">
        <f t="shared" si="17"/>
        <v>SI</v>
      </c>
      <c r="AP77" s="330"/>
      <c r="AQ77" s="330"/>
      <c r="AR77" s="332"/>
      <c r="AS77" s="344"/>
      <c r="AT77" s="335"/>
      <c r="AU77" s="346"/>
      <c r="AV77" s="306"/>
      <c r="AW77" s="325"/>
      <c r="AX77" s="328"/>
    </row>
    <row r="78" spans="2:50" s="104" customFormat="1" ht="2.4" customHeight="1" x14ac:dyDescent="0.25">
      <c r="B78" s="297"/>
      <c r="C78" s="300"/>
      <c r="D78" s="302"/>
      <c r="E78" s="304"/>
      <c r="F78" s="306"/>
      <c r="G78" s="108">
        <v>7</v>
      </c>
      <c r="H78" s="109" t="s">
        <v>586</v>
      </c>
      <c r="I78" s="308"/>
      <c r="J78" s="310"/>
      <c r="K78" s="340"/>
      <c r="L78" s="304"/>
      <c r="M78" s="338"/>
      <c r="N78" s="340"/>
      <c r="O78" s="325"/>
      <c r="P78" s="308"/>
      <c r="Q78" s="110">
        <v>7</v>
      </c>
      <c r="R78" s="77" t="s">
        <v>593</v>
      </c>
      <c r="S78" s="77"/>
      <c r="T78" s="77" t="s">
        <v>585</v>
      </c>
      <c r="U78" s="77"/>
      <c r="V78" s="77"/>
      <c r="W78" s="77"/>
      <c r="X78" s="77"/>
      <c r="Y78" s="109" t="s">
        <v>585</v>
      </c>
      <c r="Z78" s="109" t="s">
        <v>585</v>
      </c>
      <c r="AA78" s="109" t="s">
        <v>585</v>
      </c>
      <c r="AB78" s="109" t="s">
        <v>585</v>
      </c>
      <c r="AC78" s="109" t="s">
        <v>585</v>
      </c>
      <c r="AD78" s="109" t="s">
        <v>585</v>
      </c>
      <c r="AE78" s="109" t="s">
        <v>585</v>
      </c>
      <c r="AF78" s="109" t="s">
        <v>585</v>
      </c>
      <c r="AG78" s="109">
        <f t="shared" si="44"/>
        <v>0</v>
      </c>
      <c r="AH78" s="109" t="str">
        <f t="shared" si="45"/>
        <v>Débil</v>
      </c>
      <c r="AI78" s="109"/>
      <c r="AJ78" s="109" t="s">
        <v>585</v>
      </c>
      <c r="AK78" s="109" t="str">
        <f t="shared" si="14"/>
        <v>Casilla formulada</v>
      </c>
      <c r="AL78" s="109"/>
      <c r="AM78" s="109" t="str">
        <f t="shared" si="15"/>
        <v>Casilla formulada</v>
      </c>
      <c r="AN78" s="109" t="str">
        <f t="shared" si="16"/>
        <v>Casilla formulada</v>
      </c>
      <c r="AO78" s="109" t="str">
        <f t="shared" si="17"/>
        <v>SI</v>
      </c>
      <c r="AP78" s="330"/>
      <c r="AQ78" s="330"/>
      <c r="AR78" s="332"/>
      <c r="AS78" s="344"/>
      <c r="AT78" s="335"/>
      <c r="AU78" s="346"/>
      <c r="AV78" s="306"/>
      <c r="AW78" s="325"/>
      <c r="AX78" s="328"/>
    </row>
    <row r="79" spans="2:50" s="104" customFormat="1" ht="2.4" customHeight="1" x14ac:dyDescent="0.25">
      <c r="B79" s="297"/>
      <c r="C79" s="300"/>
      <c r="D79" s="302"/>
      <c r="E79" s="304"/>
      <c r="F79" s="306"/>
      <c r="G79" s="105">
        <v>8</v>
      </c>
      <c r="H79" s="106" t="s">
        <v>586</v>
      </c>
      <c r="I79" s="308"/>
      <c r="J79" s="310"/>
      <c r="K79" s="340"/>
      <c r="L79" s="304"/>
      <c r="M79" s="338"/>
      <c r="N79" s="340"/>
      <c r="O79" s="325"/>
      <c r="P79" s="308"/>
      <c r="Q79" s="107">
        <v>8</v>
      </c>
      <c r="R79" s="76" t="s">
        <v>594</v>
      </c>
      <c r="S79" s="76"/>
      <c r="T79" s="76" t="s">
        <v>585</v>
      </c>
      <c r="U79" s="76"/>
      <c r="V79" s="76"/>
      <c r="W79" s="76"/>
      <c r="X79" s="76"/>
      <c r="Y79" s="106" t="s">
        <v>585</v>
      </c>
      <c r="Z79" s="106" t="s">
        <v>585</v>
      </c>
      <c r="AA79" s="106" t="s">
        <v>585</v>
      </c>
      <c r="AB79" s="106" t="s">
        <v>585</v>
      </c>
      <c r="AC79" s="106" t="s">
        <v>585</v>
      </c>
      <c r="AD79" s="106" t="s">
        <v>585</v>
      </c>
      <c r="AE79" s="106" t="s">
        <v>585</v>
      </c>
      <c r="AF79" s="106" t="s">
        <v>585</v>
      </c>
      <c r="AG79" s="106">
        <f t="shared" si="44"/>
        <v>0</v>
      </c>
      <c r="AH79" s="106" t="str">
        <f t="shared" si="45"/>
        <v>Débil</v>
      </c>
      <c r="AI79" s="106"/>
      <c r="AJ79" s="106" t="s">
        <v>585</v>
      </c>
      <c r="AK79" s="106" t="str">
        <f t="shared" si="14"/>
        <v>Casilla formulada</v>
      </c>
      <c r="AL79" s="106"/>
      <c r="AM79" s="106" t="str">
        <f t="shared" si="15"/>
        <v>Casilla formulada</v>
      </c>
      <c r="AN79" s="106" t="str">
        <f t="shared" si="16"/>
        <v>Casilla formulada</v>
      </c>
      <c r="AO79" s="106" t="str">
        <f t="shared" si="17"/>
        <v>SI</v>
      </c>
      <c r="AP79" s="330"/>
      <c r="AQ79" s="330"/>
      <c r="AR79" s="332"/>
      <c r="AS79" s="344"/>
      <c r="AT79" s="335"/>
      <c r="AU79" s="346"/>
      <c r="AV79" s="306"/>
      <c r="AW79" s="325"/>
      <c r="AX79" s="328"/>
    </row>
    <row r="80" spans="2:50" s="104" customFormat="1" ht="2.4" customHeight="1" x14ac:dyDescent="0.25">
      <c r="B80" s="297"/>
      <c r="C80" s="300"/>
      <c r="D80" s="302"/>
      <c r="E80" s="304"/>
      <c r="F80" s="306"/>
      <c r="G80" s="108">
        <v>9</v>
      </c>
      <c r="H80" s="109" t="s">
        <v>586</v>
      </c>
      <c r="I80" s="308"/>
      <c r="J80" s="310"/>
      <c r="K80" s="340"/>
      <c r="L80" s="304"/>
      <c r="M80" s="338"/>
      <c r="N80" s="340"/>
      <c r="O80" s="325"/>
      <c r="P80" s="308"/>
      <c r="Q80" s="110">
        <v>9</v>
      </c>
      <c r="R80" s="77" t="s">
        <v>595</v>
      </c>
      <c r="S80" s="77"/>
      <c r="T80" s="77" t="s">
        <v>585</v>
      </c>
      <c r="U80" s="77"/>
      <c r="V80" s="77"/>
      <c r="W80" s="77"/>
      <c r="X80" s="77"/>
      <c r="Y80" s="109" t="s">
        <v>585</v>
      </c>
      <c r="Z80" s="109" t="s">
        <v>585</v>
      </c>
      <c r="AA80" s="109" t="s">
        <v>585</v>
      </c>
      <c r="AB80" s="109" t="s">
        <v>585</v>
      </c>
      <c r="AC80" s="109" t="s">
        <v>585</v>
      </c>
      <c r="AD80" s="109" t="s">
        <v>585</v>
      </c>
      <c r="AE80" s="109" t="s">
        <v>585</v>
      </c>
      <c r="AF80" s="109" t="s">
        <v>585</v>
      </c>
      <c r="AG80" s="109">
        <f t="shared" si="44"/>
        <v>0</v>
      </c>
      <c r="AH80" s="109" t="str">
        <f t="shared" si="45"/>
        <v>Débil</v>
      </c>
      <c r="AI80" s="109"/>
      <c r="AJ80" s="109" t="s">
        <v>585</v>
      </c>
      <c r="AK80" s="109" t="str">
        <f t="shared" si="14"/>
        <v>Casilla formulada</v>
      </c>
      <c r="AL80" s="109"/>
      <c r="AM80" s="109" t="str">
        <f t="shared" si="15"/>
        <v>Casilla formulada</v>
      </c>
      <c r="AN80" s="109" t="str">
        <f t="shared" si="16"/>
        <v>Casilla formulada</v>
      </c>
      <c r="AO80" s="109" t="str">
        <f t="shared" si="17"/>
        <v>SI</v>
      </c>
      <c r="AP80" s="330"/>
      <c r="AQ80" s="330"/>
      <c r="AR80" s="332"/>
      <c r="AS80" s="344"/>
      <c r="AT80" s="335"/>
      <c r="AU80" s="346"/>
      <c r="AV80" s="306"/>
      <c r="AW80" s="325"/>
      <c r="AX80" s="328"/>
    </row>
    <row r="81" spans="2:50" s="104" customFormat="1" ht="2.4" customHeight="1" thickBot="1" x14ac:dyDescent="0.3">
      <c r="B81" s="298"/>
      <c r="C81" s="301"/>
      <c r="D81" s="303"/>
      <c r="E81" s="305"/>
      <c r="F81" s="307"/>
      <c r="G81" s="111">
        <v>10</v>
      </c>
      <c r="H81" s="112" t="s">
        <v>586</v>
      </c>
      <c r="I81" s="309"/>
      <c r="J81" s="311"/>
      <c r="K81" s="341"/>
      <c r="L81" s="305"/>
      <c r="M81" s="339"/>
      <c r="N81" s="341"/>
      <c r="O81" s="326"/>
      <c r="P81" s="309"/>
      <c r="Q81" s="113">
        <v>10</v>
      </c>
      <c r="R81" s="114" t="s">
        <v>596</v>
      </c>
      <c r="S81" s="114"/>
      <c r="T81" s="114" t="s">
        <v>585</v>
      </c>
      <c r="U81" s="114"/>
      <c r="V81" s="114"/>
      <c r="W81" s="114"/>
      <c r="X81" s="114"/>
      <c r="Y81" s="112" t="s">
        <v>585</v>
      </c>
      <c r="Z81" s="112" t="s">
        <v>585</v>
      </c>
      <c r="AA81" s="112" t="s">
        <v>585</v>
      </c>
      <c r="AB81" s="112" t="s">
        <v>585</v>
      </c>
      <c r="AC81" s="112" t="s">
        <v>585</v>
      </c>
      <c r="AD81" s="112" t="s">
        <v>585</v>
      </c>
      <c r="AE81" s="112" t="s">
        <v>585</v>
      </c>
      <c r="AF81" s="112" t="s">
        <v>585</v>
      </c>
      <c r="AG81" s="112">
        <f t="shared" si="44"/>
        <v>0</v>
      </c>
      <c r="AH81" s="112" t="str">
        <f t="shared" si="45"/>
        <v>Débil</v>
      </c>
      <c r="AI81" s="112"/>
      <c r="AJ81" s="112" t="s">
        <v>585</v>
      </c>
      <c r="AK81" s="112" t="str">
        <f t="shared" si="14"/>
        <v>Casilla formulada</v>
      </c>
      <c r="AL81" s="112"/>
      <c r="AM81" s="112" t="str">
        <f t="shared" si="15"/>
        <v>Casilla formulada</v>
      </c>
      <c r="AN81" s="112" t="str">
        <f t="shared" si="16"/>
        <v>Casilla formulada</v>
      </c>
      <c r="AO81" s="112" t="str">
        <f t="shared" si="17"/>
        <v>SI</v>
      </c>
      <c r="AP81" s="331"/>
      <c r="AQ81" s="331"/>
      <c r="AR81" s="333"/>
      <c r="AS81" s="345"/>
      <c r="AT81" s="336"/>
      <c r="AU81" s="347"/>
      <c r="AV81" s="307"/>
      <c r="AW81" s="326"/>
      <c r="AX81" s="329"/>
    </row>
  </sheetData>
  <sheetProtection algorithmName="SHA-512" hashValue="lDPB23SarMKsWDikCj9k9DE7WbN2Dtz8eSJa7ofK7+UUDrpCUeYdrZgsXYAhIcf4jzBfWZw0QXra4lfBZLXCuA==" saltValue="EephGD8syXYHCp2JBbC8ow==" spinCount="100000" sheet="1" objects="1" scenarios="1"/>
  <mergeCells count="200">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AX22:AX31"/>
    <mergeCell ref="B32:B41"/>
    <mergeCell ref="C32:C41"/>
    <mergeCell ref="D32:D41"/>
    <mergeCell ref="E32:E41"/>
    <mergeCell ref="F32:F41"/>
    <mergeCell ref="I32:I41"/>
    <mergeCell ref="J32:J41"/>
    <mergeCell ref="AP22:AP31"/>
    <mergeCell ref="AQ22:AQ31"/>
    <mergeCell ref="AR22:AR31"/>
    <mergeCell ref="AS22:AS31"/>
    <mergeCell ref="AT22:AT31"/>
    <mergeCell ref="AU22:AU31"/>
    <mergeCell ref="K22:K31"/>
    <mergeCell ref="L22:L31"/>
    <mergeCell ref="M22:M31"/>
    <mergeCell ref="N22:N31"/>
    <mergeCell ref="O22:O31"/>
    <mergeCell ref="P22:P31"/>
    <mergeCell ref="AV32:AV41"/>
    <mergeCell ref="AW32:AW41"/>
    <mergeCell ref="AX32:AX41"/>
    <mergeCell ref="AR32:AR41"/>
    <mergeCell ref="B42:B51"/>
    <mergeCell ref="C42:C51"/>
    <mergeCell ref="D42:D51"/>
    <mergeCell ref="E42:E51"/>
    <mergeCell ref="F42:F51"/>
    <mergeCell ref="I42:I51"/>
    <mergeCell ref="J42:J51"/>
    <mergeCell ref="AP32:AP41"/>
    <mergeCell ref="AQ32:AQ41"/>
    <mergeCell ref="AS32:AS41"/>
    <mergeCell ref="AT32:AT41"/>
    <mergeCell ref="AU32:AU41"/>
    <mergeCell ref="K32:K41"/>
    <mergeCell ref="L32:L41"/>
    <mergeCell ref="M32:M41"/>
    <mergeCell ref="N32:N41"/>
    <mergeCell ref="O32:O41"/>
    <mergeCell ref="P32:P41"/>
    <mergeCell ref="AV42:AV51"/>
    <mergeCell ref="AW42:AW51"/>
    <mergeCell ref="AX42:AX51"/>
    <mergeCell ref="B52:B61"/>
    <mergeCell ref="C52:C61"/>
    <mergeCell ref="D52:D61"/>
    <mergeCell ref="E52:E61"/>
    <mergeCell ref="F52:F61"/>
    <mergeCell ref="I52:I61"/>
    <mergeCell ref="J52:J61"/>
    <mergeCell ref="AP42:AP51"/>
    <mergeCell ref="AQ42:AQ51"/>
    <mergeCell ref="AR42:AR51"/>
    <mergeCell ref="AS42:AS51"/>
    <mergeCell ref="AT42:AT51"/>
    <mergeCell ref="AU42:AU51"/>
    <mergeCell ref="K42:K51"/>
    <mergeCell ref="L42:L51"/>
    <mergeCell ref="M42:M51"/>
    <mergeCell ref="N42:N51"/>
    <mergeCell ref="O42:O51"/>
    <mergeCell ref="P42:P51"/>
    <mergeCell ref="AV52:AV61"/>
    <mergeCell ref="AW52:AW61"/>
    <mergeCell ref="AX52:AX61"/>
    <mergeCell ref="B62:B71"/>
    <mergeCell ref="C62:C71"/>
    <mergeCell ref="D62:D71"/>
    <mergeCell ref="E62:E71"/>
    <mergeCell ref="F62:F71"/>
    <mergeCell ref="I62:I71"/>
    <mergeCell ref="J62:J71"/>
    <mergeCell ref="AP52:AP61"/>
    <mergeCell ref="AQ52:AQ61"/>
    <mergeCell ref="AR52:AR61"/>
    <mergeCell ref="AS52:AS61"/>
    <mergeCell ref="AT52:AT61"/>
    <mergeCell ref="AU52:AU61"/>
    <mergeCell ref="K52:K61"/>
    <mergeCell ref="L52:L61"/>
    <mergeCell ref="M52:M61"/>
    <mergeCell ref="N52:N61"/>
    <mergeCell ref="O52:O61"/>
    <mergeCell ref="P52:P61"/>
    <mergeCell ref="AV62:AV71"/>
    <mergeCell ref="AW62:AW71"/>
    <mergeCell ref="AX62:AX71"/>
    <mergeCell ref="AR62:AR71"/>
    <mergeCell ref="B72:B81"/>
    <mergeCell ref="C72:C81"/>
    <mergeCell ref="D72:D81"/>
    <mergeCell ref="E72:E81"/>
    <mergeCell ref="F72:F81"/>
    <mergeCell ref="I72:I81"/>
    <mergeCell ref="J72:J81"/>
    <mergeCell ref="AP62:AP71"/>
    <mergeCell ref="AQ62:AQ71"/>
    <mergeCell ref="K62:K71"/>
    <mergeCell ref="L62:L71"/>
    <mergeCell ref="M62:M71"/>
    <mergeCell ref="N62:N71"/>
    <mergeCell ref="O62:O71"/>
    <mergeCell ref="P62:P71"/>
    <mergeCell ref="K72:K81"/>
    <mergeCell ref="L72:L81"/>
    <mergeCell ref="M72:M81"/>
    <mergeCell ref="N72:N81"/>
    <mergeCell ref="O72:O81"/>
    <mergeCell ref="P72:P81"/>
    <mergeCell ref="AS62:AS71"/>
    <mergeCell ref="AT62:AT71"/>
    <mergeCell ref="AU62:AU71"/>
    <mergeCell ref="AV72:AV81"/>
    <mergeCell ref="AW72:AW81"/>
    <mergeCell ref="AX72:AX81"/>
    <mergeCell ref="AP72:AP81"/>
    <mergeCell ref="AQ72:AQ81"/>
    <mergeCell ref="AR72:AR81"/>
    <mergeCell ref="AS72:AS81"/>
    <mergeCell ref="AT72:AT81"/>
    <mergeCell ref="AU72:AU81"/>
  </mergeCells>
  <conditionalFormatting sqref="O12:P12 O13:O41">
    <cfRule type="containsText" dxfId="434" priority="217" operator="containsText" text="Extremo">
      <formula>NOT(ISERROR(SEARCH("Extremo",O12)))</formula>
    </cfRule>
    <cfRule type="containsText" dxfId="433" priority="218" operator="containsText" text="Alto">
      <formula>NOT(ISERROR(SEARCH("Alto",O12)))</formula>
    </cfRule>
    <cfRule type="containsText" dxfId="432" priority="219" operator="containsText" text="Moderado">
      <formula>NOT(ISERROR(SEARCH("Moderado",O12)))</formula>
    </cfRule>
    <cfRule type="containsText" dxfId="431" priority="220" operator="containsText" text="Bajo">
      <formula>NOT(ISERROR(SEARCH("Bajo",O12)))</formula>
    </cfRule>
  </conditionalFormatting>
  <conditionalFormatting sqref="AM12:AM21">
    <cfRule type="containsText" dxfId="430" priority="214" operator="containsText" text="FUERTE">
      <formula>NOT(ISERROR(SEARCH("FUERTE",AM12)))</formula>
    </cfRule>
    <cfRule type="containsText" dxfId="429" priority="215" operator="containsText" text="MODERADO">
      <formula>NOT(ISERROR(SEARCH("MODERADO",AM12)))</formula>
    </cfRule>
    <cfRule type="containsText" dxfId="428" priority="216" operator="containsText" text="DÉBIL">
      <formula>NOT(ISERROR(SEARCH("DÉBIL",AM12)))</formula>
    </cfRule>
  </conditionalFormatting>
  <conditionalFormatting sqref="AW12:AW21">
    <cfRule type="containsText" dxfId="427" priority="210" operator="containsText" text="Extremo">
      <formula>NOT(ISERROR(SEARCH("Extremo",AW12)))</formula>
    </cfRule>
    <cfRule type="containsText" dxfId="426" priority="211" operator="containsText" text="Alto">
      <formula>NOT(ISERROR(SEARCH("Alto",AW12)))</formula>
    </cfRule>
    <cfRule type="containsText" dxfId="425" priority="212" operator="containsText" text="Moderado">
      <formula>NOT(ISERROR(SEARCH("Moderado",AW12)))</formula>
    </cfRule>
    <cfRule type="containsText" dxfId="424" priority="213" operator="containsText" text="Bajo">
      <formula>NOT(ISERROR(SEARCH("Bajo",AW12)))</formula>
    </cfRule>
  </conditionalFormatting>
  <conditionalFormatting sqref="B12:B21">
    <cfRule type="containsText" dxfId="423" priority="209" operator="containsText" text="Escoger un proceso de la lista desplegable">
      <formula>NOT(ISERROR(SEARCH("Escoger un proceso de la lista desplegable",B12)))</formula>
    </cfRule>
  </conditionalFormatting>
  <conditionalFormatting sqref="B12:E21 Y12:AX21 G12:Q21 O22:O41">
    <cfRule type="containsText" dxfId="422" priority="207" operator="containsText" text="Escoger un dato de la lista desplegable">
      <formula>NOT(ISERROR(SEARCH("Escoger un dato de la lista desplegable",B12)))</formula>
    </cfRule>
    <cfRule type="containsText" dxfId="421" priority="208" operator="containsText" text="Casilla formulada">
      <formula>NOT(ISERROR(SEARCH("Casilla formulada",B12)))</formula>
    </cfRule>
  </conditionalFormatting>
  <conditionalFormatting sqref="D12:D21">
    <cfRule type="containsText" dxfId="420" priority="206" operator="containsText" text="Definir el riesgo">
      <formula>NOT(ISERROR(SEARCH("Definir el riesgo",D12)))</formula>
    </cfRule>
  </conditionalFormatting>
  <conditionalFormatting sqref="H12:H21">
    <cfRule type="containsText" dxfId="419" priority="205" operator="containsText" text="Espacio para describir la o las posibles causas">
      <formula>NOT(ISERROR(SEARCH("Espacio para describir la o las posibles causas",H12)))</formula>
    </cfRule>
  </conditionalFormatting>
  <conditionalFormatting sqref="I12:I21">
    <cfRule type="containsText" dxfId="418" priority="204" operator="containsText" text="Espacio para describir las consecuencias que puede ocasionar el riesgo">
      <formula>NOT(ISERROR(SEARCH("Espacio para describir las consecuencias que puede ocasionar el riesgo",I12)))</formula>
    </cfRule>
  </conditionalFormatting>
  <conditionalFormatting sqref="J12:O21 O22:O41">
    <cfRule type="containsText" dxfId="417" priority="203" operator="containsText" text="←">
      <formula>NOT(ISERROR(SEARCH("←",J12)))</formula>
    </cfRule>
  </conditionalFormatting>
  <conditionalFormatting sqref="P12:P21">
    <cfRule type="containsText" dxfId="416" priority="202" operator="containsText" text="Seleccione Tratamiento del Riesgo">
      <formula>NOT(ISERROR(SEARCH("Seleccione Tratamiento del Riesgo",P12)))</formula>
    </cfRule>
  </conditionalFormatting>
  <conditionalFormatting sqref="R12:S21 U12:X21">
    <cfRule type="containsText" dxfId="415" priority="200" operator="containsText" text="Escoger un dato de la lista desplegable">
      <formula>NOT(ISERROR(SEARCH("Escoger un dato de la lista desplegable",R12)))</formula>
    </cfRule>
    <cfRule type="containsText" dxfId="414" priority="201" operator="containsText" text="Casilla formulada">
      <formula>NOT(ISERROR(SEARCH("Casilla formulada",R12)))</formula>
    </cfRule>
  </conditionalFormatting>
  <conditionalFormatting sqref="R12:S21 U12:X21">
    <cfRule type="containsText" dxfId="413" priority="199" operator="containsText" text="CONTROL#">
      <formula>NOT(ISERROR(SEARCH("CONTROL#",R12)))</formula>
    </cfRule>
  </conditionalFormatting>
  <conditionalFormatting sqref="T12:T21">
    <cfRule type="containsText" dxfId="412" priority="197" operator="containsText" text="Escoger un dato de la lista desplegable">
      <formula>NOT(ISERROR(SEARCH("Escoger un dato de la lista desplegable",T12)))</formula>
    </cfRule>
    <cfRule type="containsText" dxfId="411" priority="198" operator="containsText" text="Casilla formulada">
      <formula>NOT(ISERROR(SEARCH("Casilla formulada",T12)))</formula>
    </cfRule>
  </conditionalFormatting>
  <conditionalFormatting sqref="T12:T21">
    <cfRule type="containsText" dxfId="410" priority="196" operator="containsText" text="CONTROL#">
      <formula>NOT(ISERROR(SEARCH("CONTROL#",T12)))</formula>
    </cfRule>
  </conditionalFormatting>
  <conditionalFormatting sqref="T12">
    <cfRule type="containsText" dxfId="409" priority="194" operator="containsText" text="Escoger un dato de la lista desplegable">
      <formula>NOT(ISERROR(SEARCH("Escoger un dato de la lista desplegable",T12)))</formula>
    </cfRule>
    <cfRule type="containsText" dxfId="408" priority="195" operator="containsText" text="Casilla formulada">
      <formula>NOT(ISERROR(SEARCH("Casilla formulada",T12)))</formula>
    </cfRule>
  </conditionalFormatting>
  <conditionalFormatting sqref="T13:T21">
    <cfRule type="containsText" dxfId="407" priority="192" operator="containsText" text="Escoger un dato de la lista desplegable">
      <formula>NOT(ISERROR(SEARCH("Escoger un dato de la lista desplegable",T13)))</formula>
    </cfRule>
    <cfRule type="containsText" dxfId="406" priority="193" operator="containsText" text="Casilla formulada">
      <formula>NOT(ISERROR(SEARCH("Casilla formulada",T13)))</formula>
    </cfRule>
  </conditionalFormatting>
  <conditionalFormatting sqref="I6">
    <cfRule type="containsText" dxfId="405" priority="191" operator="containsText" text="Casilla formulada">
      <formula>NOT(ISERROR(SEARCH("Casilla formulada",I6)))</formula>
    </cfRule>
  </conditionalFormatting>
  <conditionalFormatting sqref="P22 P32">
    <cfRule type="containsText" dxfId="404" priority="187" operator="containsText" text="Extremo">
      <formula>NOT(ISERROR(SEARCH("Extremo",P22)))</formula>
    </cfRule>
    <cfRule type="containsText" dxfId="403" priority="188" operator="containsText" text="Alto">
      <formula>NOT(ISERROR(SEARCH("Alto",P22)))</formula>
    </cfRule>
    <cfRule type="containsText" dxfId="402" priority="189" operator="containsText" text="Moderado">
      <formula>NOT(ISERROR(SEARCH("Moderado",P22)))</formula>
    </cfRule>
    <cfRule type="containsText" dxfId="401" priority="190" operator="containsText" text="Bajo">
      <formula>NOT(ISERROR(SEARCH("Bajo",P22)))</formula>
    </cfRule>
  </conditionalFormatting>
  <conditionalFormatting sqref="AM22:AM31">
    <cfRule type="containsText" dxfId="400" priority="184" operator="containsText" text="FUERTE">
      <formula>NOT(ISERROR(SEARCH("FUERTE",AM22)))</formula>
    </cfRule>
    <cfRule type="containsText" dxfId="399" priority="185" operator="containsText" text="MODERADO">
      <formula>NOT(ISERROR(SEARCH("MODERADO",AM22)))</formula>
    </cfRule>
    <cfRule type="containsText" dxfId="398" priority="186" operator="containsText" text="DÉBIL">
      <formula>NOT(ISERROR(SEARCH("DÉBIL",AM22)))</formula>
    </cfRule>
  </conditionalFormatting>
  <conditionalFormatting sqref="AW22:AW31">
    <cfRule type="containsText" dxfId="397" priority="180" operator="containsText" text="Extremo">
      <formula>NOT(ISERROR(SEARCH("Extremo",AW22)))</formula>
    </cfRule>
    <cfRule type="containsText" dxfId="396" priority="181" operator="containsText" text="Alto">
      <formula>NOT(ISERROR(SEARCH("Alto",AW22)))</formula>
    </cfRule>
    <cfRule type="containsText" dxfId="395" priority="182" operator="containsText" text="Moderado">
      <formula>NOT(ISERROR(SEARCH("Moderado",AW22)))</formula>
    </cfRule>
    <cfRule type="containsText" dxfId="394" priority="183" operator="containsText" text="Bajo">
      <formula>NOT(ISERROR(SEARCH("Bajo",AW22)))</formula>
    </cfRule>
  </conditionalFormatting>
  <conditionalFormatting sqref="B22:B31">
    <cfRule type="containsText" dxfId="393" priority="179" operator="containsText" text="Escoger un proceso de la lista desplegable">
      <formula>NOT(ISERROR(SEARCH("Escoger un proceso de la lista desplegable",B22)))</formula>
    </cfRule>
  </conditionalFormatting>
  <conditionalFormatting sqref="B22:N31 Y22:AX31 P22:Q31 N32:N51 P32:P41">
    <cfRule type="containsText" dxfId="392" priority="177" operator="containsText" text="Escoger un dato de la lista desplegable">
      <formula>NOT(ISERROR(SEARCH("Escoger un dato de la lista desplegable",B22)))</formula>
    </cfRule>
    <cfRule type="containsText" dxfId="391" priority="178" operator="containsText" text="Casilla formulada">
      <formula>NOT(ISERROR(SEARCH("Casilla formulada",B22)))</formula>
    </cfRule>
  </conditionalFormatting>
  <conditionalFormatting sqref="D22:D31">
    <cfRule type="containsText" dxfId="390" priority="176" operator="containsText" text="Definir el riesgo">
      <formula>NOT(ISERROR(SEARCH("Definir el riesgo",D22)))</formula>
    </cfRule>
  </conditionalFormatting>
  <conditionalFormatting sqref="H22:H31">
    <cfRule type="containsText" dxfId="389" priority="175" operator="containsText" text="Espacio para describir la o las posibles causas">
      <formula>NOT(ISERROR(SEARCH("Espacio para describir la o las posibles causas",H22)))</formula>
    </cfRule>
  </conditionalFormatting>
  <conditionalFormatting sqref="I22:I31">
    <cfRule type="containsText" dxfId="388" priority="174" operator="containsText" text="Espacio para describir las consecuencias que puede ocasionar el riesgo">
      <formula>NOT(ISERROR(SEARCH("Espacio para describir las consecuencias que puede ocasionar el riesgo",I22)))</formula>
    </cfRule>
  </conditionalFormatting>
  <conditionalFormatting sqref="J22:N31 N32:N51">
    <cfRule type="containsText" dxfId="387" priority="173" operator="containsText" text="←">
      <formula>NOT(ISERROR(SEARCH("←",J22)))</formula>
    </cfRule>
  </conditionalFormatting>
  <conditionalFormatting sqref="P22:P41">
    <cfRule type="containsText" dxfId="386" priority="172" operator="containsText" text="Seleccione Tratamiento del Riesgo">
      <formula>NOT(ISERROR(SEARCH("Seleccione Tratamiento del Riesgo",P22)))</formula>
    </cfRule>
  </conditionalFormatting>
  <conditionalFormatting sqref="R22:S31 U22:X31">
    <cfRule type="containsText" dxfId="385" priority="170" operator="containsText" text="Escoger un dato de la lista desplegable">
      <formula>NOT(ISERROR(SEARCH("Escoger un dato de la lista desplegable",R22)))</formula>
    </cfRule>
    <cfRule type="containsText" dxfId="384" priority="171" operator="containsText" text="Casilla formulada">
      <formula>NOT(ISERROR(SEARCH("Casilla formulada",R22)))</formula>
    </cfRule>
  </conditionalFormatting>
  <conditionalFormatting sqref="R22:S31 U22:X31">
    <cfRule type="containsText" dxfId="383" priority="169" operator="containsText" text="CONTROL#">
      <formula>NOT(ISERROR(SEARCH("CONTROL#",R22)))</formula>
    </cfRule>
  </conditionalFormatting>
  <conditionalFormatting sqref="T22:T31">
    <cfRule type="containsText" dxfId="382" priority="167" operator="containsText" text="Escoger un dato de la lista desplegable">
      <formula>NOT(ISERROR(SEARCH("Escoger un dato de la lista desplegable",T22)))</formula>
    </cfRule>
    <cfRule type="containsText" dxfId="381" priority="168" operator="containsText" text="Casilla formulada">
      <formula>NOT(ISERROR(SEARCH("Casilla formulada",T22)))</formula>
    </cfRule>
  </conditionalFormatting>
  <conditionalFormatting sqref="T22:T31">
    <cfRule type="containsText" dxfId="380" priority="166" operator="containsText" text="CONTROL#">
      <formula>NOT(ISERROR(SEARCH("CONTROL#",T22)))</formula>
    </cfRule>
  </conditionalFormatting>
  <conditionalFormatting sqref="T22">
    <cfRule type="containsText" dxfId="379" priority="164" operator="containsText" text="Escoger un dato de la lista desplegable">
      <formula>NOT(ISERROR(SEARCH("Escoger un dato de la lista desplegable",T22)))</formula>
    </cfRule>
    <cfRule type="containsText" dxfId="378" priority="165" operator="containsText" text="Casilla formulada">
      <formula>NOT(ISERROR(SEARCH("Casilla formulada",T22)))</formula>
    </cfRule>
  </conditionalFormatting>
  <conditionalFormatting sqref="T23:T31">
    <cfRule type="containsText" dxfId="377" priority="162" operator="containsText" text="Escoger un dato de la lista desplegable">
      <formula>NOT(ISERROR(SEARCH("Escoger un dato de la lista desplegable",T23)))</formula>
    </cfRule>
    <cfRule type="containsText" dxfId="376" priority="163" operator="containsText" text="Casilla formulada">
      <formula>NOT(ISERROR(SEARCH("Casilla formulada",T23)))</formula>
    </cfRule>
  </conditionalFormatting>
  <conditionalFormatting sqref="AM32:AM41">
    <cfRule type="containsText" dxfId="375" priority="155" operator="containsText" text="FUERTE">
      <formula>NOT(ISERROR(SEARCH("FUERTE",AM32)))</formula>
    </cfRule>
    <cfRule type="containsText" dxfId="374" priority="156" operator="containsText" text="MODERADO">
      <formula>NOT(ISERROR(SEARCH("MODERADO",AM32)))</formula>
    </cfRule>
    <cfRule type="containsText" dxfId="373" priority="157" operator="containsText" text="DÉBIL">
      <formula>NOT(ISERROR(SEARCH("DÉBIL",AM32)))</formula>
    </cfRule>
  </conditionalFormatting>
  <conditionalFormatting sqref="AW32:AW41">
    <cfRule type="containsText" dxfId="372" priority="151" operator="containsText" text="Extremo">
      <formula>NOT(ISERROR(SEARCH("Extremo",AW32)))</formula>
    </cfRule>
    <cfRule type="containsText" dxfId="371" priority="152" operator="containsText" text="Alto">
      <formula>NOT(ISERROR(SEARCH("Alto",AW32)))</formula>
    </cfRule>
    <cfRule type="containsText" dxfId="370" priority="153" operator="containsText" text="Moderado">
      <formula>NOT(ISERROR(SEARCH("Moderado",AW32)))</formula>
    </cfRule>
    <cfRule type="containsText" dxfId="369" priority="154" operator="containsText" text="Bajo">
      <formula>NOT(ISERROR(SEARCH("Bajo",AW32)))</formula>
    </cfRule>
  </conditionalFormatting>
  <conditionalFormatting sqref="B32:B41">
    <cfRule type="containsText" dxfId="368" priority="150" operator="containsText" text="Escoger un proceso de la lista desplegable">
      <formula>NOT(ISERROR(SEARCH("Escoger un proceso de la lista desplegable",B32)))</formula>
    </cfRule>
  </conditionalFormatting>
  <conditionalFormatting sqref="B32:M41 Y32:AX41 Q32:Q41">
    <cfRule type="containsText" dxfId="367" priority="148" operator="containsText" text="Escoger un dato de la lista desplegable">
      <formula>NOT(ISERROR(SEARCH("Escoger un dato de la lista desplegable",B32)))</formula>
    </cfRule>
    <cfRule type="containsText" dxfId="366" priority="149" operator="containsText" text="Casilla formulada">
      <formula>NOT(ISERROR(SEARCH("Casilla formulada",B32)))</formula>
    </cfRule>
  </conditionalFormatting>
  <conditionalFormatting sqref="D32:D41">
    <cfRule type="containsText" dxfId="365" priority="147" operator="containsText" text="Definir el riesgo">
      <formula>NOT(ISERROR(SEARCH("Definir el riesgo",D32)))</formula>
    </cfRule>
  </conditionalFormatting>
  <conditionalFormatting sqref="H32:H41">
    <cfRule type="containsText" dxfId="364" priority="146" operator="containsText" text="Espacio para describir la o las posibles causas">
      <formula>NOT(ISERROR(SEARCH("Espacio para describir la o las posibles causas",H32)))</formula>
    </cfRule>
  </conditionalFormatting>
  <conditionalFormatting sqref="I32:I41">
    <cfRule type="containsText" dxfId="363" priority="145" operator="containsText" text="Espacio para describir las consecuencias que puede ocasionar el riesgo">
      <formula>NOT(ISERROR(SEARCH("Espacio para describir las consecuencias que puede ocasionar el riesgo",I32)))</formula>
    </cfRule>
  </conditionalFormatting>
  <conditionalFormatting sqref="J32:M41">
    <cfRule type="containsText" dxfId="362" priority="144" operator="containsText" text="←">
      <formula>NOT(ISERROR(SEARCH("←",J32)))</formula>
    </cfRule>
  </conditionalFormatting>
  <conditionalFormatting sqref="R32:S41 U32:X41">
    <cfRule type="containsText" dxfId="361" priority="141" operator="containsText" text="Escoger un dato de la lista desplegable">
      <formula>NOT(ISERROR(SEARCH("Escoger un dato de la lista desplegable",R32)))</formula>
    </cfRule>
    <cfRule type="containsText" dxfId="360" priority="142" operator="containsText" text="Casilla formulada">
      <formula>NOT(ISERROR(SEARCH("Casilla formulada",R32)))</formula>
    </cfRule>
  </conditionalFormatting>
  <conditionalFormatting sqref="R32:S41 U32:X41">
    <cfRule type="containsText" dxfId="359" priority="140" operator="containsText" text="CONTROL#">
      <formula>NOT(ISERROR(SEARCH("CONTROL#",R32)))</formula>
    </cfRule>
  </conditionalFormatting>
  <conditionalFormatting sqref="T32:T41">
    <cfRule type="containsText" dxfId="358" priority="138" operator="containsText" text="Escoger un dato de la lista desplegable">
      <formula>NOT(ISERROR(SEARCH("Escoger un dato de la lista desplegable",T32)))</formula>
    </cfRule>
    <cfRule type="containsText" dxfId="357" priority="139" operator="containsText" text="Casilla formulada">
      <formula>NOT(ISERROR(SEARCH("Casilla formulada",T32)))</formula>
    </cfRule>
  </conditionalFormatting>
  <conditionalFormatting sqref="T32:T41">
    <cfRule type="containsText" dxfId="356" priority="137" operator="containsText" text="CONTROL#">
      <formula>NOT(ISERROR(SEARCH("CONTROL#",T32)))</formula>
    </cfRule>
  </conditionalFormatting>
  <conditionalFormatting sqref="T32">
    <cfRule type="containsText" dxfId="355" priority="135" operator="containsText" text="Escoger un dato de la lista desplegable">
      <formula>NOT(ISERROR(SEARCH("Escoger un dato de la lista desplegable",T32)))</formula>
    </cfRule>
    <cfRule type="containsText" dxfId="354" priority="136" operator="containsText" text="Casilla formulada">
      <formula>NOT(ISERROR(SEARCH("Casilla formulada",T32)))</formula>
    </cfRule>
  </conditionalFormatting>
  <conditionalFormatting sqref="T33:T41">
    <cfRule type="containsText" dxfId="353" priority="133" operator="containsText" text="Escoger un dato de la lista desplegable">
      <formula>NOT(ISERROR(SEARCH("Escoger un dato de la lista desplegable",T33)))</formula>
    </cfRule>
    <cfRule type="containsText" dxfId="352" priority="134" operator="containsText" text="Casilla formulada">
      <formula>NOT(ISERROR(SEARCH("Casilla formulada",T33)))</formula>
    </cfRule>
  </conditionalFormatting>
  <conditionalFormatting sqref="F12:F21">
    <cfRule type="containsText" dxfId="351" priority="131" operator="containsText" text="Escoger un dato de la lista desplegable">
      <formula>NOT(ISERROR(SEARCH("Escoger un dato de la lista desplegable",F12)))</formula>
    </cfRule>
    <cfRule type="containsText" dxfId="350" priority="132" operator="containsText" text="Casilla formulada">
      <formula>NOT(ISERROR(SEARCH("Casilla formulada",F12)))</formula>
    </cfRule>
  </conditionalFormatting>
  <conditionalFormatting sqref="O42:P42 O43:O51">
    <cfRule type="containsText" dxfId="349" priority="127" operator="containsText" text="Extremo">
      <formula>NOT(ISERROR(SEARCH("Extremo",O42)))</formula>
    </cfRule>
    <cfRule type="containsText" dxfId="348" priority="128" operator="containsText" text="Alto">
      <formula>NOT(ISERROR(SEARCH("Alto",O42)))</formula>
    </cfRule>
    <cfRule type="containsText" dxfId="347" priority="129" operator="containsText" text="Moderado">
      <formula>NOT(ISERROR(SEARCH("Moderado",O42)))</formula>
    </cfRule>
    <cfRule type="containsText" dxfId="346" priority="130" operator="containsText" text="Bajo">
      <formula>NOT(ISERROR(SEARCH("Bajo",O42)))</formula>
    </cfRule>
  </conditionalFormatting>
  <conditionalFormatting sqref="AM42:AM51">
    <cfRule type="containsText" dxfId="345" priority="124" operator="containsText" text="FUERTE">
      <formula>NOT(ISERROR(SEARCH("FUERTE",AM42)))</formula>
    </cfRule>
    <cfRule type="containsText" dxfId="344" priority="125" operator="containsText" text="MODERADO">
      <formula>NOT(ISERROR(SEARCH("MODERADO",AM42)))</formula>
    </cfRule>
    <cfRule type="containsText" dxfId="343" priority="126" operator="containsText" text="DÉBIL">
      <formula>NOT(ISERROR(SEARCH("DÉBIL",AM42)))</formula>
    </cfRule>
  </conditionalFormatting>
  <conditionalFormatting sqref="AW42:AW51">
    <cfRule type="containsText" dxfId="342" priority="120" operator="containsText" text="Extremo">
      <formula>NOT(ISERROR(SEARCH("Extremo",AW42)))</formula>
    </cfRule>
    <cfRule type="containsText" dxfId="341" priority="121" operator="containsText" text="Alto">
      <formula>NOT(ISERROR(SEARCH("Alto",AW42)))</formula>
    </cfRule>
    <cfRule type="containsText" dxfId="340" priority="122" operator="containsText" text="Moderado">
      <formula>NOT(ISERROR(SEARCH("Moderado",AW42)))</formula>
    </cfRule>
    <cfRule type="containsText" dxfId="339" priority="123" operator="containsText" text="Bajo">
      <formula>NOT(ISERROR(SEARCH("Bajo",AW42)))</formula>
    </cfRule>
  </conditionalFormatting>
  <conditionalFormatting sqref="B42:B51">
    <cfRule type="containsText" dxfId="338" priority="119" operator="containsText" text="Escoger un proceso de la lista desplegable">
      <formula>NOT(ISERROR(SEARCH("Escoger un proceso de la lista desplegable",B42)))</formula>
    </cfRule>
  </conditionalFormatting>
  <conditionalFormatting sqref="B42:M51 Y42:AX51 O42:Q51">
    <cfRule type="containsText" dxfId="337" priority="117" operator="containsText" text="Escoger un dato de la lista desplegable">
      <formula>NOT(ISERROR(SEARCH("Escoger un dato de la lista desplegable",B42)))</formula>
    </cfRule>
    <cfRule type="containsText" dxfId="336" priority="118" operator="containsText" text="Casilla formulada">
      <formula>NOT(ISERROR(SEARCH("Casilla formulada",B42)))</formula>
    </cfRule>
  </conditionalFormatting>
  <conditionalFormatting sqref="D42:D51">
    <cfRule type="containsText" dxfId="335" priority="116" operator="containsText" text="Definir el riesgo">
      <formula>NOT(ISERROR(SEARCH("Definir el riesgo",D42)))</formula>
    </cfRule>
  </conditionalFormatting>
  <conditionalFormatting sqref="H42:H51">
    <cfRule type="containsText" dxfId="334" priority="115" operator="containsText" text="Espacio para describir la o las posibles causas">
      <formula>NOT(ISERROR(SEARCH("Espacio para describir la o las posibles causas",H42)))</formula>
    </cfRule>
  </conditionalFormatting>
  <conditionalFormatting sqref="I42:I51">
    <cfRule type="containsText" dxfId="333" priority="114" operator="containsText" text="Espacio para describir las consecuencias que puede ocasionar el riesgo">
      <formula>NOT(ISERROR(SEARCH("Espacio para describir las consecuencias que puede ocasionar el riesgo",I42)))</formula>
    </cfRule>
  </conditionalFormatting>
  <conditionalFormatting sqref="J42:M51 O42:O51">
    <cfRule type="containsText" dxfId="332" priority="113" operator="containsText" text="←">
      <formula>NOT(ISERROR(SEARCH("←",J42)))</formula>
    </cfRule>
  </conditionalFormatting>
  <conditionalFormatting sqref="P42:P51">
    <cfRule type="containsText" dxfId="331" priority="112" operator="containsText" text="Seleccione Tratamiento del Riesgo">
      <formula>NOT(ISERROR(SEARCH("Seleccione Tratamiento del Riesgo",P42)))</formula>
    </cfRule>
  </conditionalFormatting>
  <conditionalFormatting sqref="R42:S51 U42:X51">
    <cfRule type="containsText" dxfId="330" priority="110" operator="containsText" text="Escoger un dato de la lista desplegable">
      <formula>NOT(ISERROR(SEARCH("Escoger un dato de la lista desplegable",R42)))</formula>
    </cfRule>
    <cfRule type="containsText" dxfId="329" priority="111" operator="containsText" text="Casilla formulada">
      <formula>NOT(ISERROR(SEARCH("Casilla formulada",R42)))</formula>
    </cfRule>
  </conditionalFormatting>
  <conditionalFormatting sqref="R42:S51 U42:X51">
    <cfRule type="containsText" dxfId="328" priority="109" operator="containsText" text="CONTROL#">
      <formula>NOT(ISERROR(SEARCH("CONTROL#",R42)))</formula>
    </cfRule>
  </conditionalFormatting>
  <conditionalFormatting sqref="T42:T51">
    <cfRule type="containsText" dxfId="327" priority="107" operator="containsText" text="Escoger un dato de la lista desplegable">
      <formula>NOT(ISERROR(SEARCH("Escoger un dato de la lista desplegable",T42)))</formula>
    </cfRule>
    <cfRule type="containsText" dxfId="326" priority="108" operator="containsText" text="Casilla formulada">
      <formula>NOT(ISERROR(SEARCH("Casilla formulada",T42)))</formula>
    </cfRule>
  </conditionalFormatting>
  <conditionalFormatting sqref="T42:T51">
    <cfRule type="containsText" dxfId="325" priority="106" operator="containsText" text="CONTROL#">
      <formula>NOT(ISERROR(SEARCH("CONTROL#",T42)))</formula>
    </cfRule>
  </conditionalFormatting>
  <conditionalFormatting sqref="T42">
    <cfRule type="containsText" dxfId="324" priority="104" operator="containsText" text="Escoger un dato de la lista desplegable">
      <formula>NOT(ISERROR(SEARCH("Escoger un dato de la lista desplegable",T42)))</formula>
    </cfRule>
    <cfRule type="containsText" dxfId="323" priority="105" operator="containsText" text="Casilla formulada">
      <formula>NOT(ISERROR(SEARCH("Casilla formulada",T42)))</formula>
    </cfRule>
  </conditionalFormatting>
  <conditionalFormatting sqref="T43:T51">
    <cfRule type="containsText" dxfId="322" priority="102" operator="containsText" text="Escoger un dato de la lista desplegable">
      <formula>NOT(ISERROR(SEARCH("Escoger un dato de la lista desplegable",T43)))</formula>
    </cfRule>
    <cfRule type="containsText" dxfId="321" priority="103" operator="containsText" text="Casilla formulada">
      <formula>NOT(ISERROR(SEARCH("Casilla formulada",T43)))</formula>
    </cfRule>
  </conditionalFormatting>
  <conditionalFormatting sqref="O52:P52 O53:O61">
    <cfRule type="containsText" dxfId="320" priority="98" operator="containsText" text="Extremo">
      <formula>NOT(ISERROR(SEARCH("Extremo",O52)))</formula>
    </cfRule>
    <cfRule type="containsText" dxfId="319" priority="99" operator="containsText" text="Alto">
      <formula>NOT(ISERROR(SEARCH("Alto",O52)))</formula>
    </cfRule>
    <cfRule type="containsText" dxfId="318" priority="100" operator="containsText" text="Moderado">
      <formula>NOT(ISERROR(SEARCH("Moderado",O52)))</formula>
    </cfRule>
    <cfRule type="containsText" dxfId="317" priority="101" operator="containsText" text="Bajo">
      <formula>NOT(ISERROR(SEARCH("Bajo",O52)))</formula>
    </cfRule>
  </conditionalFormatting>
  <conditionalFormatting sqref="AM52:AM61">
    <cfRule type="containsText" dxfId="316" priority="95" operator="containsText" text="FUERTE">
      <formula>NOT(ISERROR(SEARCH("FUERTE",AM52)))</formula>
    </cfRule>
    <cfRule type="containsText" dxfId="315" priority="96" operator="containsText" text="MODERADO">
      <formula>NOT(ISERROR(SEARCH("MODERADO",AM52)))</formula>
    </cfRule>
    <cfRule type="containsText" dxfId="314" priority="97" operator="containsText" text="DÉBIL">
      <formula>NOT(ISERROR(SEARCH("DÉBIL",AM52)))</formula>
    </cfRule>
  </conditionalFormatting>
  <conditionalFormatting sqref="AW52:AW61">
    <cfRule type="containsText" dxfId="313" priority="91" operator="containsText" text="Extremo">
      <formula>NOT(ISERROR(SEARCH("Extremo",AW52)))</formula>
    </cfRule>
    <cfRule type="containsText" dxfId="312" priority="92" operator="containsText" text="Alto">
      <formula>NOT(ISERROR(SEARCH("Alto",AW52)))</formula>
    </cfRule>
    <cfRule type="containsText" dxfId="311" priority="93" operator="containsText" text="Moderado">
      <formula>NOT(ISERROR(SEARCH("Moderado",AW52)))</formula>
    </cfRule>
    <cfRule type="containsText" dxfId="310" priority="94" operator="containsText" text="Bajo">
      <formula>NOT(ISERROR(SEARCH("Bajo",AW52)))</formula>
    </cfRule>
  </conditionalFormatting>
  <conditionalFormatting sqref="B52:B61">
    <cfRule type="containsText" dxfId="309" priority="90" operator="containsText" text="Escoger un proceso de la lista desplegable">
      <formula>NOT(ISERROR(SEARCH("Escoger un proceso de la lista desplegable",B52)))</formula>
    </cfRule>
  </conditionalFormatting>
  <conditionalFormatting sqref="B52:Q61 Y52:AX61">
    <cfRule type="containsText" dxfId="308" priority="88" operator="containsText" text="Escoger un dato de la lista desplegable">
      <formula>NOT(ISERROR(SEARCH("Escoger un dato de la lista desplegable",B52)))</formula>
    </cfRule>
    <cfRule type="containsText" dxfId="307" priority="89" operator="containsText" text="Casilla formulada">
      <formula>NOT(ISERROR(SEARCH("Casilla formulada",B52)))</formula>
    </cfRule>
  </conditionalFormatting>
  <conditionalFormatting sqref="D52:D61">
    <cfRule type="containsText" dxfId="306" priority="87" operator="containsText" text="Definir el riesgo">
      <formula>NOT(ISERROR(SEARCH("Definir el riesgo",D52)))</formula>
    </cfRule>
  </conditionalFormatting>
  <conditionalFormatting sqref="H52:H61">
    <cfRule type="containsText" dxfId="305" priority="86" operator="containsText" text="Espacio para describir la o las posibles causas">
      <formula>NOT(ISERROR(SEARCH("Espacio para describir la o las posibles causas",H52)))</formula>
    </cfRule>
  </conditionalFormatting>
  <conditionalFormatting sqref="I52:I61">
    <cfRule type="containsText" dxfId="304" priority="85" operator="containsText" text="Espacio para describir las consecuencias que puede ocasionar el riesgo">
      <formula>NOT(ISERROR(SEARCH("Espacio para describir las consecuencias que puede ocasionar el riesgo",I52)))</formula>
    </cfRule>
  </conditionalFormatting>
  <conditionalFormatting sqref="J52:O61">
    <cfRule type="containsText" dxfId="303" priority="84" operator="containsText" text="←">
      <formula>NOT(ISERROR(SEARCH("←",J52)))</formula>
    </cfRule>
  </conditionalFormatting>
  <conditionalFormatting sqref="P52:P61">
    <cfRule type="containsText" dxfId="302" priority="83" operator="containsText" text="Seleccione Tratamiento del Riesgo">
      <formula>NOT(ISERROR(SEARCH("Seleccione Tratamiento del Riesgo",P52)))</formula>
    </cfRule>
  </conditionalFormatting>
  <conditionalFormatting sqref="R52:S61 U52:X61">
    <cfRule type="containsText" dxfId="301" priority="81" operator="containsText" text="Escoger un dato de la lista desplegable">
      <formula>NOT(ISERROR(SEARCH("Escoger un dato de la lista desplegable",R52)))</formula>
    </cfRule>
    <cfRule type="containsText" dxfId="300" priority="82" operator="containsText" text="Casilla formulada">
      <formula>NOT(ISERROR(SEARCH("Casilla formulada",R52)))</formula>
    </cfRule>
  </conditionalFormatting>
  <conditionalFormatting sqref="R52:S61 U52:X61">
    <cfRule type="containsText" dxfId="299" priority="80" operator="containsText" text="CONTROL#">
      <formula>NOT(ISERROR(SEARCH("CONTROL#",R52)))</formula>
    </cfRule>
  </conditionalFormatting>
  <conditionalFormatting sqref="T52:T61">
    <cfRule type="containsText" dxfId="298" priority="78" operator="containsText" text="Escoger un dato de la lista desplegable">
      <formula>NOT(ISERROR(SEARCH("Escoger un dato de la lista desplegable",T52)))</formula>
    </cfRule>
    <cfRule type="containsText" dxfId="297" priority="79" operator="containsText" text="Casilla formulada">
      <formula>NOT(ISERROR(SEARCH("Casilla formulada",T52)))</formula>
    </cfRule>
  </conditionalFormatting>
  <conditionalFormatting sqref="T52:T61">
    <cfRule type="containsText" dxfId="296" priority="77" operator="containsText" text="CONTROL#">
      <formula>NOT(ISERROR(SEARCH("CONTROL#",T52)))</formula>
    </cfRule>
  </conditionalFormatting>
  <conditionalFormatting sqref="T52">
    <cfRule type="containsText" dxfId="295" priority="75" operator="containsText" text="Escoger un dato de la lista desplegable">
      <formula>NOT(ISERROR(SEARCH("Escoger un dato de la lista desplegable",T52)))</formula>
    </cfRule>
    <cfRule type="containsText" dxfId="294" priority="76" operator="containsText" text="Casilla formulada">
      <formula>NOT(ISERROR(SEARCH("Casilla formulada",T52)))</formula>
    </cfRule>
  </conditionalFormatting>
  <conditionalFormatting sqref="T53:T61">
    <cfRule type="containsText" dxfId="293" priority="73" operator="containsText" text="Escoger un dato de la lista desplegable">
      <formula>NOT(ISERROR(SEARCH("Escoger un dato de la lista desplegable",T53)))</formula>
    </cfRule>
    <cfRule type="containsText" dxfId="292" priority="74" operator="containsText" text="Casilla formulada">
      <formula>NOT(ISERROR(SEARCH("Casilla formulada",T53)))</formula>
    </cfRule>
  </conditionalFormatting>
  <conditionalFormatting sqref="O62:P62 O63:O71">
    <cfRule type="containsText" dxfId="291" priority="69" operator="containsText" text="Extremo">
      <formula>NOT(ISERROR(SEARCH("Extremo",O62)))</formula>
    </cfRule>
    <cfRule type="containsText" dxfId="290" priority="70" operator="containsText" text="Alto">
      <formula>NOT(ISERROR(SEARCH("Alto",O62)))</formula>
    </cfRule>
    <cfRule type="containsText" dxfId="289" priority="71" operator="containsText" text="Moderado">
      <formula>NOT(ISERROR(SEARCH("Moderado",O62)))</formula>
    </cfRule>
    <cfRule type="containsText" dxfId="288" priority="72" operator="containsText" text="Bajo">
      <formula>NOT(ISERROR(SEARCH("Bajo",O62)))</formula>
    </cfRule>
  </conditionalFormatting>
  <conditionalFormatting sqref="AM62:AM71">
    <cfRule type="containsText" dxfId="287" priority="66" operator="containsText" text="FUERTE">
      <formula>NOT(ISERROR(SEARCH("FUERTE",AM62)))</formula>
    </cfRule>
    <cfRule type="containsText" dxfId="286" priority="67" operator="containsText" text="MODERADO">
      <formula>NOT(ISERROR(SEARCH("MODERADO",AM62)))</formula>
    </cfRule>
    <cfRule type="containsText" dxfId="285" priority="68" operator="containsText" text="DÉBIL">
      <formula>NOT(ISERROR(SEARCH("DÉBIL",AM62)))</formula>
    </cfRule>
  </conditionalFormatting>
  <conditionalFormatting sqref="AW62:AW71">
    <cfRule type="containsText" dxfId="284" priority="62" operator="containsText" text="Extremo">
      <formula>NOT(ISERROR(SEARCH("Extremo",AW62)))</formula>
    </cfRule>
    <cfRule type="containsText" dxfId="283" priority="63" operator="containsText" text="Alto">
      <formula>NOT(ISERROR(SEARCH("Alto",AW62)))</formula>
    </cfRule>
    <cfRule type="containsText" dxfId="282" priority="64" operator="containsText" text="Moderado">
      <formula>NOT(ISERROR(SEARCH("Moderado",AW62)))</formula>
    </cfRule>
    <cfRule type="containsText" dxfId="281" priority="65" operator="containsText" text="Bajo">
      <formula>NOT(ISERROR(SEARCH("Bajo",AW62)))</formula>
    </cfRule>
  </conditionalFormatting>
  <conditionalFormatting sqref="B62:B71">
    <cfRule type="containsText" dxfId="280" priority="61" operator="containsText" text="Escoger un proceso de la lista desplegable">
      <formula>NOT(ISERROR(SEARCH("Escoger un proceso de la lista desplegable",B62)))</formula>
    </cfRule>
  </conditionalFormatting>
  <conditionalFormatting sqref="B62:Q71 Y62:AX71">
    <cfRule type="containsText" dxfId="279" priority="59" operator="containsText" text="Escoger un dato de la lista desplegable">
      <formula>NOT(ISERROR(SEARCH("Escoger un dato de la lista desplegable",B62)))</formula>
    </cfRule>
    <cfRule type="containsText" dxfId="278" priority="60" operator="containsText" text="Casilla formulada">
      <formula>NOT(ISERROR(SEARCH("Casilla formulada",B62)))</formula>
    </cfRule>
  </conditionalFormatting>
  <conditionalFormatting sqref="D62:D71">
    <cfRule type="containsText" dxfId="277" priority="58" operator="containsText" text="Definir el riesgo">
      <formula>NOT(ISERROR(SEARCH("Definir el riesgo",D62)))</formula>
    </cfRule>
  </conditionalFormatting>
  <conditionalFormatting sqref="H62:H71">
    <cfRule type="containsText" dxfId="276" priority="57" operator="containsText" text="Espacio para describir la o las posibles causas">
      <formula>NOT(ISERROR(SEARCH("Espacio para describir la o las posibles causas",H62)))</formula>
    </cfRule>
  </conditionalFormatting>
  <conditionalFormatting sqref="I62:I71">
    <cfRule type="containsText" dxfId="275" priority="56" operator="containsText" text="Espacio para describir las consecuencias que puede ocasionar el riesgo">
      <formula>NOT(ISERROR(SEARCH("Espacio para describir las consecuencias que puede ocasionar el riesgo",I62)))</formula>
    </cfRule>
  </conditionalFormatting>
  <conditionalFormatting sqref="J62:O71">
    <cfRule type="containsText" dxfId="274" priority="55" operator="containsText" text="←">
      <formula>NOT(ISERROR(SEARCH("←",J62)))</formula>
    </cfRule>
  </conditionalFormatting>
  <conditionalFormatting sqref="P62:P71">
    <cfRule type="containsText" dxfId="273" priority="54" operator="containsText" text="Seleccione Tratamiento del Riesgo">
      <formula>NOT(ISERROR(SEARCH("Seleccione Tratamiento del Riesgo",P62)))</formula>
    </cfRule>
  </conditionalFormatting>
  <conditionalFormatting sqref="R62:S71 U62:X71">
    <cfRule type="containsText" dxfId="272" priority="52" operator="containsText" text="Escoger un dato de la lista desplegable">
      <formula>NOT(ISERROR(SEARCH("Escoger un dato de la lista desplegable",R62)))</formula>
    </cfRule>
    <cfRule type="containsText" dxfId="271" priority="53" operator="containsText" text="Casilla formulada">
      <formula>NOT(ISERROR(SEARCH("Casilla formulada",R62)))</formula>
    </cfRule>
  </conditionalFormatting>
  <conditionalFormatting sqref="R62:S71 U62:X71">
    <cfRule type="containsText" dxfId="270" priority="51" operator="containsText" text="CONTROL#">
      <formula>NOT(ISERROR(SEARCH("CONTROL#",R62)))</formula>
    </cfRule>
  </conditionalFormatting>
  <conditionalFormatting sqref="T62:T71">
    <cfRule type="containsText" dxfId="269" priority="49" operator="containsText" text="Escoger un dato de la lista desplegable">
      <formula>NOT(ISERROR(SEARCH("Escoger un dato de la lista desplegable",T62)))</formula>
    </cfRule>
    <cfRule type="containsText" dxfId="268" priority="50" operator="containsText" text="Casilla formulada">
      <formula>NOT(ISERROR(SEARCH("Casilla formulada",T62)))</formula>
    </cfRule>
  </conditionalFormatting>
  <conditionalFormatting sqref="T62:T71">
    <cfRule type="containsText" dxfId="267" priority="48" operator="containsText" text="CONTROL#">
      <formula>NOT(ISERROR(SEARCH("CONTROL#",T62)))</formula>
    </cfRule>
  </conditionalFormatting>
  <conditionalFormatting sqref="T62">
    <cfRule type="containsText" dxfId="266" priority="46" operator="containsText" text="Escoger un dato de la lista desplegable">
      <formula>NOT(ISERROR(SEARCH("Escoger un dato de la lista desplegable",T62)))</formula>
    </cfRule>
    <cfRule type="containsText" dxfId="265" priority="47" operator="containsText" text="Casilla formulada">
      <formula>NOT(ISERROR(SEARCH("Casilla formulada",T62)))</formula>
    </cfRule>
  </conditionalFormatting>
  <conditionalFormatting sqref="T63:T71">
    <cfRule type="containsText" dxfId="264" priority="44" operator="containsText" text="Escoger un dato de la lista desplegable">
      <formula>NOT(ISERROR(SEARCH("Escoger un dato de la lista desplegable",T63)))</formula>
    </cfRule>
    <cfRule type="containsText" dxfId="263" priority="45" operator="containsText" text="Casilla formulada">
      <formula>NOT(ISERROR(SEARCH("Casilla formulada",T63)))</formula>
    </cfRule>
  </conditionalFormatting>
  <conditionalFormatting sqref="O72:P72 O73:O81">
    <cfRule type="containsText" dxfId="262" priority="40" operator="containsText" text="Extremo">
      <formula>NOT(ISERROR(SEARCH("Extremo",O72)))</formula>
    </cfRule>
    <cfRule type="containsText" dxfId="261" priority="41" operator="containsText" text="Alto">
      <formula>NOT(ISERROR(SEARCH("Alto",O72)))</formula>
    </cfRule>
    <cfRule type="containsText" dxfId="260" priority="42" operator="containsText" text="Moderado">
      <formula>NOT(ISERROR(SEARCH("Moderado",O72)))</formula>
    </cfRule>
    <cfRule type="containsText" dxfId="259" priority="43" operator="containsText" text="Bajo">
      <formula>NOT(ISERROR(SEARCH("Bajo",O72)))</formula>
    </cfRule>
  </conditionalFormatting>
  <conditionalFormatting sqref="AM72:AM81">
    <cfRule type="containsText" dxfId="258" priority="37" operator="containsText" text="FUERTE">
      <formula>NOT(ISERROR(SEARCH("FUERTE",AM72)))</formula>
    </cfRule>
    <cfRule type="containsText" dxfId="257" priority="38" operator="containsText" text="MODERADO">
      <formula>NOT(ISERROR(SEARCH("MODERADO",AM72)))</formula>
    </cfRule>
    <cfRule type="containsText" dxfId="256" priority="39" operator="containsText" text="DÉBIL">
      <formula>NOT(ISERROR(SEARCH("DÉBIL",AM72)))</formula>
    </cfRule>
  </conditionalFormatting>
  <conditionalFormatting sqref="AW72:AW81">
    <cfRule type="containsText" dxfId="255" priority="33" operator="containsText" text="Extremo">
      <formula>NOT(ISERROR(SEARCH("Extremo",AW72)))</formula>
    </cfRule>
    <cfRule type="containsText" dxfId="254" priority="34" operator="containsText" text="Alto">
      <formula>NOT(ISERROR(SEARCH("Alto",AW72)))</formula>
    </cfRule>
    <cfRule type="containsText" dxfId="253" priority="35" operator="containsText" text="Moderado">
      <formula>NOT(ISERROR(SEARCH("Moderado",AW72)))</formula>
    </cfRule>
    <cfRule type="containsText" dxfId="252" priority="36" operator="containsText" text="Bajo">
      <formula>NOT(ISERROR(SEARCH("Bajo",AW72)))</formula>
    </cfRule>
  </conditionalFormatting>
  <conditionalFormatting sqref="B72:B81">
    <cfRule type="containsText" dxfId="251" priority="32" operator="containsText" text="Escoger un proceso de la lista desplegable">
      <formula>NOT(ISERROR(SEARCH("Escoger un proceso de la lista desplegable",B72)))</formula>
    </cfRule>
  </conditionalFormatting>
  <conditionalFormatting sqref="B72:Q81 Y72:AX81">
    <cfRule type="containsText" dxfId="250" priority="30" operator="containsText" text="Escoger un dato de la lista desplegable">
      <formula>NOT(ISERROR(SEARCH("Escoger un dato de la lista desplegable",B72)))</formula>
    </cfRule>
    <cfRule type="containsText" dxfId="249" priority="31" operator="containsText" text="Casilla formulada">
      <formula>NOT(ISERROR(SEARCH("Casilla formulada",B72)))</formula>
    </cfRule>
  </conditionalFormatting>
  <conditionalFormatting sqref="D72:D81">
    <cfRule type="containsText" dxfId="248" priority="29" operator="containsText" text="Definir el riesgo">
      <formula>NOT(ISERROR(SEARCH("Definir el riesgo",D72)))</formula>
    </cfRule>
  </conditionalFormatting>
  <conditionalFormatting sqref="H72:H81">
    <cfRule type="containsText" dxfId="247" priority="28" operator="containsText" text="Espacio para describir la o las posibles causas">
      <formula>NOT(ISERROR(SEARCH("Espacio para describir la o las posibles causas",H72)))</formula>
    </cfRule>
  </conditionalFormatting>
  <conditionalFormatting sqref="I72:I81">
    <cfRule type="containsText" dxfId="246" priority="27" operator="containsText" text="Espacio para describir las consecuencias que puede ocasionar el riesgo">
      <formula>NOT(ISERROR(SEARCH("Espacio para describir las consecuencias que puede ocasionar el riesgo",I72)))</formula>
    </cfRule>
  </conditionalFormatting>
  <conditionalFormatting sqref="J72:O81">
    <cfRule type="containsText" dxfId="245" priority="26" operator="containsText" text="←">
      <formula>NOT(ISERROR(SEARCH("←",J72)))</formula>
    </cfRule>
  </conditionalFormatting>
  <conditionalFormatting sqref="P72:P81">
    <cfRule type="containsText" dxfId="244" priority="25" operator="containsText" text="Seleccione Tratamiento del Riesgo">
      <formula>NOT(ISERROR(SEARCH("Seleccione Tratamiento del Riesgo",P72)))</formula>
    </cfRule>
  </conditionalFormatting>
  <conditionalFormatting sqref="R72:S81 U72:X81">
    <cfRule type="containsText" dxfId="243" priority="23" operator="containsText" text="Escoger un dato de la lista desplegable">
      <formula>NOT(ISERROR(SEARCH("Escoger un dato de la lista desplegable",R72)))</formula>
    </cfRule>
    <cfRule type="containsText" dxfId="242" priority="24" operator="containsText" text="Casilla formulada">
      <formula>NOT(ISERROR(SEARCH("Casilla formulada",R72)))</formula>
    </cfRule>
  </conditionalFormatting>
  <conditionalFormatting sqref="R72:S81 U72:X81">
    <cfRule type="containsText" dxfId="241" priority="22" operator="containsText" text="CONTROL#">
      <formula>NOT(ISERROR(SEARCH("CONTROL#",R72)))</formula>
    </cfRule>
  </conditionalFormatting>
  <conditionalFormatting sqref="T72:T81">
    <cfRule type="containsText" dxfId="240" priority="20" operator="containsText" text="Escoger un dato de la lista desplegable">
      <formula>NOT(ISERROR(SEARCH("Escoger un dato de la lista desplegable",T72)))</formula>
    </cfRule>
    <cfRule type="containsText" dxfId="239" priority="21" operator="containsText" text="Casilla formulada">
      <formula>NOT(ISERROR(SEARCH("Casilla formulada",T72)))</formula>
    </cfRule>
  </conditionalFormatting>
  <conditionalFormatting sqref="T72:T81">
    <cfRule type="containsText" dxfId="238" priority="19" operator="containsText" text="CONTROL#">
      <formula>NOT(ISERROR(SEARCH("CONTROL#",T72)))</formula>
    </cfRule>
  </conditionalFormatting>
  <conditionalFormatting sqref="T72">
    <cfRule type="containsText" dxfId="237" priority="17" operator="containsText" text="Escoger un dato de la lista desplegable">
      <formula>NOT(ISERROR(SEARCH("Escoger un dato de la lista desplegable",T72)))</formula>
    </cfRule>
    <cfRule type="containsText" dxfId="236" priority="18" operator="containsText" text="Casilla formulada">
      <formula>NOT(ISERROR(SEARCH("Casilla formulada",T72)))</formula>
    </cfRule>
  </conditionalFormatting>
  <conditionalFormatting sqref="T73:T81">
    <cfRule type="containsText" dxfId="235" priority="15" operator="containsText" text="Escoger un dato de la lista desplegable">
      <formula>NOT(ISERROR(SEARCH("Escoger un dato de la lista desplegable",T73)))</formula>
    </cfRule>
    <cfRule type="containsText" dxfId="234" priority="16" operator="containsText" text="Casilla formulada">
      <formula>NOT(ISERROR(SEARCH("Casilla formulada",T73)))</formula>
    </cfRule>
  </conditionalFormatting>
  <dataValidations count="11">
    <dataValidation type="list" allowBlank="1" showInputMessage="1" showErrorMessage="1" sqref="M12:M81 J12:J81" xr:uid="{00000000-0002-0000-3200-000000000000}">
      <formula1>"Escoger un dato de la lista desplegable,5,4,3,2,1"</formula1>
    </dataValidation>
    <dataValidation type="list" allowBlank="1" showInputMessage="1" showErrorMessage="1" sqref="Y12:Y81" xr:uid="{00000000-0002-0000-3200-000001000000}">
      <formula1>"Escoger un dato de la lista desplegable,Preventivo,Detectivo"</formula1>
    </dataValidation>
    <dataValidation type="list" allowBlank="1" showInputMessage="1" showErrorMessage="1" sqref="Z12:Z81" xr:uid="{00000000-0002-0000-3200-000002000000}">
      <formula1>"Escoger un dato de la lista desplegable,Asignado,No Asignado"</formula1>
    </dataValidation>
    <dataValidation type="list" allowBlank="1" showInputMessage="1" showErrorMessage="1" sqref="AA12:AA81" xr:uid="{00000000-0002-0000-3200-000003000000}">
      <formula1>"Escoger un dato de la lista desplegable,Adecuado,Inadecuado"</formula1>
    </dataValidation>
    <dataValidation type="list" allowBlank="1" showInputMessage="1" showErrorMessage="1" sqref="AB12:AB81" xr:uid="{00000000-0002-0000-3200-000004000000}">
      <formula1>"Escoger un dato de la lista desplegable,Oportuna,Inoportuna"</formula1>
    </dataValidation>
    <dataValidation type="list" allowBlank="1" showInputMessage="1" showErrorMessage="1" sqref="AC12:AC81" xr:uid="{00000000-0002-0000-3200-000005000000}">
      <formula1>"Escoger un dato de la lista desplegable,Prevenir,Detectar,No es un control"</formula1>
    </dataValidation>
    <dataValidation type="list" allowBlank="1" showInputMessage="1" showErrorMessage="1" sqref="AD12:AD81" xr:uid="{00000000-0002-0000-3200-000006000000}">
      <formula1>"Escoger un dato de la lista desplegable,Confiable,No confiable"</formula1>
    </dataValidation>
    <dataValidation type="list" allowBlank="1" showInputMessage="1" showErrorMessage="1" sqref="AE12:AE81" xr:uid="{00000000-0002-0000-3200-000007000000}">
      <formula1>"Escoger un dato de la lista desplegable,Se investigan y resuelven oportunamente,No se investigan y resuelven oportunamente."</formula1>
    </dataValidation>
    <dataValidation type="list" allowBlank="1" showInputMessage="1" showErrorMessage="1" sqref="AF12:AF81" xr:uid="{00000000-0002-0000-3200-000008000000}">
      <formula1>"Escoger un dato de la lista desplegable,Completa,Incompleta,No existe"</formula1>
    </dataValidation>
    <dataValidation type="list" allowBlank="1" showInputMessage="1" showErrorMessage="1" sqref="AJ12:AJ81" xr:uid="{00000000-0002-0000-3200-000009000000}">
      <formula1>"Escoger un dato de la lista desplegable,Fuerte,Moderado,Débil"</formula1>
    </dataValidation>
    <dataValidation type="list" allowBlank="1" showInputMessage="1" showErrorMessage="1" sqref="T12:T81" xr:uid="{00000000-0002-0000-32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3200-00000B000000}">
          <x14:formula1>
            <xm:f>'HOJA DE DATOS'!$I$60:$I$64</xm:f>
          </x14:formula1>
          <xm:sqref>P12:P81</xm:sqref>
        </x14:dataValidation>
        <x14:dataValidation type="list" allowBlank="1" showInputMessage="1" showErrorMessage="1" xr:uid="{00000000-0002-0000-3200-00000C000000}">
          <x14:formula1>
            <xm:f>'HOJA DE DATOS'!$I$50:$I$57</xm:f>
          </x14:formula1>
          <xm:sqref>E12:E81</xm:sqref>
        </x14:dataValidation>
        <x14:dataValidation type="list" allowBlank="1" showInputMessage="1" showErrorMessage="1" xr:uid="{00000000-0002-0000-3200-00000D000000}">
          <x14:formula1>
            <xm:f>'HOJA DE DATOS'!$I$13:$I$46</xm:f>
          </x14:formula1>
          <xm:sqref>B12:B81</xm:sqref>
        </x14:dataValidation>
      </x14:dataValidations>
    </ext>
  </extLs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39B0D-1E52-4FEB-86A3-660EBABE9905}">
  <sheetPr codeName="Hoja42">
    <tabColor rgb="FFB1B1B1"/>
    <pageSetUpPr fitToPage="1"/>
  </sheetPr>
  <dimension ref="A1:BR1048154"/>
  <sheetViews>
    <sheetView zoomScale="55" zoomScaleNormal="55" zoomScaleSheetLayoutView="100" zoomScalePageLayoutView="10" workbookViewId="0">
      <pane ySplit="11" topLeftCell="A12" activePane="bottomLeft" state="frozen"/>
      <selection activeCell="C12" sqref="C12:C21"/>
      <selection pane="bottomLeft" activeCell="C12" sqref="C12:C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2023</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GFIN-7.0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18" t="s">
        <v>56</v>
      </c>
      <c r="AW11" s="118" t="s">
        <v>57</v>
      </c>
      <c r="AX11" s="118">
        <v>2</v>
      </c>
      <c r="AY11" s="118">
        <v>3</v>
      </c>
      <c r="AZ11" s="118">
        <v>4</v>
      </c>
      <c r="BA11" s="118">
        <v>5</v>
      </c>
      <c r="BB11" s="118">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28.6" customHeight="1" x14ac:dyDescent="0.3">
      <c r="A12" s="162"/>
      <c r="B12" s="394" t="s">
        <v>36</v>
      </c>
      <c r="C12" s="364" t="str">
        <f>VLOOKUP(B12,'[7]HOJA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12" s="376" t="s">
        <v>527</v>
      </c>
      <c r="E12" s="364" t="s">
        <v>75</v>
      </c>
      <c r="F12" s="364" t="s">
        <v>75</v>
      </c>
      <c r="G12" s="364" t="s">
        <v>75</v>
      </c>
      <c r="H12" s="364" t="s">
        <v>75</v>
      </c>
      <c r="I12" s="372" t="str">
        <f>IF(AND((E12="SI"),(F12="SI"),(G12="SI"),(H12="SI")),"Si es Riesgo de Corrupción","No es Riesgo de Corrupción")</f>
        <v>Si es Riesgo de Corrupción</v>
      </c>
      <c r="J12" s="163">
        <v>1</v>
      </c>
      <c r="K12" s="164" t="s">
        <v>528</v>
      </c>
      <c r="L12" s="308" t="s">
        <v>1979</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75</v>
      </c>
      <c r="R12" s="364" t="s">
        <v>76</v>
      </c>
      <c r="S12" s="364" t="s">
        <v>76</v>
      </c>
      <c r="T12" s="364" t="s">
        <v>75</v>
      </c>
      <c r="U12" s="364" t="s">
        <v>75</v>
      </c>
      <c r="V12" s="364" t="s">
        <v>76</v>
      </c>
      <c r="W12" s="364" t="s">
        <v>76</v>
      </c>
      <c r="X12" s="364" t="s">
        <v>75</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13</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1981</v>
      </c>
      <c r="AO12" s="166" t="s">
        <v>529</v>
      </c>
      <c r="AP12" s="166" t="s">
        <v>77</v>
      </c>
      <c r="AQ12" s="166" t="s">
        <v>1982</v>
      </c>
      <c r="AR12" s="166" t="s">
        <v>1983</v>
      </c>
      <c r="AS12" s="166" t="s">
        <v>1984</v>
      </c>
      <c r="AT12" s="166" t="s">
        <v>1985</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1995</v>
      </c>
    </row>
    <row r="13" spans="1:70" s="146" customFormat="1" ht="3.6" customHeight="1" x14ac:dyDescent="0.3">
      <c r="A13" s="162"/>
      <c r="B13" s="395"/>
      <c r="C13" s="365"/>
      <c r="D13" s="376"/>
      <c r="E13" s="365"/>
      <c r="F13" s="365"/>
      <c r="G13" s="365"/>
      <c r="H13" s="365"/>
      <c r="I13" s="373"/>
      <c r="J13" s="168">
        <v>2</v>
      </c>
      <c r="K13" s="169"/>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c r="AO13" s="171"/>
      <c r="AP13" s="171"/>
      <c r="AQ13" s="171"/>
      <c r="AR13" s="171"/>
      <c r="AS13" s="171"/>
      <c r="AT13" s="171"/>
      <c r="AU13" s="171"/>
      <c r="AV13" s="171"/>
      <c r="AW13" s="171"/>
      <c r="AX13" s="171"/>
      <c r="AY13" s="171"/>
      <c r="AZ13" s="171"/>
      <c r="BA13" s="171"/>
      <c r="BB13" s="171"/>
      <c r="BC13" s="171">
        <f>IF(AV13="Asignado",15,0)+IF(AW13="Adecuado",15,0)+IF(AX13="Oportuna",15,0)+IF(AY13="Prevenir",15,IF(AY13="Detectar",10,0))+IF(AZ13="Confiable",15,0)+IF(BA13="Se investigan y resuelven oportunamente",15,0)+IF(BB13="Completa",10,IF(BB13="Incompleta",5,0))</f>
        <v>0</v>
      </c>
      <c r="BD13" s="171" t="str">
        <f t="shared" si="3"/>
        <v>Débil</v>
      </c>
      <c r="BE13" s="171"/>
      <c r="BF13" s="171"/>
      <c r="BG13" s="171" t="str">
        <f t="shared" si="4"/>
        <v>Casilla formulada</v>
      </c>
      <c r="BH13" s="171"/>
      <c r="BI13" s="172" t="str">
        <f t="shared" si="5"/>
        <v/>
      </c>
      <c r="BJ13" s="171" t="str">
        <f t="shared" si="6"/>
        <v/>
      </c>
      <c r="BK13" s="171" t="str">
        <f t="shared" si="7"/>
        <v>SI</v>
      </c>
      <c r="BL13" s="351"/>
      <c r="BM13" s="351"/>
      <c r="BN13" s="354"/>
      <c r="BO13" s="356"/>
      <c r="BP13" s="356"/>
      <c r="BQ13" s="359"/>
      <c r="BR13" s="349"/>
    </row>
    <row r="14" spans="1:70" s="146" customFormat="1" ht="3" customHeight="1" x14ac:dyDescent="0.3">
      <c r="A14" s="162"/>
      <c r="B14" s="395"/>
      <c r="C14" s="365"/>
      <c r="D14" s="376"/>
      <c r="E14" s="365"/>
      <c r="F14" s="365"/>
      <c r="G14" s="365"/>
      <c r="H14" s="365"/>
      <c r="I14" s="373"/>
      <c r="J14" s="173">
        <v>3</v>
      </c>
      <c r="K14" s="174"/>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c r="AO14" s="176"/>
      <c r="AP14" s="176"/>
      <c r="AQ14" s="176"/>
      <c r="AR14" s="176"/>
      <c r="AS14" s="176"/>
      <c r="AT14" s="176"/>
      <c r="AU14" s="176"/>
      <c r="AV14" s="166"/>
      <c r="AW14" s="166"/>
      <c r="AX14" s="166"/>
      <c r="AY14" s="166"/>
      <c r="AZ14" s="166"/>
      <c r="BA14" s="166"/>
      <c r="BB14" s="166"/>
      <c r="BC14" s="176">
        <f t="shared" si="2"/>
        <v>0</v>
      </c>
      <c r="BD14" s="176" t="str">
        <f t="shared" si="3"/>
        <v>Débil</v>
      </c>
      <c r="BE14" s="176"/>
      <c r="BF14" s="176"/>
      <c r="BG14" s="176" t="str">
        <f t="shared" si="4"/>
        <v>Casilla formulada</v>
      </c>
      <c r="BH14" s="176"/>
      <c r="BI14" s="177" t="str">
        <f t="shared" si="5"/>
        <v/>
      </c>
      <c r="BJ14" s="176" t="str">
        <f t="shared" si="6"/>
        <v/>
      </c>
      <c r="BK14" s="176" t="str">
        <f t="shared" si="7"/>
        <v>SI</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s="146" customFormat="1" ht="132" x14ac:dyDescent="0.3">
      <c r="A22" s="162"/>
      <c r="B22" s="394" t="s">
        <v>36</v>
      </c>
      <c r="C22" s="364" t="str">
        <f>VLOOKUP(B22,'[7]HOJA DE DATOS'!$I$13:$J$46,2,FALSE)</f>
        <v>Administrar, registrar eficaz y eficientemente los ingresos y gastos del presupuesto nacional y administrados para cumplir oportunamente con las obligaciones adquiridas por la Entidad , realizar los análisis pertinentes y presentar la información contable y presupuestal de la UAEAC, de manera oportuna y confiable, conforme a los requisitos legales vigentes, reflejando la realidad económica para la toma de decisiones en la Entidad.</v>
      </c>
      <c r="D22" s="376" t="s">
        <v>1976</v>
      </c>
      <c r="E22" s="364" t="s">
        <v>75</v>
      </c>
      <c r="F22" s="364" t="s">
        <v>75</v>
      </c>
      <c r="G22" s="364" t="s">
        <v>75</v>
      </c>
      <c r="H22" s="364" t="s">
        <v>75</v>
      </c>
      <c r="I22" s="372" t="str">
        <f>IF(AND((E22="SI"),(F22="SI"),(G22="SI"),(H22="SI")),"Si es Riesgo de Corrupción","No es Riesgo de Corrupción")</f>
        <v>Si es Riesgo de Corrupción</v>
      </c>
      <c r="J22" s="163">
        <v>1</v>
      </c>
      <c r="K22" s="164" t="s">
        <v>1977</v>
      </c>
      <c r="L22" s="308" t="s">
        <v>1980</v>
      </c>
      <c r="M22" s="310">
        <v>3</v>
      </c>
      <c r="N22" s="375" t="str">
        <f>IF(M22=1,"Rara vez",IF(M22=2,"Improbable",IF(M22=3,"Posible",IF(M22=4,"Probable",IF(M22=5,"Casi seguro","← 
Definir el nivel de probabilidad")))))</f>
        <v>Posible</v>
      </c>
      <c r="O22" s="369" t="str">
        <f t="shared" ref="O22" si="14">IF(M22=5,"Descripción:
Se espera que el evento ocurra en la mayoría de las circunstancias
Frecuencia:
Más de 1 vez al año",IF(M22=4,"Descripción:
Es viable que el evento ocurra en la mayoría de las circunstancias
Frecuencia:
Al menos 1 vez en el último año",IF(M22=3,"Descripción:
El evento podrá ocurrir en algún momento
Frecuencia:
Al menos 1 vez en los últimos 2 años",IF(M22=2,"Descripción:
El evento puede ocurrir en algún momento
Frecuencia:
Al menos 1 vez en los últimos 5 años",IF(M22=1,"Descripción: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22" s="364" t="s">
        <v>75</v>
      </c>
      <c r="Q22" s="364" t="s">
        <v>75</v>
      </c>
      <c r="R22" s="364" t="s">
        <v>76</v>
      </c>
      <c r="S22" s="364" t="s">
        <v>76</v>
      </c>
      <c r="T22" s="364" t="s">
        <v>75</v>
      </c>
      <c r="U22" s="364" t="s">
        <v>75</v>
      </c>
      <c r="V22" s="364" t="s">
        <v>76</v>
      </c>
      <c r="W22" s="364" t="s">
        <v>76</v>
      </c>
      <c r="X22" s="364" t="s">
        <v>75</v>
      </c>
      <c r="Y22" s="364" t="s">
        <v>75</v>
      </c>
      <c r="Z22" s="364" t="s">
        <v>75</v>
      </c>
      <c r="AA22" s="364" t="s">
        <v>75</v>
      </c>
      <c r="AB22" s="364" t="s">
        <v>75</v>
      </c>
      <c r="AC22" s="364" t="s">
        <v>75</v>
      </c>
      <c r="AD22" s="364" t="s">
        <v>75</v>
      </c>
      <c r="AE22" s="364" t="s">
        <v>76</v>
      </c>
      <c r="AF22" s="364" t="s">
        <v>75</v>
      </c>
      <c r="AG22" s="364" t="s">
        <v>75</v>
      </c>
      <c r="AH22" s="364" t="s">
        <v>76</v>
      </c>
      <c r="AI22" s="367">
        <f>IF(AE22="SI","Impacto Catastrófico por lesoines o perdida de vidas humanas",(COUNTIF(P22:AD31,"SI")+COUNTIF(AF22:AH31,"SI")))</f>
        <v>13</v>
      </c>
      <c r="AJ22" s="356" t="str">
        <f t="shared" ref="AJ22" si="15">IF(AI22=0,"",IF(AND(AI22&gt;0,AI22&lt;=5),"Moderado",IF(AND(AI22&gt;5,AI22&lt;=11),"Mayor","Catastrófico")))</f>
        <v>Catastrófico</v>
      </c>
      <c r="AK22" s="358" t="str">
        <f>IF(AND(N22="Rara Vez",AJ22="Moderado"),"Moderado",IF(AND(N22="Rara Vez",AJ22="Mayor"),"Alto",IF(AND(N22="Improbable",AJ22="Moderado"),"Moderado",IF(AND(N22="Improbable",AJ22="Mayor"),"Alto",IF(AND(N22="Posible",AJ22="Moderado"),"Alto",IF(AND(N22="Probable",AJ22="Moderado"),"Alto","Extremo"))))))</f>
        <v>Extremo</v>
      </c>
      <c r="AL22" s="361" t="s">
        <v>70</v>
      </c>
      <c r="AM22" s="165">
        <v>1</v>
      </c>
      <c r="AN22" s="164" t="s">
        <v>1986</v>
      </c>
      <c r="AO22" s="166" t="s">
        <v>529</v>
      </c>
      <c r="AP22" s="166" t="s">
        <v>109</v>
      </c>
      <c r="AQ22" s="166" t="s">
        <v>1987</v>
      </c>
      <c r="AR22" s="166" t="s">
        <v>1988</v>
      </c>
      <c r="AS22" s="166" t="s">
        <v>1989</v>
      </c>
      <c r="AT22" s="166" t="s">
        <v>530</v>
      </c>
      <c r="AU22" s="166" t="s">
        <v>95</v>
      </c>
      <c r="AV22" s="166" t="s">
        <v>79</v>
      </c>
      <c r="AW22" s="166" t="s">
        <v>80</v>
      </c>
      <c r="AX22" s="166" t="s">
        <v>81</v>
      </c>
      <c r="AY22" s="166" t="s">
        <v>82</v>
      </c>
      <c r="AZ22" s="166" t="s">
        <v>83</v>
      </c>
      <c r="BA22" s="166" t="s">
        <v>84</v>
      </c>
      <c r="BB22" s="166" t="s">
        <v>96</v>
      </c>
      <c r="BC22" s="166">
        <f t="shared" ref="BC22" si="16">IF(AV22="Asignado",15,0)+IF(AW22="Adecuado",15,0)+IF(AX22="Oportuna",15,0)+IF(AY22="Prevenir",15,IF(AY22="Detectar",10,0))+IF(AZ22="Confiable",15,0)+IF(BA22="Se investigan y resuelven oportunamente",15,0)+IF(BB22="Completa",10,IF(BB22="Incompleta",5,0))</f>
        <v>100</v>
      </c>
      <c r="BD22" s="166" t="str">
        <f t="shared" ref="BD22:BD31" si="17">IF(BC22&lt;=85,"Débil",IF(AND(BC22&gt;=86,BC22&lt;=94),"Moderado","Fuerte"))</f>
        <v>Fuerte</v>
      </c>
      <c r="BE22" s="166"/>
      <c r="BF22" s="166" t="s">
        <v>89</v>
      </c>
      <c r="BG22" s="166" t="str">
        <f t="shared" ref="BG22:BG31" si="18">IF(BF22="Débil","No se ejecuta",IF(BF22="Moderado","Algunas veces se ejecuta",IF(BF22="FUERTE","Siempre se ejecuta","Casilla formulada")))</f>
        <v>Siempre se ejecuta</v>
      </c>
      <c r="BH22" s="166"/>
      <c r="BI22" s="167" t="str">
        <f t="shared" ref="BI22:BI31" si="19">IF(AND(BF22="Fuerte",BD22="Fuerte"),"FUERTE",IF(AND(BF22="Fuerte",BD22="Moderado"),"MODERADO",IF(AND(BF22="Fuerte",BD22="Débil"),"DÉBIL",IF(AND(BF22="Moderado",BD22="Fuerte"),"MODERADO",IF(AND(BF22="Moderado",BD22="Moderado"),"MODERADO",IF(AND(BF22="Moderado",BD22="Débil"),"DÉBIL",IF(AND(BF22="Débil",BD22="Fuerte"),"DÉBIL",IF(AND(BF22="Débil",BD22="Moderado"),"DÉBIL",IF(AND(BF22="Débil",BD22="Débil"),"DÉBIL","")))))))))</f>
        <v>FUERTE</v>
      </c>
      <c r="BJ22" s="166">
        <f t="shared" ref="BJ22:BJ31" si="20">IF(BI22="DÉBIL",0,IF(BI22="MODERADO",50,IF(BI22="FUERTE",100,"")))</f>
        <v>100</v>
      </c>
      <c r="BK22" s="166" t="str">
        <f t="shared" ref="BK22:BK31" si="21">IF(AND(BF22="Fuerte",BD22="Fuerte"),"NO","SI")</f>
        <v>NO</v>
      </c>
      <c r="BL22" s="351" t="str">
        <f t="shared" ref="BL22" si="22">IF(AVERAGE(BJ22:BJ31)=100,"FUERTE",IF(AND(AVERAGE(BJ22:BJ31)&lt;=99,AVERAGE(BJ22:BJ31)&gt;=50),"MODERADA",IF(AVERAGE(BJ22:BJ31)&lt;50,"DÉBIL",0)))</f>
        <v>FUERTE</v>
      </c>
      <c r="BM22" s="351" t="str">
        <f t="shared" ref="BM22" si="23">IFERROR(IF(BL22="DÉBIL","NO DISMINUYE",IF(AVERAGEIF(AU22:AU31,"Preventivo",BJ22:BJ31)&gt;=50,"DIRECTAMENTE","NO DISMINUYE")),"NO DISMINUYE")</f>
        <v>DIRECTAMENTE</v>
      </c>
      <c r="BN22" s="353">
        <f t="shared" ref="BN22" si="24">IF(M22=1,1,IF(AND(M22=2,BL22="FUERTE",BM22="DIRECTAMENTE"),M22-1,IF(AND(M22&gt;2,BL22="FUERTE",BM22="DIRECTAMENTE"),M22-2,IF(AND(M22&gt;=2,BL22="MODERADA",BM22="DIRECTAMENTE"),M22-1,M22))))</f>
        <v>1</v>
      </c>
      <c r="BO22" s="356" t="str">
        <f t="shared" ref="BO22" si="25">IF(BN22=1,"Rara vez",IF(BN22=2,"Improbable",IF(BN22=3,"Posible",IF(BN22=4,"Probable",IF(BN22=5,"Casi Seguro",0)))))</f>
        <v>Rara vez</v>
      </c>
      <c r="BP22" s="356" t="str">
        <f t="shared" ref="BP22" si="26">AJ22</f>
        <v>Catastrófico</v>
      </c>
      <c r="BQ22" s="358" t="str">
        <f t="shared" ref="BQ22" si="27">IF(AND(BO22="Rara Vez",BP22="Moderado"),"Moderado",IF(AND(BO22="Rara Vez",BP22="Mayor"),"Alto",IF(AND(BO22="Improbable",BP22="Moderado"),"Moderado",IF(AND(BO22="Improbable",BP22="Mayor"),"Alto",IF(AND(BO22="Posible",BP22="Moderado"),"Alto",IF(AND(BO22="Probable",BP22="Moderado"),"Alto","Extremo"))))))</f>
        <v>Extremo</v>
      </c>
      <c r="BR22" s="348" t="s">
        <v>1995</v>
      </c>
    </row>
    <row r="23" spans="1:70" s="146" customFormat="1" ht="211.2" x14ac:dyDescent="0.3">
      <c r="A23" s="162"/>
      <c r="B23" s="395"/>
      <c r="C23" s="365"/>
      <c r="D23" s="376"/>
      <c r="E23" s="365"/>
      <c r="F23" s="365"/>
      <c r="G23" s="365"/>
      <c r="H23" s="365"/>
      <c r="I23" s="373"/>
      <c r="J23" s="168">
        <v>2</v>
      </c>
      <c r="K23" s="169" t="s">
        <v>1978</v>
      </c>
      <c r="L23" s="308"/>
      <c r="M23" s="310"/>
      <c r="N23" s="376"/>
      <c r="O23" s="370"/>
      <c r="P23" s="365"/>
      <c r="Q23" s="365"/>
      <c r="R23" s="365"/>
      <c r="S23" s="365"/>
      <c r="T23" s="365"/>
      <c r="U23" s="365"/>
      <c r="V23" s="365"/>
      <c r="W23" s="365"/>
      <c r="X23" s="365"/>
      <c r="Y23" s="365"/>
      <c r="Z23" s="365"/>
      <c r="AA23" s="365"/>
      <c r="AB23" s="365"/>
      <c r="AC23" s="365"/>
      <c r="AD23" s="365"/>
      <c r="AE23" s="365"/>
      <c r="AF23" s="365"/>
      <c r="AG23" s="365"/>
      <c r="AH23" s="365"/>
      <c r="AI23" s="367"/>
      <c r="AJ23" s="356"/>
      <c r="AK23" s="359"/>
      <c r="AL23" s="362"/>
      <c r="AM23" s="170">
        <v>2</v>
      </c>
      <c r="AN23" s="169" t="s">
        <v>1981</v>
      </c>
      <c r="AO23" s="171" t="s">
        <v>529</v>
      </c>
      <c r="AP23" s="171" t="s">
        <v>77</v>
      </c>
      <c r="AQ23" s="171" t="s">
        <v>1982</v>
      </c>
      <c r="AR23" s="171" t="s">
        <v>1983</v>
      </c>
      <c r="AS23" s="171" t="s">
        <v>1984</v>
      </c>
      <c r="AT23" s="171" t="s">
        <v>1985</v>
      </c>
      <c r="AU23" s="171" t="s">
        <v>95</v>
      </c>
      <c r="AV23" s="171" t="s">
        <v>79</v>
      </c>
      <c r="AW23" s="171" t="s">
        <v>80</v>
      </c>
      <c r="AX23" s="171" t="s">
        <v>81</v>
      </c>
      <c r="AY23" s="171" t="s">
        <v>82</v>
      </c>
      <c r="AZ23" s="171" t="s">
        <v>83</v>
      </c>
      <c r="BA23" s="171" t="s">
        <v>84</v>
      </c>
      <c r="BB23" s="171" t="s">
        <v>96</v>
      </c>
      <c r="BC23" s="171">
        <f>IF(AV23="Asignado",15,0)+IF(AW23="Adecuado",15,0)+IF(AX23="Oportuna",15,0)+IF(AY23="Prevenir",15,IF(AY23="Detectar",10,0))+IF(AZ23="Confiable",15,0)+IF(BA23="Se investigan y resuelven oportunamente",15,0)+IF(BB23="Completa",10,IF(BB23="Incompleta",5,0))</f>
        <v>100</v>
      </c>
      <c r="BD23" s="171" t="str">
        <f t="shared" si="17"/>
        <v>Fuerte</v>
      </c>
      <c r="BE23" s="171"/>
      <c r="BF23" s="171" t="s">
        <v>89</v>
      </c>
      <c r="BG23" s="171" t="str">
        <f t="shared" si="18"/>
        <v>Siempre se ejecuta</v>
      </c>
      <c r="BH23" s="171"/>
      <c r="BI23" s="172" t="str">
        <f t="shared" si="19"/>
        <v>FUERTE</v>
      </c>
      <c r="BJ23" s="171">
        <f t="shared" si="20"/>
        <v>100</v>
      </c>
      <c r="BK23" s="171" t="str">
        <f t="shared" si="21"/>
        <v>NO</v>
      </c>
      <c r="BL23" s="351"/>
      <c r="BM23" s="351"/>
      <c r="BN23" s="354"/>
      <c r="BO23" s="356"/>
      <c r="BP23" s="356"/>
      <c r="BQ23" s="359"/>
      <c r="BR23" s="349"/>
    </row>
    <row r="24" spans="1:70" s="146" customFormat="1" ht="118.8" x14ac:dyDescent="0.3">
      <c r="A24" s="162"/>
      <c r="B24" s="395"/>
      <c r="C24" s="365"/>
      <c r="D24" s="376"/>
      <c r="E24" s="365"/>
      <c r="F24" s="365"/>
      <c r="G24" s="365"/>
      <c r="H24" s="365"/>
      <c r="I24" s="373"/>
      <c r="J24" s="173">
        <v>3</v>
      </c>
      <c r="K24" s="174" t="s">
        <v>531</v>
      </c>
      <c r="L24" s="308"/>
      <c r="M24" s="310"/>
      <c r="N24" s="376"/>
      <c r="O24" s="370"/>
      <c r="P24" s="365"/>
      <c r="Q24" s="365"/>
      <c r="R24" s="365"/>
      <c r="S24" s="365"/>
      <c r="T24" s="365"/>
      <c r="U24" s="365"/>
      <c r="V24" s="365"/>
      <c r="W24" s="365"/>
      <c r="X24" s="365"/>
      <c r="Y24" s="365"/>
      <c r="Z24" s="365"/>
      <c r="AA24" s="365"/>
      <c r="AB24" s="365"/>
      <c r="AC24" s="365"/>
      <c r="AD24" s="365"/>
      <c r="AE24" s="365"/>
      <c r="AF24" s="365"/>
      <c r="AG24" s="365"/>
      <c r="AH24" s="365"/>
      <c r="AI24" s="367"/>
      <c r="AJ24" s="356"/>
      <c r="AK24" s="359"/>
      <c r="AL24" s="362"/>
      <c r="AM24" s="175">
        <v>3</v>
      </c>
      <c r="AN24" s="174" t="s">
        <v>1990</v>
      </c>
      <c r="AO24" s="176" t="s">
        <v>532</v>
      </c>
      <c r="AP24" s="176" t="s">
        <v>109</v>
      </c>
      <c r="AQ24" s="176" t="s">
        <v>1991</v>
      </c>
      <c r="AR24" s="176" t="s">
        <v>1992</v>
      </c>
      <c r="AS24" s="176" t="s">
        <v>1993</v>
      </c>
      <c r="AT24" s="176" t="s">
        <v>1994</v>
      </c>
      <c r="AU24" s="176" t="s">
        <v>95</v>
      </c>
      <c r="AV24" s="166" t="s">
        <v>79</v>
      </c>
      <c r="AW24" s="166" t="s">
        <v>80</v>
      </c>
      <c r="AX24" s="166" t="s">
        <v>81</v>
      </c>
      <c r="AY24" s="166" t="s">
        <v>82</v>
      </c>
      <c r="AZ24" s="166" t="s">
        <v>83</v>
      </c>
      <c r="BA24" s="166" t="s">
        <v>84</v>
      </c>
      <c r="BB24" s="166" t="s">
        <v>96</v>
      </c>
      <c r="BC24" s="176">
        <f t="shared" ref="BC24:BC31" si="28">IF(AV24="Asignado",15,0)+IF(AW24="Adecuado",15,0)+IF(AX24="Oportuna",15,0)+IF(AY24="Prevenir",15,IF(AY24="Detectar",10,0))+IF(AZ24="Confiable",15,0)+IF(BA24="Se investigan y resuelven oportunamente",15,0)+IF(BB24="Completa",10,IF(BB24="Incompleta",5,0))</f>
        <v>100</v>
      </c>
      <c r="BD24" s="176" t="str">
        <f t="shared" si="17"/>
        <v>Fuerte</v>
      </c>
      <c r="BE24" s="176"/>
      <c r="BF24" s="176" t="s">
        <v>89</v>
      </c>
      <c r="BG24" s="176" t="str">
        <f t="shared" si="18"/>
        <v>Siempre se ejecuta</v>
      </c>
      <c r="BH24" s="176"/>
      <c r="BI24" s="177" t="str">
        <f t="shared" si="19"/>
        <v>FUERTE</v>
      </c>
      <c r="BJ24" s="176">
        <f t="shared" si="20"/>
        <v>100</v>
      </c>
      <c r="BK24" s="176" t="str">
        <f t="shared" si="21"/>
        <v>NO</v>
      </c>
      <c r="BL24" s="351"/>
      <c r="BM24" s="351"/>
      <c r="BN24" s="354"/>
      <c r="BO24" s="356"/>
      <c r="BP24" s="356"/>
      <c r="BQ24" s="359"/>
      <c r="BR24" s="349"/>
    </row>
    <row r="25" spans="1:70" s="146" customFormat="1" ht="3" customHeight="1" x14ac:dyDescent="0.3">
      <c r="A25" s="162"/>
      <c r="B25" s="395"/>
      <c r="C25" s="365"/>
      <c r="D25" s="376"/>
      <c r="E25" s="365"/>
      <c r="F25" s="365"/>
      <c r="G25" s="365"/>
      <c r="H25" s="365"/>
      <c r="I25" s="373"/>
      <c r="J25" s="168">
        <v>4</v>
      </c>
      <c r="K25" s="169" t="s">
        <v>586</v>
      </c>
      <c r="L25" s="308"/>
      <c r="M25" s="310"/>
      <c r="N25" s="376"/>
      <c r="O25" s="370"/>
      <c r="P25" s="365"/>
      <c r="Q25" s="365"/>
      <c r="R25" s="365"/>
      <c r="S25" s="365"/>
      <c r="T25" s="365"/>
      <c r="U25" s="365"/>
      <c r="V25" s="365"/>
      <c r="W25" s="365"/>
      <c r="X25" s="365"/>
      <c r="Y25" s="365"/>
      <c r="Z25" s="365"/>
      <c r="AA25" s="365"/>
      <c r="AB25" s="365"/>
      <c r="AC25" s="365"/>
      <c r="AD25" s="365"/>
      <c r="AE25" s="365"/>
      <c r="AF25" s="365"/>
      <c r="AG25" s="365"/>
      <c r="AH25" s="365"/>
      <c r="AI25" s="367"/>
      <c r="AJ25" s="356"/>
      <c r="AK25" s="359"/>
      <c r="AL25" s="362"/>
      <c r="AM25" s="170">
        <v>4</v>
      </c>
      <c r="AN25" s="169" t="s">
        <v>1926</v>
      </c>
      <c r="AO25" s="171"/>
      <c r="AP25" s="171" t="s">
        <v>585</v>
      </c>
      <c r="AQ25" s="171"/>
      <c r="AR25" s="171"/>
      <c r="AS25" s="171"/>
      <c r="AT25" s="171"/>
      <c r="AU25" s="171" t="s">
        <v>585</v>
      </c>
      <c r="AV25" s="171" t="s">
        <v>585</v>
      </c>
      <c r="AW25" s="171" t="s">
        <v>585</v>
      </c>
      <c r="AX25" s="171" t="s">
        <v>585</v>
      </c>
      <c r="AY25" s="171" t="s">
        <v>585</v>
      </c>
      <c r="AZ25" s="171" t="s">
        <v>585</v>
      </c>
      <c r="BA25" s="171" t="s">
        <v>585</v>
      </c>
      <c r="BB25" s="171" t="s">
        <v>585</v>
      </c>
      <c r="BC25" s="171">
        <f t="shared" si="28"/>
        <v>0</v>
      </c>
      <c r="BD25" s="171" t="str">
        <f t="shared" si="17"/>
        <v>Débil</v>
      </c>
      <c r="BE25" s="171"/>
      <c r="BF25" s="171" t="s">
        <v>585</v>
      </c>
      <c r="BG25" s="171" t="str">
        <f t="shared" si="18"/>
        <v>Casilla formulada</v>
      </c>
      <c r="BH25" s="171"/>
      <c r="BI25" s="172" t="str">
        <f t="shared" si="19"/>
        <v/>
      </c>
      <c r="BJ25" s="171" t="str">
        <f t="shared" si="20"/>
        <v/>
      </c>
      <c r="BK25" s="171" t="str">
        <f t="shared" si="21"/>
        <v>SI</v>
      </c>
      <c r="BL25" s="351"/>
      <c r="BM25" s="351"/>
      <c r="BN25" s="354"/>
      <c r="BO25" s="356"/>
      <c r="BP25" s="356"/>
      <c r="BQ25" s="359"/>
      <c r="BR25" s="349"/>
    </row>
    <row r="26" spans="1:70" s="146" customFormat="1" ht="3" customHeight="1" x14ac:dyDescent="0.3">
      <c r="A26" s="162"/>
      <c r="B26" s="395"/>
      <c r="C26" s="365"/>
      <c r="D26" s="376"/>
      <c r="E26" s="365"/>
      <c r="F26" s="365"/>
      <c r="G26" s="365"/>
      <c r="H26" s="365"/>
      <c r="I26" s="373"/>
      <c r="J26" s="173">
        <v>5</v>
      </c>
      <c r="K26" s="174" t="s">
        <v>586</v>
      </c>
      <c r="L26" s="308"/>
      <c r="M26" s="310"/>
      <c r="N26" s="376"/>
      <c r="O26" s="370"/>
      <c r="P26" s="365"/>
      <c r="Q26" s="365"/>
      <c r="R26" s="365"/>
      <c r="S26" s="365"/>
      <c r="T26" s="365"/>
      <c r="U26" s="365"/>
      <c r="V26" s="365"/>
      <c r="W26" s="365"/>
      <c r="X26" s="365"/>
      <c r="Y26" s="365"/>
      <c r="Z26" s="365"/>
      <c r="AA26" s="365"/>
      <c r="AB26" s="365"/>
      <c r="AC26" s="365"/>
      <c r="AD26" s="365"/>
      <c r="AE26" s="365"/>
      <c r="AF26" s="365"/>
      <c r="AG26" s="365"/>
      <c r="AH26" s="365"/>
      <c r="AI26" s="367"/>
      <c r="AJ26" s="356"/>
      <c r="AK26" s="359"/>
      <c r="AL26" s="362"/>
      <c r="AM26" s="175">
        <v>5</v>
      </c>
      <c r="AN26" s="174" t="s">
        <v>1926</v>
      </c>
      <c r="AO26" s="176"/>
      <c r="AP26" s="176" t="s">
        <v>585</v>
      </c>
      <c r="AQ26" s="176"/>
      <c r="AR26" s="176"/>
      <c r="AS26" s="176"/>
      <c r="AT26" s="176"/>
      <c r="AU26" s="176" t="s">
        <v>585</v>
      </c>
      <c r="AV26" s="166" t="s">
        <v>585</v>
      </c>
      <c r="AW26" s="166" t="s">
        <v>585</v>
      </c>
      <c r="AX26" s="166" t="s">
        <v>585</v>
      </c>
      <c r="AY26" s="166" t="s">
        <v>585</v>
      </c>
      <c r="AZ26" s="166" t="s">
        <v>585</v>
      </c>
      <c r="BA26" s="166" t="s">
        <v>585</v>
      </c>
      <c r="BB26" s="166" t="s">
        <v>585</v>
      </c>
      <c r="BC26" s="176">
        <f t="shared" si="28"/>
        <v>0</v>
      </c>
      <c r="BD26" s="176" t="str">
        <f t="shared" si="17"/>
        <v>Débil</v>
      </c>
      <c r="BE26" s="176"/>
      <c r="BF26" s="176" t="s">
        <v>585</v>
      </c>
      <c r="BG26" s="176" t="str">
        <f t="shared" si="18"/>
        <v>Casilla formulada</v>
      </c>
      <c r="BH26" s="176"/>
      <c r="BI26" s="177" t="str">
        <f t="shared" si="19"/>
        <v/>
      </c>
      <c r="BJ26" s="176" t="str">
        <f t="shared" si="20"/>
        <v/>
      </c>
      <c r="BK26" s="176" t="str">
        <f t="shared" si="21"/>
        <v>SI</v>
      </c>
      <c r="BL26" s="351"/>
      <c r="BM26" s="351"/>
      <c r="BN26" s="354"/>
      <c r="BO26" s="356"/>
      <c r="BP26" s="356"/>
      <c r="BQ26" s="359"/>
      <c r="BR26" s="349"/>
    </row>
    <row r="27" spans="1:70" s="146" customFormat="1" ht="3" customHeight="1" x14ac:dyDescent="0.3">
      <c r="A27" s="162"/>
      <c r="B27" s="395"/>
      <c r="C27" s="365"/>
      <c r="D27" s="376"/>
      <c r="E27" s="365"/>
      <c r="F27" s="365"/>
      <c r="G27" s="365"/>
      <c r="H27" s="365"/>
      <c r="I27" s="373"/>
      <c r="J27" s="168">
        <v>6</v>
      </c>
      <c r="K27" s="169" t="s">
        <v>586</v>
      </c>
      <c r="L27" s="308"/>
      <c r="M27" s="310"/>
      <c r="N27" s="376"/>
      <c r="O27" s="370"/>
      <c r="P27" s="365"/>
      <c r="Q27" s="365"/>
      <c r="R27" s="365"/>
      <c r="S27" s="365"/>
      <c r="T27" s="365"/>
      <c r="U27" s="365"/>
      <c r="V27" s="365"/>
      <c r="W27" s="365"/>
      <c r="X27" s="365"/>
      <c r="Y27" s="365"/>
      <c r="Z27" s="365"/>
      <c r="AA27" s="365"/>
      <c r="AB27" s="365"/>
      <c r="AC27" s="365"/>
      <c r="AD27" s="365"/>
      <c r="AE27" s="365"/>
      <c r="AF27" s="365"/>
      <c r="AG27" s="365"/>
      <c r="AH27" s="365"/>
      <c r="AI27" s="367"/>
      <c r="AJ27" s="356"/>
      <c r="AK27" s="359"/>
      <c r="AL27" s="362"/>
      <c r="AM27" s="170">
        <v>6</v>
      </c>
      <c r="AN27" s="169" t="s">
        <v>1926</v>
      </c>
      <c r="AO27" s="171"/>
      <c r="AP27" s="171" t="s">
        <v>585</v>
      </c>
      <c r="AQ27" s="171"/>
      <c r="AR27" s="171"/>
      <c r="AS27" s="171"/>
      <c r="AT27" s="171"/>
      <c r="AU27" s="171" t="s">
        <v>585</v>
      </c>
      <c r="AV27" s="171" t="s">
        <v>585</v>
      </c>
      <c r="AW27" s="171" t="s">
        <v>585</v>
      </c>
      <c r="AX27" s="171" t="s">
        <v>585</v>
      </c>
      <c r="AY27" s="171" t="s">
        <v>585</v>
      </c>
      <c r="AZ27" s="171" t="s">
        <v>585</v>
      </c>
      <c r="BA27" s="171" t="s">
        <v>585</v>
      </c>
      <c r="BB27" s="171" t="s">
        <v>585</v>
      </c>
      <c r="BC27" s="171">
        <f t="shared" si="28"/>
        <v>0</v>
      </c>
      <c r="BD27" s="171" t="str">
        <f t="shared" si="17"/>
        <v>Débil</v>
      </c>
      <c r="BE27" s="171"/>
      <c r="BF27" s="171" t="s">
        <v>585</v>
      </c>
      <c r="BG27" s="171" t="str">
        <f t="shared" si="18"/>
        <v>Casilla formulada</v>
      </c>
      <c r="BH27" s="171"/>
      <c r="BI27" s="172" t="str">
        <f t="shared" si="19"/>
        <v/>
      </c>
      <c r="BJ27" s="171" t="str">
        <f t="shared" si="20"/>
        <v/>
      </c>
      <c r="BK27" s="171" t="str">
        <f t="shared" si="21"/>
        <v>SI</v>
      </c>
      <c r="BL27" s="351"/>
      <c r="BM27" s="351"/>
      <c r="BN27" s="354"/>
      <c r="BO27" s="356"/>
      <c r="BP27" s="356"/>
      <c r="BQ27" s="359"/>
      <c r="BR27" s="349"/>
    </row>
    <row r="28" spans="1:70" s="146" customFormat="1" ht="3" customHeight="1" x14ac:dyDescent="0.3">
      <c r="A28" s="162"/>
      <c r="B28" s="395"/>
      <c r="C28" s="365"/>
      <c r="D28" s="376"/>
      <c r="E28" s="365"/>
      <c r="F28" s="365"/>
      <c r="G28" s="365"/>
      <c r="H28" s="365"/>
      <c r="I28" s="373"/>
      <c r="J28" s="173">
        <v>7</v>
      </c>
      <c r="K28" s="174" t="s">
        <v>586</v>
      </c>
      <c r="L28" s="308"/>
      <c r="M28" s="310"/>
      <c r="N28" s="376"/>
      <c r="O28" s="370"/>
      <c r="P28" s="365"/>
      <c r="Q28" s="365"/>
      <c r="R28" s="365"/>
      <c r="S28" s="365"/>
      <c r="T28" s="365"/>
      <c r="U28" s="365"/>
      <c r="V28" s="365"/>
      <c r="W28" s="365"/>
      <c r="X28" s="365"/>
      <c r="Y28" s="365"/>
      <c r="Z28" s="365"/>
      <c r="AA28" s="365"/>
      <c r="AB28" s="365"/>
      <c r="AC28" s="365"/>
      <c r="AD28" s="365"/>
      <c r="AE28" s="365"/>
      <c r="AF28" s="365"/>
      <c r="AG28" s="365"/>
      <c r="AH28" s="365"/>
      <c r="AI28" s="367"/>
      <c r="AJ28" s="356"/>
      <c r="AK28" s="359"/>
      <c r="AL28" s="362"/>
      <c r="AM28" s="175">
        <v>7</v>
      </c>
      <c r="AN28" s="174" t="s">
        <v>1926</v>
      </c>
      <c r="AO28" s="176"/>
      <c r="AP28" s="176" t="s">
        <v>585</v>
      </c>
      <c r="AQ28" s="176"/>
      <c r="AR28" s="176"/>
      <c r="AS28" s="176"/>
      <c r="AT28" s="176"/>
      <c r="AU28" s="176" t="s">
        <v>585</v>
      </c>
      <c r="AV28" s="166" t="s">
        <v>585</v>
      </c>
      <c r="AW28" s="166" t="s">
        <v>585</v>
      </c>
      <c r="AX28" s="166" t="s">
        <v>585</v>
      </c>
      <c r="AY28" s="166" t="s">
        <v>585</v>
      </c>
      <c r="AZ28" s="166" t="s">
        <v>585</v>
      </c>
      <c r="BA28" s="166" t="s">
        <v>585</v>
      </c>
      <c r="BB28" s="166" t="s">
        <v>585</v>
      </c>
      <c r="BC28" s="176">
        <f t="shared" si="28"/>
        <v>0</v>
      </c>
      <c r="BD28" s="176" t="str">
        <f t="shared" si="17"/>
        <v>Débil</v>
      </c>
      <c r="BE28" s="176"/>
      <c r="BF28" s="176" t="s">
        <v>585</v>
      </c>
      <c r="BG28" s="176" t="str">
        <f t="shared" si="18"/>
        <v>Casilla formulada</v>
      </c>
      <c r="BH28" s="176"/>
      <c r="BI28" s="177" t="str">
        <f t="shared" si="19"/>
        <v/>
      </c>
      <c r="BJ28" s="176" t="str">
        <f t="shared" si="20"/>
        <v/>
      </c>
      <c r="BK28" s="176" t="str">
        <f t="shared" si="21"/>
        <v>SI</v>
      </c>
      <c r="BL28" s="351"/>
      <c r="BM28" s="351"/>
      <c r="BN28" s="354"/>
      <c r="BO28" s="356"/>
      <c r="BP28" s="356"/>
      <c r="BQ28" s="359"/>
      <c r="BR28" s="349"/>
    </row>
    <row r="29" spans="1:70" s="146" customFormat="1" ht="3" customHeight="1" x14ac:dyDescent="0.3">
      <c r="A29" s="162"/>
      <c r="B29" s="395"/>
      <c r="C29" s="365"/>
      <c r="D29" s="376"/>
      <c r="E29" s="365"/>
      <c r="F29" s="365"/>
      <c r="G29" s="365"/>
      <c r="H29" s="365"/>
      <c r="I29" s="373"/>
      <c r="J29" s="168">
        <v>8</v>
      </c>
      <c r="K29" s="169" t="s">
        <v>586</v>
      </c>
      <c r="L29" s="308"/>
      <c r="M29" s="310"/>
      <c r="N29" s="376"/>
      <c r="O29" s="370"/>
      <c r="P29" s="365"/>
      <c r="Q29" s="365"/>
      <c r="R29" s="365"/>
      <c r="S29" s="365"/>
      <c r="T29" s="365"/>
      <c r="U29" s="365"/>
      <c r="V29" s="365"/>
      <c r="W29" s="365"/>
      <c r="X29" s="365"/>
      <c r="Y29" s="365"/>
      <c r="Z29" s="365"/>
      <c r="AA29" s="365"/>
      <c r="AB29" s="365"/>
      <c r="AC29" s="365"/>
      <c r="AD29" s="365"/>
      <c r="AE29" s="365"/>
      <c r="AF29" s="365"/>
      <c r="AG29" s="365"/>
      <c r="AH29" s="365"/>
      <c r="AI29" s="367"/>
      <c r="AJ29" s="356"/>
      <c r="AK29" s="359"/>
      <c r="AL29" s="362"/>
      <c r="AM29" s="170">
        <v>8</v>
      </c>
      <c r="AN29" s="169" t="s">
        <v>1926</v>
      </c>
      <c r="AO29" s="171"/>
      <c r="AP29" s="171" t="s">
        <v>585</v>
      </c>
      <c r="AQ29" s="171"/>
      <c r="AR29" s="171"/>
      <c r="AS29" s="171"/>
      <c r="AT29" s="171"/>
      <c r="AU29" s="171" t="s">
        <v>585</v>
      </c>
      <c r="AV29" s="171" t="s">
        <v>585</v>
      </c>
      <c r="AW29" s="171" t="s">
        <v>585</v>
      </c>
      <c r="AX29" s="171" t="s">
        <v>585</v>
      </c>
      <c r="AY29" s="171" t="s">
        <v>585</v>
      </c>
      <c r="AZ29" s="171" t="s">
        <v>585</v>
      </c>
      <c r="BA29" s="171" t="s">
        <v>585</v>
      </c>
      <c r="BB29" s="171" t="s">
        <v>585</v>
      </c>
      <c r="BC29" s="171">
        <f t="shared" si="28"/>
        <v>0</v>
      </c>
      <c r="BD29" s="171" t="str">
        <f t="shared" si="17"/>
        <v>Débil</v>
      </c>
      <c r="BE29" s="171"/>
      <c r="BF29" s="171" t="s">
        <v>585</v>
      </c>
      <c r="BG29" s="171" t="str">
        <f t="shared" si="18"/>
        <v>Casilla formulada</v>
      </c>
      <c r="BH29" s="171"/>
      <c r="BI29" s="172" t="str">
        <f t="shared" si="19"/>
        <v/>
      </c>
      <c r="BJ29" s="171" t="str">
        <f t="shared" si="20"/>
        <v/>
      </c>
      <c r="BK29" s="171" t="str">
        <f t="shared" si="21"/>
        <v>SI</v>
      </c>
      <c r="BL29" s="351"/>
      <c r="BM29" s="351"/>
      <c r="BN29" s="354"/>
      <c r="BO29" s="356"/>
      <c r="BP29" s="356"/>
      <c r="BQ29" s="359"/>
      <c r="BR29" s="349"/>
    </row>
    <row r="30" spans="1:70" s="146" customFormat="1" ht="3" customHeight="1" x14ac:dyDescent="0.3">
      <c r="A30" s="162"/>
      <c r="B30" s="395"/>
      <c r="C30" s="365"/>
      <c r="D30" s="376"/>
      <c r="E30" s="365"/>
      <c r="F30" s="365"/>
      <c r="G30" s="365"/>
      <c r="H30" s="365"/>
      <c r="I30" s="373"/>
      <c r="J30" s="173">
        <v>9</v>
      </c>
      <c r="K30" s="174" t="s">
        <v>586</v>
      </c>
      <c r="L30" s="308"/>
      <c r="M30" s="310"/>
      <c r="N30" s="376"/>
      <c r="O30" s="370"/>
      <c r="P30" s="365"/>
      <c r="Q30" s="365"/>
      <c r="R30" s="365"/>
      <c r="S30" s="365"/>
      <c r="T30" s="365"/>
      <c r="U30" s="365"/>
      <c r="V30" s="365"/>
      <c r="W30" s="365"/>
      <c r="X30" s="365"/>
      <c r="Y30" s="365"/>
      <c r="Z30" s="365"/>
      <c r="AA30" s="365"/>
      <c r="AB30" s="365"/>
      <c r="AC30" s="365"/>
      <c r="AD30" s="365"/>
      <c r="AE30" s="365"/>
      <c r="AF30" s="365"/>
      <c r="AG30" s="365"/>
      <c r="AH30" s="365"/>
      <c r="AI30" s="367"/>
      <c r="AJ30" s="356"/>
      <c r="AK30" s="359"/>
      <c r="AL30" s="362"/>
      <c r="AM30" s="175">
        <v>9</v>
      </c>
      <c r="AN30" s="174" t="s">
        <v>1926</v>
      </c>
      <c r="AO30" s="176"/>
      <c r="AP30" s="176" t="s">
        <v>585</v>
      </c>
      <c r="AQ30" s="176"/>
      <c r="AR30" s="176"/>
      <c r="AS30" s="176"/>
      <c r="AT30" s="176"/>
      <c r="AU30" s="176" t="s">
        <v>585</v>
      </c>
      <c r="AV30" s="166" t="s">
        <v>585</v>
      </c>
      <c r="AW30" s="166" t="s">
        <v>585</v>
      </c>
      <c r="AX30" s="166" t="s">
        <v>585</v>
      </c>
      <c r="AY30" s="166" t="s">
        <v>585</v>
      </c>
      <c r="AZ30" s="166" t="s">
        <v>585</v>
      </c>
      <c r="BA30" s="166" t="s">
        <v>585</v>
      </c>
      <c r="BB30" s="166" t="s">
        <v>585</v>
      </c>
      <c r="BC30" s="176">
        <f t="shared" si="28"/>
        <v>0</v>
      </c>
      <c r="BD30" s="176" t="str">
        <f t="shared" si="17"/>
        <v>Débil</v>
      </c>
      <c r="BE30" s="176"/>
      <c r="BF30" s="176" t="s">
        <v>585</v>
      </c>
      <c r="BG30" s="176" t="str">
        <f t="shared" si="18"/>
        <v>Casilla formulada</v>
      </c>
      <c r="BH30" s="176"/>
      <c r="BI30" s="177" t="str">
        <f t="shared" si="19"/>
        <v/>
      </c>
      <c r="BJ30" s="176" t="str">
        <f t="shared" si="20"/>
        <v/>
      </c>
      <c r="BK30" s="176" t="str">
        <f t="shared" si="21"/>
        <v>SI</v>
      </c>
      <c r="BL30" s="351"/>
      <c r="BM30" s="351"/>
      <c r="BN30" s="354"/>
      <c r="BO30" s="356"/>
      <c r="BP30" s="356"/>
      <c r="BQ30" s="359"/>
      <c r="BR30" s="349"/>
    </row>
    <row r="31" spans="1:70" s="146" customFormat="1" ht="3" customHeight="1" thickBot="1" x14ac:dyDescent="0.35">
      <c r="A31" s="162"/>
      <c r="B31" s="396"/>
      <c r="C31" s="366"/>
      <c r="D31" s="377"/>
      <c r="E31" s="366"/>
      <c r="F31" s="366"/>
      <c r="G31" s="366"/>
      <c r="H31" s="366"/>
      <c r="I31" s="374"/>
      <c r="J31" s="178">
        <v>10</v>
      </c>
      <c r="K31" s="179" t="s">
        <v>586</v>
      </c>
      <c r="L31" s="309"/>
      <c r="M31" s="311"/>
      <c r="N31" s="377"/>
      <c r="O31" s="371"/>
      <c r="P31" s="366"/>
      <c r="Q31" s="366"/>
      <c r="R31" s="366"/>
      <c r="S31" s="366"/>
      <c r="T31" s="366"/>
      <c r="U31" s="366"/>
      <c r="V31" s="366"/>
      <c r="W31" s="366"/>
      <c r="X31" s="366"/>
      <c r="Y31" s="366"/>
      <c r="Z31" s="366"/>
      <c r="AA31" s="366"/>
      <c r="AB31" s="366"/>
      <c r="AC31" s="366"/>
      <c r="AD31" s="366"/>
      <c r="AE31" s="366"/>
      <c r="AF31" s="366"/>
      <c r="AG31" s="366"/>
      <c r="AH31" s="366"/>
      <c r="AI31" s="368"/>
      <c r="AJ31" s="357"/>
      <c r="AK31" s="360"/>
      <c r="AL31" s="363"/>
      <c r="AM31" s="180">
        <v>10</v>
      </c>
      <c r="AN31" s="179" t="s">
        <v>1926</v>
      </c>
      <c r="AO31" s="181"/>
      <c r="AP31" s="181" t="s">
        <v>585</v>
      </c>
      <c r="AQ31" s="181"/>
      <c r="AR31" s="181"/>
      <c r="AS31" s="181"/>
      <c r="AT31" s="181"/>
      <c r="AU31" s="181" t="s">
        <v>585</v>
      </c>
      <c r="AV31" s="181" t="s">
        <v>585</v>
      </c>
      <c r="AW31" s="181" t="s">
        <v>585</v>
      </c>
      <c r="AX31" s="181" t="s">
        <v>585</v>
      </c>
      <c r="AY31" s="181" t="s">
        <v>585</v>
      </c>
      <c r="AZ31" s="181" t="s">
        <v>585</v>
      </c>
      <c r="BA31" s="181" t="s">
        <v>585</v>
      </c>
      <c r="BB31" s="181" t="s">
        <v>585</v>
      </c>
      <c r="BC31" s="181">
        <f t="shared" si="28"/>
        <v>0</v>
      </c>
      <c r="BD31" s="181" t="str">
        <f t="shared" si="17"/>
        <v>Débil</v>
      </c>
      <c r="BE31" s="181"/>
      <c r="BF31" s="181" t="s">
        <v>585</v>
      </c>
      <c r="BG31" s="181" t="str">
        <f t="shared" si="18"/>
        <v>Casilla formulada</v>
      </c>
      <c r="BH31" s="181"/>
      <c r="BI31" s="182" t="str">
        <f t="shared" si="19"/>
        <v/>
      </c>
      <c r="BJ31" s="181" t="str">
        <f t="shared" si="20"/>
        <v/>
      </c>
      <c r="BK31" s="181" t="str">
        <f t="shared" si="21"/>
        <v>SI</v>
      </c>
      <c r="BL31" s="352"/>
      <c r="BM31" s="352"/>
      <c r="BN31" s="355"/>
      <c r="BO31" s="357"/>
      <c r="BP31" s="357"/>
      <c r="BQ31" s="360"/>
      <c r="BR31" s="350"/>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gdy4rJgGeGh7pNoxujt3Rw5875jKJqZJIukrLq3NO6pS3lq7SwbWNKZ4AlWxcK+0CzBStEJiEfd9ukFDrwxiEA==" saltValue="UKXNwhOsJ9iHu5tIH07Vgw==" spinCount="100000" sheet="1" formatCells="0" formatColumns="0" formatRows="0" autoFilter="0"/>
  <mergeCells count="134">
    <mergeCell ref="B6:C6"/>
    <mergeCell ref="D6:F6"/>
    <mergeCell ref="B8:L8"/>
    <mergeCell ref="M8:AL8"/>
    <mergeCell ref="AM8:AU8"/>
    <mergeCell ref="AV8:BM8"/>
    <mergeCell ref="B2:C3"/>
    <mergeCell ref="D2:BR2"/>
    <mergeCell ref="D3:BR3"/>
    <mergeCell ref="B4:C4"/>
    <mergeCell ref="D4:Q4"/>
    <mergeCell ref="R4:AS4"/>
    <mergeCell ref="AT4:BR4"/>
    <mergeCell ref="BR8:BR9"/>
    <mergeCell ref="B9:B11"/>
    <mergeCell ref="C9:C11"/>
    <mergeCell ref="D9:D11"/>
    <mergeCell ref="E9:I9"/>
    <mergeCell ref="J9:K11"/>
    <mergeCell ref="L9:L11"/>
    <mergeCell ref="M9:AL9"/>
    <mergeCell ref="AM9:AM11"/>
    <mergeCell ref="BF9:BG11"/>
    <mergeCell ref="BI9:BJ11"/>
    <mergeCell ref="AN9:AN11"/>
    <mergeCell ref="AO9:AO11"/>
    <mergeCell ref="AP9:AP11"/>
    <mergeCell ref="AQ9:AQ11"/>
    <mergeCell ref="AR9:AR11"/>
    <mergeCell ref="AS9:AS11"/>
    <mergeCell ref="BN8:BQ10"/>
    <mergeCell ref="AI10:AJ11"/>
    <mergeCell ref="AK10:AK11"/>
    <mergeCell ref="AL10:AL11"/>
    <mergeCell ref="BR10:BR11"/>
    <mergeCell ref="BN11:BO11"/>
    <mergeCell ref="B12:B21"/>
    <mergeCell ref="C12:C21"/>
    <mergeCell ref="D12:D21"/>
    <mergeCell ref="E12:E21"/>
    <mergeCell ref="F12:F21"/>
    <mergeCell ref="BK9:BK11"/>
    <mergeCell ref="BL9:BL11"/>
    <mergeCell ref="BM9:BM11"/>
    <mergeCell ref="E10:E11"/>
    <mergeCell ref="F10:F11"/>
    <mergeCell ref="G10:G11"/>
    <mergeCell ref="H10:H11"/>
    <mergeCell ref="I10:I11"/>
    <mergeCell ref="M10:O11"/>
    <mergeCell ref="P10:AH10"/>
    <mergeCell ref="AT9:AT11"/>
    <mergeCell ref="AU9:AU11"/>
    <mergeCell ref="AV9:BB10"/>
    <mergeCell ref="BC9:BD11"/>
    <mergeCell ref="O12:O21"/>
    <mergeCell ref="P12:P21"/>
    <mergeCell ref="Q12:Q21"/>
    <mergeCell ref="R12:R21"/>
    <mergeCell ref="S12:S21"/>
    <mergeCell ref="T12:T21"/>
    <mergeCell ref="G12:G21"/>
    <mergeCell ref="H12:H21"/>
    <mergeCell ref="I12:I21"/>
    <mergeCell ref="L12:L21"/>
    <mergeCell ref="M12:M21"/>
    <mergeCell ref="N12:N21"/>
    <mergeCell ref="AC12:AC21"/>
    <mergeCell ref="AD12:AD21"/>
    <mergeCell ref="AE12:AE21"/>
    <mergeCell ref="AF12:AF21"/>
    <mergeCell ref="U12:U21"/>
    <mergeCell ref="V12:V21"/>
    <mergeCell ref="W12:W21"/>
    <mergeCell ref="X12:X21"/>
    <mergeCell ref="Y12:Y21"/>
    <mergeCell ref="Z12:Z21"/>
    <mergeCell ref="BR12:BR21"/>
    <mergeCell ref="B22:B31"/>
    <mergeCell ref="C22:C31"/>
    <mergeCell ref="D22:D31"/>
    <mergeCell ref="E22:E31"/>
    <mergeCell ref="F22:F31"/>
    <mergeCell ref="G22:G31"/>
    <mergeCell ref="H22:H31"/>
    <mergeCell ref="I22:I31"/>
    <mergeCell ref="L22:L31"/>
    <mergeCell ref="BL12:BL21"/>
    <mergeCell ref="BM12:BM21"/>
    <mergeCell ref="BN12:BN21"/>
    <mergeCell ref="BO12:BO21"/>
    <mergeCell ref="BP12:BP21"/>
    <mergeCell ref="BQ12:BQ21"/>
    <mergeCell ref="AG12:AG21"/>
    <mergeCell ref="AH12:AH21"/>
    <mergeCell ref="AI12:AI21"/>
    <mergeCell ref="AJ12:AJ21"/>
    <mergeCell ref="AK12:AK21"/>
    <mergeCell ref="AL12:AL21"/>
    <mergeCell ref="AA12:AA21"/>
    <mergeCell ref="AB12:AB21"/>
    <mergeCell ref="S22:S31"/>
    <mergeCell ref="T22:T31"/>
    <mergeCell ref="U22:U31"/>
    <mergeCell ref="V22:V31"/>
    <mergeCell ref="W22:W31"/>
    <mergeCell ref="X22:X31"/>
    <mergeCell ref="M22:M31"/>
    <mergeCell ref="N22:N31"/>
    <mergeCell ref="O22:O31"/>
    <mergeCell ref="P22:P31"/>
    <mergeCell ref="Q22:Q31"/>
    <mergeCell ref="R22:R31"/>
    <mergeCell ref="AE22:AE31"/>
    <mergeCell ref="AF22:AF31"/>
    <mergeCell ref="AG22:AG31"/>
    <mergeCell ref="AH22:AH31"/>
    <mergeCell ref="AI22:AI31"/>
    <mergeCell ref="AJ22:AJ31"/>
    <mergeCell ref="Y22:Y31"/>
    <mergeCell ref="Z22:Z31"/>
    <mergeCell ref="AA22:AA31"/>
    <mergeCell ref="AB22:AB31"/>
    <mergeCell ref="AC22:AC31"/>
    <mergeCell ref="AD22:AD31"/>
    <mergeCell ref="BP22:BP31"/>
    <mergeCell ref="BQ22:BQ31"/>
    <mergeCell ref="BR22:BR31"/>
    <mergeCell ref="AK22:AK31"/>
    <mergeCell ref="AL22:AL31"/>
    <mergeCell ref="BL22:BL31"/>
    <mergeCell ref="BM22:BM31"/>
    <mergeCell ref="BN22:BN31"/>
    <mergeCell ref="BO22:BO31"/>
  </mergeCells>
  <conditionalFormatting sqref="I12">
    <cfRule type="containsText" dxfId="233" priority="63" operator="containsText" text="No es Riesgo de Corrupción">
      <formula>NOT(ISERROR(SEARCH("No es Riesgo de Corrupción",I12)))</formula>
    </cfRule>
    <cfRule type="containsText" dxfId="232" priority="64" operator="containsText" text="Si es Riesgo de Corrupción">
      <formula>NOT(ISERROR(SEARCH("Si es Riesgo de Corrupción",I12)))</formula>
    </cfRule>
  </conditionalFormatting>
  <conditionalFormatting sqref="AK12:AK21">
    <cfRule type="containsText" dxfId="231" priority="59" operator="containsText" text="Extremo">
      <formula>NOT(ISERROR(SEARCH("Extremo",AK12)))</formula>
    </cfRule>
    <cfRule type="containsText" dxfId="230" priority="60" operator="containsText" text="Alto">
      <formula>NOT(ISERROR(SEARCH("Alto",AK12)))</formula>
    </cfRule>
    <cfRule type="containsText" dxfId="229" priority="61" operator="containsText" text="Moderado">
      <formula>NOT(ISERROR(SEARCH("Moderado",AK12)))</formula>
    </cfRule>
    <cfRule type="containsText" dxfId="228" priority="62" operator="containsText" text="Bajo">
      <formula>NOT(ISERROR(SEARCH("Bajo",AK12)))</formula>
    </cfRule>
  </conditionalFormatting>
  <conditionalFormatting sqref="BI12:BI21">
    <cfRule type="containsText" dxfId="227" priority="56" operator="containsText" text="FUERTE">
      <formula>NOT(ISERROR(SEARCH("FUERTE",BI12)))</formula>
    </cfRule>
    <cfRule type="containsText" dxfId="226" priority="57" operator="containsText" text="MODERADO">
      <formula>NOT(ISERROR(SEARCH("MODERADO",BI12)))</formula>
    </cfRule>
    <cfRule type="containsText" dxfId="225" priority="58" operator="containsText" text="DÉBIL">
      <formula>NOT(ISERROR(SEARCH("DÉBIL",BI12)))</formula>
    </cfRule>
  </conditionalFormatting>
  <conditionalFormatting sqref="AL12">
    <cfRule type="containsText" dxfId="224" priority="52" operator="containsText" text="Extremo">
      <formula>NOT(ISERROR(SEARCH("Extremo",AL12)))</formula>
    </cfRule>
    <cfRule type="containsText" dxfId="223" priority="53" operator="containsText" text="Alto">
      <formula>NOT(ISERROR(SEARCH("Alto",AL12)))</formula>
    </cfRule>
    <cfRule type="containsText" dxfId="222" priority="54" operator="containsText" text="Moderado">
      <formula>NOT(ISERROR(SEARCH("Moderado",AL12)))</formula>
    </cfRule>
    <cfRule type="containsText" dxfId="221" priority="55" operator="containsText" text="Bajo">
      <formula>NOT(ISERROR(SEARCH("Bajo",AL12)))</formula>
    </cfRule>
  </conditionalFormatting>
  <conditionalFormatting sqref="BQ12:BQ21">
    <cfRule type="containsText" dxfId="220" priority="48" operator="containsText" text="Extremo">
      <formula>NOT(ISERROR(SEARCH("Extremo",BQ12)))</formula>
    </cfRule>
    <cfRule type="containsText" dxfId="219" priority="49" operator="containsText" text="Alto">
      <formula>NOT(ISERROR(SEARCH("Alto",BQ12)))</formula>
    </cfRule>
    <cfRule type="containsText" dxfId="218" priority="50" operator="containsText" text="Moderado">
      <formula>NOT(ISERROR(SEARCH("Moderado",BQ12)))</formula>
    </cfRule>
    <cfRule type="containsText" dxfId="217" priority="51" operator="containsText" text="Bajo">
      <formula>NOT(ISERROR(SEARCH("Bajo",BQ12)))</formula>
    </cfRule>
  </conditionalFormatting>
  <conditionalFormatting sqref="A1:XFD3 A5:XFD11 A4:AT4 BS4:XFD4 BH12:XFD12 A32:XFD1048576 A12:D21 I13:XFD21 I12:BF12">
    <cfRule type="containsText" dxfId="216" priority="43" operator="containsText" text="REDACTAR CONTROL">
      <formula>NOT(ISERROR(SEARCH("REDACTAR CONTROL",A1)))</formula>
    </cfRule>
    <cfRule type="containsText" dxfId="215" priority="44" operator="containsText" text="Espacio para">
      <formula>NOT(ISERROR(SEARCH("Espacio para",A1)))</formula>
    </cfRule>
    <cfRule type="containsText" dxfId="214" priority="45" operator="containsText" text="Definir el">
      <formula>NOT(ISERROR(SEARCH("Definir el",A1)))</formula>
    </cfRule>
    <cfRule type="containsText" dxfId="213" priority="46" operator="containsText" text="lista desplegable">
      <formula>NOT(ISERROR(SEARCH("lista desplegable",A1)))</formula>
    </cfRule>
    <cfRule type="containsText" dxfId="212" priority="47" operator="containsText" text="Casilla formulada">
      <formula>NOT(ISERROR(SEARCH("Casilla formulada",A1)))</formula>
    </cfRule>
  </conditionalFormatting>
  <conditionalFormatting sqref="BG12">
    <cfRule type="containsText" dxfId="211" priority="38" operator="containsText" text="REDACTAR CONTROL">
      <formula>NOT(ISERROR(SEARCH("REDACTAR CONTROL",BG12)))</formula>
    </cfRule>
    <cfRule type="containsText" dxfId="210" priority="39" operator="containsText" text="Espacio para">
      <formula>NOT(ISERROR(SEARCH("Espacio para",BG12)))</formula>
    </cfRule>
    <cfRule type="containsText" dxfId="209" priority="40" operator="containsText" text="Definir el">
      <formula>NOT(ISERROR(SEARCH("Definir el",BG12)))</formula>
    </cfRule>
    <cfRule type="containsText" dxfId="208" priority="41" operator="containsText" text="lista desplegable">
      <formula>NOT(ISERROR(SEARCH("lista desplegable",BG12)))</formula>
    </cfRule>
    <cfRule type="containsText" dxfId="207" priority="42" operator="containsText" text="Casilla formulada">
      <formula>NOT(ISERROR(SEARCH("Casilla formulada",BG12)))</formula>
    </cfRule>
  </conditionalFormatting>
  <conditionalFormatting sqref="E12:H21">
    <cfRule type="containsText" dxfId="206" priority="33" operator="containsText" text="REDACTAR CONTROL">
      <formula>NOT(ISERROR(SEARCH("REDACTAR CONTROL",E12)))</formula>
    </cfRule>
    <cfRule type="containsText" dxfId="205" priority="34" operator="containsText" text="Espacio para">
      <formula>NOT(ISERROR(SEARCH("Espacio para",E12)))</formula>
    </cfRule>
    <cfRule type="containsText" dxfId="204" priority="35" operator="containsText" text="Definir el">
      <formula>NOT(ISERROR(SEARCH("Definir el",E12)))</formula>
    </cfRule>
    <cfRule type="containsText" dxfId="203" priority="36" operator="containsText" text="lista desplegable">
      <formula>NOT(ISERROR(SEARCH("lista desplegable",E12)))</formula>
    </cfRule>
    <cfRule type="containsText" dxfId="202" priority="37" operator="containsText" text="Casilla formulada">
      <formula>NOT(ISERROR(SEARCH("Casilla formulada",E12)))</formula>
    </cfRule>
  </conditionalFormatting>
  <conditionalFormatting sqref="I22">
    <cfRule type="containsText" dxfId="201" priority="31" operator="containsText" text="No es Riesgo de Corrupción">
      <formula>NOT(ISERROR(SEARCH("No es Riesgo de Corrupción",I22)))</formula>
    </cfRule>
    <cfRule type="containsText" dxfId="200" priority="32" operator="containsText" text="Si es Riesgo de Corrupción">
      <formula>NOT(ISERROR(SEARCH("Si es Riesgo de Corrupción",I22)))</formula>
    </cfRule>
  </conditionalFormatting>
  <conditionalFormatting sqref="AK22:AK31">
    <cfRule type="containsText" dxfId="199" priority="27" operator="containsText" text="Extremo">
      <formula>NOT(ISERROR(SEARCH("Extremo",AK22)))</formula>
    </cfRule>
    <cfRule type="containsText" dxfId="198" priority="28" operator="containsText" text="Alto">
      <formula>NOT(ISERROR(SEARCH("Alto",AK22)))</formula>
    </cfRule>
    <cfRule type="containsText" dxfId="197" priority="29" operator="containsText" text="Moderado">
      <formula>NOT(ISERROR(SEARCH("Moderado",AK22)))</formula>
    </cfRule>
    <cfRule type="containsText" dxfId="196" priority="30" operator="containsText" text="Bajo">
      <formula>NOT(ISERROR(SEARCH("Bajo",AK22)))</formula>
    </cfRule>
  </conditionalFormatting>
  <conditionalFormatting sqref="BI22:BI31">
    <cfRule type="containsText" dxfId="195" priority="24" operator="containsText" text="FUERTE">
      <formula>NOT(ISERROR(SEARCH("FUERTE",BI22)))</formula>
    </cfRule>
    <cfRule type="containsText" dxfId="194" priority="25" operator="containsText" text="MODERADO">
      <formula>NOT(ISERROR(SEARCH("MODERADO",BI22)))</formula>
    </cfRule>
    <cfRule type="containsText" dxfId="193" priority="26" operator="containsText" text="DÉBIL">
      <formula>NOT(ISERROR(SEARCH("DÉBIL",BI22)))</formula>
    </cfRule>
  </conditionalFormatting>
  <conditionalFormatting sqref="AL22">
    <cfRule type="containsText" dxfId="192" priority="20" operator="containsText" text="Extremo">
      <formula>NOT(ISERROR(SEARCH("Extremo",AL22)))</formula>
    </cfRule>
    <cfRule type="containsText" dxfId="191" priority="21" operator="containsText" text="Alto">
      <formula>NOT(ISERROR(SEARCH("Alto",AL22)))</formula>
    </cfRule>
    <cfRule type="containsText" dxfId="190" priority="22" operator="containsText" text="Moderado">
      <formula>NOT(ISERROR(SEARCH("Moderado",AL22)))</formula>
    </cfRule>
    <cfRule type="containsText" dxfId="189" priority="23" operator="containsText" text="Bajo">
      <formula>NOT(ISERROR(SEARCH("Bajo",AL22)))</formula>
    </cfRule>
  </conditionalFormatting>
  <conditionalFormatting sqref="BQ22:BQ31">
    <cfRule type="containsText" dxfId="188" priority="16" operator="containsText" text="Extremo">
      <formula>NOT(ISERROR(SEARCH("Extremo",BQ22)))</formula>
    </cfRule>
    <cfRule type="containsText" dxfId="187" priority="17" operator="containsText" text="Alto">
      <formula>NOT(ISERROR(SEARCH("Alto",BQ22)))</formula>
    </cfRule>
    <cfRule type="containsText" dxfId="186" priority="18" operator="containsText" text="Moderado">
      <formula>NOT(ISERROR(SEARCH("Moderado",BQ22)))</formula>
    </cfRule>
    <cfRule type="containsText" dxfId="185" priority="19" operator="containsText" text="Bajo">
      <formula>NOT(ISERROR(SEARCH("Bajo",BQ22)))</formula>
    </cfRule>
  </conditionalFormatting>
  <conditionalFormatting sqref="BH22:XFD22 A22:D31 I23:XFD31 I22:BF22">
    <cfRule type="containsText" dxfId="184" priority="11" operator="containsText" text="REDACTAR CONTROL">
      <formula>NOT(ISERROR(SEARCH("REDACTAR CONTROL",A22)))</formula>
    </cfRule>
    <cfRule type="containsText" dxfId="183" priority="12" operator="containsText" text="Espacio para">
      <formula>NOT(ISERROR(SEARCH("Espacio para",A22)))</formula>
    </cfRule>
    <cfRule type="containsText" dxfId="182" priority="13" operator="containsText" text="Definir el">
      <formula>NOT(ISERROR(SEARCH("Definir el",A22)))</formula>
    </cfRule>
    <cfRule type="containsText" dxfId="181" priority="14" operator="containsText" text="lista desplegable">
      <formula>NOT(ISERROR(SEARCH("lista desplegable",A22)))</formula>
    </cfRule>
    <cfRule type="containsText" dxfId="180" priority="15" operator="containsText" text="Casilla formulada">
      <formula>NOT(ISERROR(SEARCH("Casilla formulada",A22)))</formula>
    </cfRule>
  </conditionalFormatting>
  <conditionalFormatting sqref="BG22">
    <cfRule type="containsText" dxfId="179" priority="6" operator="containsText" text="REDACTAR CONTROL">
      <formula>NOT(ISERROR(SEARCH("REDACTAR CONTROL",BG22)))</formula>
    </cfRule>
    <cfRule type="containsText" dxfId="178" priority="7" operator="containsText" text="Espacio para">
      <formula>NOT(ISERROR(SEARCH("Espacio para",BG22)))</formula>
    </cfRule>
    <cfRule type="containsText" dxfId="177" priority="8" operator="containsText" text="Definir el">
      <formula>NOT(ISERROR(SEARCH("Definir el",BG22)))</formula>
    </cfRule>
    <cfRule type="containsText" dxfId="176" priority="9" operator="containsText" text="lista desplegable">
      <formula>NOT(ISERROR(SEARCH("lista desplegable",BG22)))</formula>
    </cfRule>
    <cfRule type="containsText" dxfId="175" priority="10" operator="containsText" text="Casilla formulada">
      <formula>NOT(ISERROR(SEARCH("Casilla formulada",BG22)))</formula>
    </cfRule>
  </conditionalFormatting>
  <conditionalFormatting sqref="E22:H31">
    <cfRule type="containsText" dxfId="174" priority="1" operator="containsText" text="REDACTAR CONTROL">
      <formula>NOT(ISERROR(SEARCH("REDACTAR CONTROL",E22)))</formula>
    </cfRule>
    <cfRule type="containsText" dxfId="173" priority="2" operator="containsText" text="Espacio para">
      <formula>NOT(ISERROR(SEARCH("Espacio para",E22)))</formula>
    </cfRule>
    <cfRule type="containsText" dxfId="172" priority="3" operator="containsText" text="Definir el">
      <formula>NOT(ISERROR(SEARCH("Definir el",E22)))</formula>
    </cfRule>
    <cfRule type="containsText" dxfId="171" priority="4" operator="containsText" text="lista desplegable">
      <formula>NOT(ISERROR(SEARCH("lista desplegable",E22)))</formula>
    </cfRule>
    <cfRule type="containsText" dxfId="170" priority="5" operator="containsText" text="Casilla formulada">
      <formula>NOT(ISERROR(SEARCH("Casilla formulada",E22)))</formula>
    </cfRule>
  </conditionalFormatting>
  <dataValidations disablePrompts="1" count="13">
    <dataValidation type="list" allowBlank="1" showInputMessage="1" showErrorMessage="1" sqref="BF12:BF31" xr:uid="{725E655B-0E31-4B83-9E1D-6FDF6412E0F3}">
      <formula1>"Escoger un dato de la lista desplegable,Fuerte,Moderado,Débil"</formula1>
    </dataValidation>
    <dataValidation type="list" allowBlank="1" showInputMessage="1" showErrorMessage="1" sqref="M12:M31" xr:uid="{953EFF0E-C110-43A3-B645-70735102FE90}">
      <formula1>"Escoger un dato de la lista desplegable,5,4,3,2,1"</formula1>
    </dataValidation>
    <dataValidation type="list" allowBlank="1" showInputMessage="1" showErrorMessage="1" sqref="E12:H31" xr:uid="{975D82BA-7CFA-4B4F-B662-7975C6665C22}">
      <formula1>"SI,NO,Escoger un dato de la lista desplegable"</formula1>
    </dataValidation>
    <dataValidation type="list" allowBlank="1" showInputMessage="1" showErrorMessage="1" sqref="P12:AH31" xr:uid="{7CB399EE-BDF9-480B-9271-5ED6F8178782}">
      <formula1>"SI,NO,Selecciona una respuesta en la lista desplegable"</formula1>
    </dataValidation>
    <dataValidation type="list" allowBlank="1" showInputMessage="1" showErrorMessage="1" sqref="AP12:AP31" xr:uid="{4E325E29-83B8-4980-9EB2-ADD8B39DB883}">
      <formula1>"Escoger un dato de la lista desplegable,Por Tramite, Diario, Semanal, Quincenal, Mensual, Bimestral, Trimestral, Semestral,Anual"</formula1>
    </dataValidation>
    <dataValidation type="list" allowBlank="1" showInputMessage="1" showErrorMessage="1" sqref="AU12:AU31" xr:uid="{EF929A82-CDAC-4541-AF2D-AF1667FAEC37}">
      <formula1>"Escoger un dato de la lista desplegable,Preventivo,Detectivo"</formula1>
    </dataValidation>
    <dataValidation type="list" allowBlank="1" showInputMessage="1" showErrorMessage="1" sqref="AV12:AV31" xr:uid="{4FD9C08F-7B8D-426B-80DC-E7D4DC4CFF85}">
      <formula1>"Asignado,No Asignado,Escoger un dato de la lista desplegable"</formula1>
    </dataValidation>
    <dataValidation type="list" allowBlank="1" showInputMessage="1" showErrorMessage="1" sqref="AW12:AW31" xr:uid="{00C31D1B-7D86-47B6-8384-19D31D4C69CD}">
      <formula1>"Adecuado,Inadecuado,Escoger un dato de la lista desplegable"</formula1>
    </dataValidation>
    <dataValidation type="list" allowBlank="1" showInputMessage="1" showErrorMessage="1" sqref="AX12:AX31" xr:uid="{53E89C2F-B081-4193-B1A1-7062A8A43594}">
      <formula1>"Oportuna,Inoportuna,Escoger un dato de la lista desplegable"</formula1>
    </dataValidation>
    <dataValidation type="list" allowBlank="1" showInputMessage="1" showErrorMessage="1" sqref="AY12:AY31" xr:uid="{763A854F-4014-4412-93A4-CFC8458B98E7}">
      <formula1>"Prevenir,Detectar,No es un control,Escoger un dato de la lista desplegable"</formula1>
    </dataValidation>
    <dataValidation type="list" allowBlank="1" showInputMessage="1" showErrorMessage="1" sqref="AZ12:AZ31" xr:uid="{6F3F8739-2EC9-42D0-A8F6-8EBF5A2381E4}">
      <formula1>"Confiable,No confiable,Escoger un dato de la lista desplegable"</formula1>
    </dataValidation>
    <dataValidation type="list" allowBlank="1" showInputMessage="1" showErrorMessage="1" sqref="BA12:BA31" xr:uid="{C5ED53FB-ED65-4276-B3EA-8CB031CC0199}">
      <formula1>"Escoger un dato de la lista desplegable,Se investigan y resuelven oportunamente,No se investigan y resuelven oportunamente."</formula1>
    </dataValidation>
    <dataValidation type="list" allowBlank="1" showInputMessage="1" showErrorMessage="1" sqref="BB12:BB31" xr:uid="{8907066B-FAB7-45EC-972A-80C223FD9536}">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F6D84DC3-2F3E-4C7C-8B9D-A7421151E29E}">
          <x14:formula1>
            <xm:f>'HOJA DE DATOS'!$I$60:$I$64</xm:f>
          </x14:formula1>
          <xm:sqref>AL12:AL31</xm:sqref>
        </x14:dataValidation>
        <x14:dataValidation type="list" allowBlank="1" showInputMessage="1" showErrorMessage="1" xr:uid="{B09C9C85-F626-43FE-A167-94E8A079787F}">
          <x14:formula1>
            <xm:f>'HOJA DE DATOS'!$I$13:$I$46</xm:f>
          </x14:formula1>
          <xm:sqref>B12:B31</xm:sqref>
        </x14:dataValidation>
      </x14:dataValidations>
    </ext>
  </extLs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31E8B-932F-4E46-B27C-BEA40D300945}">
  <sheetPr>
    <tabColor rgb="FFB1B1B1"/>
  </sheetPr>
  <dimension ref="B1:AX31"/>
  <sheetViews>
    <sheetView zoomScale="40" zoomScaleNormal="40" workbookViewId="0">
      <selection activeCell="C12" sqref="C12:C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2029</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44181</v>
      </c>
      <c r="E6" s="254"/>
      <c r="F6" s="254"/>
      <c r="H6" s="94" t="s">
        <v>567</v>
      </c>
      <c r="I6" s="95" t="str">
        <f>IFERROR((VLOOKUP(B12,'HOJA DE DATOS'!I13:K45,3,0)),"Casilla formulada")</f>
        <v>GDOC-1.0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192" t="s">
        <v>581</v>
      </c>
      <c r="L11" s="192" t="s">
        <v>582</v>
      </c>
      <c r="M11" s="192" t="s">
        <v>580</v>
      </c>
      <c r="N11" s="192" t="s">
        <v>581</v>
      </c>
      <c r="O11" s="318"/>
      <c r="P11" s="319"/>
      <c r="Q11" s="271"/>
      <c r="R11" s="274"/>
      <c r="S11" s="274"/>
      <c r="T11" s="274"/>
      <c r="U11" s="274"/>
      <c r="V11" s="274"/>
      <c r="W11" s="274"/>
      <c r="X11" s="274"/>
      <c r="Y11" s="274"/>
      <c r="Z11" s="193" t="s">
        <v>56</v>
      </c>
      <c r="AA11" s="193" t="s">
        <v>57</v>
      </c>
      <c r="AB11" s="193">
        <v>2</v>
      </c>
      <c r="AC11" s="193">
        <v>3</v>
      </c>
      <c r="AD11" s="193">
        <v>4</v>
      </c>
      <c r="AE11" s="193">
        <v>5</v>
      </c>
      <c r="AF11" s="193">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79.2" x14ac:dyDescent="0.25">
      <c r="B12" s="296" t="s">
        <v>35</v>
      </c>
      <c r="C12" s="299" t="str">
        <f>VLOOKUP(B12,'HOJA DE DATOS'!$I$13:$J$46,2,FALSE)</f>
        <v>Administrar, controlar y conservar la información documental de la Entidad, a través de la planificación, manejo y organización de la documentación producida y recibida, desde su origen hasta su disposición final, con el fin de facilitar su utilización y conservación.</v>
      </c>
      <c r="D12" s="302" t="s">
        <v>2531</v>
      </c>
      <c r="E12" s="304" t="s">
        <v>376</v>
      </c>
      <c r="F12" s="306" t="str">
        <f>IFERROR(VLOOKUP(E12,'HOJA DE DATOS'!$I$50:$J$57,2,0),"Casilla formulada")</f>
        <v>Posibilidad de ocurrencia de eventos que afecten la situación jurídica o contractual de la organización debido a su incumplimiento o desacato a la normatividad legal y las obligaciones contractuales</v>
      </c>
      <c r="G12" s="101">
        <v>1</v>
      </c>
      <c r="H12" s="102" t="s">
        <v>2532</v>
      </c>
      <c r="I12" s="308" t="s">
        <v>2541</v>
      </c>
      <c r="J12" s="310">
        <v>3</v>
      </c>
      <c r="K12" s="340" t="str">
        <f>IF(J12="Escoger un dato de la lista desplegable","← 
Definir el nivel de probabilidad",VLOOKUP(J12,'HOJA DE DATOS'!$B$4:$E$8,2,0))</f>
        <v>Posible</v>
      </c>
      <c r="L12" s="304" t="str">
        <f>IF(J12="Escoger un dato de la lista desplegable","← ← 
Definir el nivel de probabilidad",VLOOKUP('GDOC-1.0 (G-V3)'!J12:J21,'HOJA DE DATOS'!$B$4:$E$8,4,0))</f>
        <v>Al menos 1 vez en los últimos 2 años.</v>
      </c>
      <c r="M12" s="338">
        <v>4</v>
      </c>
      <c r="N12" s="340" t="str">
        <f>IF(M12="Escoger un dato de la lista desplegable","← 
Definir el nivel de impacto",VLOOKUP(M12,'HOJA DE DATOS'!$G$4:$H$8,2,0))</f>
        <v>Mayor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2542</v>
      </c>
      <c r="S12" s="75" t="s">
        <v>2543</v>
      </c>
      <c r="T12" s="75" t="s">
        <v>101</v>
      </c>
      <c r="U12" s="75" t="s">
        <v>2544</v>
      </c>
      <c r="V12" s="75" t="s">
        <v>2545</v>
      </c>
      <c r="W12" s="75" t="s">
        <v>2546</v>
      </c>
      <c r="X12" s="75" t="s">
        <v>2547</v>
      </c>
      <c r="Y12" s="102" t="s">
        <v>78</v>
      </c>
      <c r="Z12" s="102" t="s">
        <v>1588</v>
      </c>
      <c r="AA12" s="102" t="s">
        <v>85</v>
      </c>
      <c r="AB12" s="102" t="s">
        <v>81</v>
      </c>
      <c r="AC12" s="102" t="s">
        <v>86</v>
      </c>
      <c r="AD12" s="102" t="s">
        <v>83</v>
      </c>
      <c r="AE12" s="102" t="s">
        <v>84</v>
      </c>
      <c r="AF12" s="102" t="s">
        <v>96</v>
      </c>
      <c r="AG12" s="102">
        <f t="shared" ref="AG12:AG31" si="0">IF(Z12="Asignado",15,0)+IF(AA12="Adecuado",15,0)+IF(AB12="Oportuna",15,0)+IF(AC12="Prevenir",15,IF(AC12="Detectar",10,0))+IF(AD12="Confiable",15,0)+IF(AE12="Se investigan y resuelven oportunamente",15,0)+IF(AF12="Completa",10,IF(AF12="Incompleta",5,0))</f>
        <v>65</v>
      </c>
      <c r="AH12" s="102" t="str">
        <f t="shared" ref="AH12:AH31" si="1">IF(AG12&lt;=85,"Débil",IF(AND(AG12&gt;=86,AG12&lt;=94),"Moderado","Fuerte"))</f>
        <v>Débil</v>
      </c>
      <c r="AI12" s="102"/>
      <c r="AJ12" s="102" t="s">
        <v>89</v>
      </c>
      <c r="AK12" s="102" t="str">
        <f t="shared" ref="AK12:AK31" si="2">IF(AJ12="Débil","No se ejecuta",IF(AJ12="Moderado","Algunas veces se ejecuta",IF(AJ12="FUERTE","Siempre se ejecuta","Casilla formulada")))</f>
        <v>Siempre se ejecuta</v>
      </c>
      <c r="AL12" s="102"/>
      <c r="AM12" s="102" t="str">
        <f t="shared" ref="AM12:AM3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DÉBIL</v>
      </c>
      <c r="AN12" s="102">
        <f t="shared" ref="AN12:AN31" si="4">IF(AM12="DÉBIL",0,IF(AM12="MODERADO",50,IF(AM12="FUERTE",100,"Casilla formulada")))</f>
        <v>0</v>
      </c>
      <c r="AO12" s="102" t="str">
        <f t="shared" ref="AO12:AO31" si="5">IF(OR(AH12="",AJ12=""),"",IF(AND(AJ12="Fuerte",AH12="Fuerte"),"NO","SI"))</f>
        <v>SI</v>
      </c>
      <c r="AP12" s="330" t="str">
        <f>IFERROR(IF(AVERAGE(AN12:AN21)=100,"FUERTE",IF(AND(AVERAGE(AN12:AN21)&lt;=99,AVERAGE(AN12:AN21)&gt;=50),"MODERADA",IF(AVERAGE(AN12:AN21)&lt;50,"DÉBIL",0))),"Casilla formulada")</f>
        <v>MODERADA</v>
      </c>
      <c r="AQ12" s="330" t="str">
        <f t="shared" ref="AQ12:AQ22" si="6">IFERROR(IF(AVERAGEIF(Y12:Y21,"Preventivo",AN12:AN21)&gt;=50,"DIRECTAMENTE","NO DISMINUYE"),"NO DISMINUYE")</f>
        <v>DIRECTAMENTE</v>
      </c>
      <c r="AR12" s="332" t="str">
        <f t="shared" ref="AR12:AR22" si="7">IFERROR(IF(AVERAGEIF(Y12:Y21,"Detectivo",AN12:AN21)=100,"DIRECTAMENTE",IF(AND(AVERAGEIF(Y12:Y21,"Detectivo",AN12:AN21)&lt;99,(AVERAGEIF(Y12:Y21,"Detectivo",AN12:AN21)&gt;=50)),"INDIRECTAMENTE","NO DISMINUYE")),"NO DISMINUYE")</f>
        <v>NO DISMINUYE</v>
      </c>
      <c r="AS12" s="334">
        <f t="shared" ref="AS12:AS22" si="8">IF(J12=1,1,IF(AND(J12=2,AP12="FUERTE",AQ12="DIRECTAMENTE"),J12-1,IF(AND(J12&gt;2,AP12="FUERTE",AQ12="DIRECTAMENTE"),J12-2,IF(AND(J12&gt;=2,AP12="MODERADA",AQ12="DIRECTAMENTE"),J12-1,J12))))</f>
        <v>2</v>
      </c>
      <c r="AT12" s="335" t="str">
        <f t="shared" ref="AT12" si="9">IF(AS12=1,"Rara vez",IF(AS12=2,"Improbable",IF(AS12=3,"Posible",IF(AS12=4,"Probable",IF(AS12=5,"Casi Seguro",0)))))</f>
        <v>Improbable</v>
      </c>
      <c r="AU12" s="337">
        <f t="shared" ref="AU12:AU22" si="10">IF(M12=1,1,IF(AND(M12=2,AP12="FUERTE",OR(AR12="DIRECTAMENTE",AR12="INDIRECTAMENTE")),M12-1,IF(AND(M12&gt;2,AP12="FUERTE",AR12="DIRECTAMENTE"),M12-2,IF(AND(M12&gt;2,AP12="FUERTE",AR12="INDIRECTAMENTE"),M12-1,IF(AND(M12&gt;1,AP12="MODERADA",AR12="DIRECTAMENTE"),M12-1,M12)))))</f>
        <v>4</v>
      </c>
      <c r="AV12" s="306" t="str">
        <f t="shared" ref="AV12:AV22" si="11">IF(AU12=1,"Insignificante",IF(AU12=2,"Menor",IF(AU12=3,"Moderado",IF(AU12=4,"Mayor",IF(AU12=5,"Catastrófico","Casilla formulada")))))</f>
        <v>Mayor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327" t="s">
        <v>2592</v>
      </c>
    </row>
    <row r="13" spans="2:50" s="104" customFormat="1" ht="52.8" x14ac:dyDescent="0.25">
      <c r="B13" s="297"/>
      <c r="C13" s="300"/>
      <c r="D13" s="302"/>
      <c r="E13" s="304"/>
      <c r="F13" s="306"/>
      <c r="G13" s="105">
        <v>2</v>
      </c>
      <c r="H13" s="106" t="s">
        <v>2533</v>
      </c>
      <c r="I13" s="308"/>
      <c r="J13" s="310"/>
      <c r="K13" s="340"/>
      <c r="L13" s="304"/>
      <c r="M13" s="338"/>
      <c r="N13" s="340"/>
      <c r="O13" s="325"/>
      <c r="P13" s="308"/>
      <c r="Q13" s="107">
        <v>2</v>
      </c>
      <c r="R13" s="76" t="s">
        <v>2548</v>
      </c>
      <c r="S13" s="76" t="s">
        <v>2549</v>
      </c>
      <c r="T13" s="76" t="s">
        <v>77</v>
      </c>
      <c r="U13" s="76" t="s">
        <v>2550</v>
      </c>
      <c r="V13" s="76" t="s">
        <v>2551</v>
      </c>
      <c r="W13" s="76" t="s">
        <v>2552</v>
      </c>
      <c r="X13" s="76" t="s">
        <v>2553</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98</v>
      </c>
      <c r="AK13" s="106" t="str">
        <f t="shared" si="2"/>
        <v>Algunas veces se ejecuta</v>
      </c>
      <c r="AL13" s="106"/>
      <c r="AM13" s="106" t="str">
        <f t="shared" si="3"/>
        <v>MODERADO</v>
      </c>
      <c r="AN13" s="106">
        <f t="shared" si="4"/>
        <v>50</v>
      </c>
      <c r="AO13" s="106" t="str">
        <f t="shared" si="5"/>
        <v>SI</v>
      </c>
      <c r="AP13" s="330"/>
      <c r="AQ13" s="330"/>
      <c r="AR13" s="332"/>
      <c r="AS13" s="310"/>
      <c r="AT13" s="335"/>
      <c r="AU13" s="338"/>
      <c r="AV13" s="306"/>
      <c r="AW13" s="325"/>
      <c r="AX13" s="328"/>
    </row>
    <row r="14" spans="2:50" s="104" customFormat="1" ht="52.8" x14ac:dyDescent="0.25">
      <c r="B14" s="297"/>
      <c r="C14" s="300"/>
      <c r="D14" s="302"/>
      <c r="E14" s="304"/>
      <c r="F14" s="306"/>
      <c r="G14" s="108">
        <v>3</v>
      </c>
      <c r="H14" s="109" t="s">
        <v>2534</v>
      </c>
      <c r="I14" s="308"/>
      <c r="J14" s="310"/>
      <c r="K14" s="340"/>
      <c r="L14" s="304"/>
      <c r="M14" s="338"/>
      <c r="N14" s="340"/>
      <c r="O14" s="325"/>
      <c r="P14" s="308"/>
      <c r="Q14" s="110">
        <v>3</v>
      </c>
      <c r="R14" s="77" t="s">
        <v>2554</v>
      </c>
      <c r="S14" s="77" t="s">
        <v>2549</v>
      </c>
      <c r="T14" s="77" t="s">
        <v>101</v>
      </c>
      <c r="U14" s="77" t="s">
        <v>2555</v>
      </c>
      <c r="V14" s="77" t="s">
        <v>2556</v>
      </c>
      <c r="W14" s="77" t="s">
        <v>2557</v>
      </c>
      <c r="X14" s="77" t="s">
        <v>2558</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98</v>
      </c>
      <c r="AK14" s="109" t="str">
        <f t="shared" si="2"/>
        <v>Algunas veces se ejecuta</v>
      </c>
      <c r="AL14" s="109"/>
      <c r="AM14" s="109" t="str">
        <f t="shared" si="3"/>
        <v>MODERADO</v>
      </c>
      <c r="AN14" s="109">
        <f t="shared" si="4"/>
        <v>50</v>
      </c>
      <c r="AO14" s="109" t="str">
        <f t="shared" si="5"/>
        <v>SI</v>
      </c>
      <c r="AP14" s="330"/>
      <c r="AQ14" s="330"/>
      <c r="AR14" s="332"/>
      <c r="AS14" s="310"/>
      <c r="AT14" s="335"/>
      <c r="AU14" s="338"/>
      <c r="AV14" s="306"/>
      <c r="AW14" s="325"/>
      <c r="AX14" s="328"/>
    </row>
    <row r="15" spans="2:50" s="104" customFormat="1" ht="66" x14ac:dyDescent="0.25">
      <c r="B15" s="297"/>
      <c r="C15" s="300"/>
      <c r="D15" s="302"/>
      <c r="E15" s="304"/>
      <c r="F15" s="306"/>
      <c r="G15" s="105">
        <v>4</v>
      </c>
      <c r="H15" s="106" t="s">
        <v>2535</v>
      </c>
      <c r="I15" s="308"/>
      <c r="J15" s="310"/>
      <c r="K15" s="340"/>
      <c r="L15" s="304"/>
      <c r="M15" s="338"/>
      <c r="N15" s="340"/>
      <c r="O15" s="325"/>
      <c r="P15" s="308"/>
      <c r="Q15" s="107">
        <v>4</v>
      </c>
      <c r="R15" s="76" t="s">
        <v>2559</v>
      </c>
      <c r="S15" s="76" t="s">
        <v>2549</v>
      </c>
      <c r="T15" s="76" t="s">
        <v>365</v>
      </c>
      <c r="U15" s="76" t="s">
        <v>2560</v>
      </c>
      <c r="V15" s="76" t="s">
        <v>2561</v>
      </c>
      <c r="W15" s="76" t="s">
        <v>2562</v>
      </c>
      <c r="X15" s="76" t="s">
        <v>2563</v>
      </c>
      <c r="Y15" s="106" t="s">
        <v>78</v>
      </c>
      <c r="Z15" s="106" t="s">
        <v>79</v>
      </c>
      <c r="AA15" s="106" t="s">
        <v>80</v>
      </c>
      <c r="AB15" s="106" t="s">
        <v>81</v>
      </c>
      <c r="AC15" s="106" t="s">
        <v>86</v>
      </c>
      <c r="AD15" s="106" t="s">
        <v>83</v>
      </c>
      <c r="AE15" s="106" t="s">
        <v>84</v>
      </c>
      <c r="AF15" s="106" t="s">
        <v>96</v>
      </c>
      <c r="AG15" s="106">
        <f t="shared" si="0"/>
        <v>95</v>
      </c>
      <c r="AH15" s="106" t="str">
        <f t="shared" si="1"/>
        <v>Fuerte</v>
      </c>
      <c r="AI15" s="106"/>
      <c r="AJ15" s="106" t="s">
        <v>98</v>
      </c>
      <c r="AK15" s="106" t="str">
        <f t="shared" si="2"/>
        <v>Algunas veces se ejecuta</v>
      </c>
      <c r="AL15" s="106"/>
      <c r="AM15" s="106" t="str">
        <f t="shared" si="3"/>
        <v>MODERADO</v>
      </c>
      <c r="AN15" s="106">
        <f t="shared" si="4"/>
        <v>50</v>
      </c>
      <c r="AO15" s="106" t="str">
        <f t="shared" si="5"/>
        <v>SI</v>
      </c>
      <c r="AP15" s="330"/>
      <c r="AQ15" s="330"/>
      <c r="AR15" s="332"/>
      <c r="AS15" s="310"/>
      <c r="AT15" s="335"/>
      <c r="AU15" s="338"/>
      <c r="AV15" s="306"/>
      <c r="AW15" s="325"/>
      <c r="AX15" s="328"/>
    </row>
    <row r="16" spans="2:50" s="104" customFormat="1" ht="52.8" x14ac:dyDescent="0.25">
      <c r="B16" s="297"/>
      <c r="C16" s="300"/>
      <c r="D16" s="302"/>
      <c r="E16" s="304"/>
      <c r="F16" s="306"/>
      <c r="G16" s="108">
        <v>5</v>
      </c>
      <c r="H16" s="109" t="s">
        <v>2536</v>
      </c>
      <c r="I16" s="308"/>
      <c r="J16" s="310"/>
      <c r="K16" s="340"/>
      <c r="L16" s="304"/>
      <c r="M16" s="338"/>
      <c r="N16" s="340"/>
      <c r="O16" s="325"/>
      <c r="P16" s="308"/>
      <c r="Q16" s="110">
        <v>5</v>
      </c>
      <c r="R16" s="77" t="s">
        <v>2564</v>
      </c>
      <c r="S16" s="77" t="s">
        <v>2565</v>
      </c>
      <c r="T16" s="77" t="s">
        <v>109</v>
      </c>
      <c r="U16" s="77" t="s">
        <v>2566</v>
      </c>
      <c r="V16" s="77" t="s">
        <v>2567</v>
      </c>
      <c r="W16" s="77" t="s">
        <v>2568</v>
      </c>
      <c r="X16" s="77" t="s">
        <v>2569</v>
      </c>
      <c r="Y16" s="109" t="s">
        <v>95</v>
      </c>
      <c r="Z16" s="109" t="s">
        <v>79</v>
      </c>
      <c r="AA16" s="109" t="s">
        <v>80</v>
      </c>
      <c r="AB16" s="109" t="s">
        <v>81</v>
      </c>
      <c r="AC16" s="109" t="s">
        <v>105</v>
      </c>
      <c r="AD16" s="109" t="s">
        <v>83</v>
      </c>
      <c r="AE16" s="109" t="s">
        <v>84</v>
      </c>
      <c r="AF16" s="109" t="s">
        <v>96</v>
      </c>
      <c r="AG16" s="109">
        <f t="shared" si="0"/>
        <v>85</v>
      </c>
      <c r="AH16" s="109" t="str">
        <f t="shared" si="1"/>
        <v>Débil</v>
      </c>
      <c r="AI16" s="109"/>
      <c r="AJ16" s="109" t="s">
        <v>98</v>
      </c>
      <c r="AK16" s="109" t="str">
        <f t="shared" si="2"/>
        <v>Algunas veces se ejecuta</v>
      </c>
      <c r="AL16" s="109"/>
      <c r="AM16" s="109" t="str">
        <f t="shared" si="3"/>
        <v>DÉBIL</v>
      </c>
      <c r="AN16" s="109">
        <f t="shared" si="4"/>
        <v>0</v>
      </c>
      <c r="AO16" s="109" t="str">
        <f t="shared" si="5"/>
        <v>SI</v>
      </c>
      <c r="AP16" s="330"/>
      <c r="AQ16" s="330"/>
      <c r="AR16" s="332"/>
      <c r="AS16" s="310"/>
      <c r="AT16" s="335"/>
      <c r="AU16" s="338"/>
      <c r="AV16" s="306"/>
      <c r="AW16" s="325"/>
      <c r="AX16" s="328"/>
    </row>
    <row r="17" spans="2:50" s="104" customFormat="1" ht="52.8" x14ac:dyDescent="0.25">
      <c r="B17" s="297"/>
      <c r="C17" s="300"/>
      <c r="D17" s="302"/>
      <c r="E17" s="304"/>
      <c r="F17" s="306"/>
      <c r="G17" s="105">
        <v>6</v>
      </c>
      <c r="H17" s="106" t="s">
        <v>2537</v>
      </c>
      <c r="I17" s="308"/>
      <c r="J17" s="310"/>
      <c r="K17" s="340"/>
      <c r="L17" s="304"/>
      <c r="M17" s="338"/>
      <c r="N17" s="340"/>
      <c r="O17" s="325"/>
      <c r="P17" s="308"/>
      <c r="Q17" s="107">
        <v>6</v>
      </c>
      <c r="R17" s="76" t="s">
        <v>2570</v>
      </c>
      <c r="S17" s="76" t="s">
        <v>2571</v>
      </c>
      <c r="T17" s="76" t="s">
        <v>365</v>
      </c>
      <c r="U17" s="76" t="s">
        <v>2572</v>
      </c>
      <c r="V17" s="76" t="s">
        <v>2573</v>
      </c>
      <c r="W17" s="76" t="s">
        <v>2574</v>
      </c>
      <c r="X17" s="76" t="s">
        <v>2575</v>
      </c>
      <c r="Y17" s="106" t="s">
        <v>95</v>
      </c>
      <c r="Z17" s="106" t="s">
        <v>79</v>
      </c>
      <c r="AA17" s="106" t="s">
        <v>80</v>
      </c>
      <c r="AB17" s="106" t="s">
        <v>81</v>
      </c>
      <c r="AC17" s="106" t="s">
        <v>82</v>
      </c>
      <c r="AD17" s="106" t="s">
        <v>83</v>
      </c>
      <c r="AE17" s="106" t="s">
        <v>84</v>
      </c>
      <c r="AF17" s="106" t="s">
        <v>96</v>
      </c>
      <c r="AG17" s="106">
        <f t="shared" si="0"/>
        <v>100</v>
      </c>
      <c r="AH17" s="106" t="str">
        <f t="shared" si="1"/>
        <v>Fuerte</v>
      </c>
      <c r="AI17" s="106"/>
      <c r="AJ17" s="106" t="s">
        <v>89</v>
      </c>
      <c r="AK17" s="106" t="str">
        <f t="shared" si="2"/>
        <v>Siempre se ejecuta</v>
      </c>
      <c r="AL17" s="106"/>
      <c r="AM17" s="106" t="str">
        <f t="shared" si="3"/>
        <v>FUERTE</v>
      </c>
      <c r="AN17" s="106">
        <f t="shared" si="4"/>
        <v>100</v>
      </c>
      <c r="AO17" s="106" t="str">
        <f t="shared" si="5"/>
        <v>NO</v>
      </c>
      <c r="AP17" s="330"/>
      <c r="AQ17" s="330"/>
      <c r="AR17" s="332"/>
      <c r="AS17" s="310"/>
      <c r="AT17" s="335"/>
      <c r="AU17" s="338"/>
      <c r="AV17" s="306"/>
      <c r="AW17" s="325"/>
      <c r="AX17" s="328"/>
    </row>
    <row r="18" spans="2:50" s="104" customFormat="1" ht="52.8" x14ac:dyDescent="0.25">
      <c r="B18" s="297"/>
      <c r="C18" s="300"/>
      <c r="D18" s="302"/>
      <c r="E18" s="304"/>
      <c r="F18" s="306"/>
      <c r="G18" s="108">
        <v>7</v>
      </c>
      <c r="H18" s="109" t="s">
        <v>2538</v>
      </c>
      <c r="I18" s="308"/>
      <c r="J18" s="310"/>
      <c r="K18" s="340"/>
      <c r="L18" s="304"/>
      <c r="M18" s="338"/>
      <c r="N18" s="340"/>
      <c r="O18" s="325"/>
      <c r="P18" s="308"/>
      <c r="Q18" s="110">
        <v>7</v>
      </c>
      <c r="R18" s="77" t="s">
        <v>2576</v>
      </c>
      <c r="S18" s="77" t="s">
        <v>2577</v>
      </c>
      <c r="T18" s="77" t="s">
        <v>110</v>
      </c>
      <c r="U18" s="77" t="s">
        <v>2578</v>
      </c>
      <c r="V18" s="77" t="s">
        <v>2579</v>
      </c>
      <c r="W18" s="77" t="s">
        <v>2580</v>
      </c>
      <c r="X18" s="77" t="s">
        <v>2581</v>
      </c>
      <c r="Y18" s="109" t="s">
        <v>95</v>
      </c>
      <c r="Z18" s="109" t="s">
        <v>79</v>
      </c>
      <c r="AA18" s="109" t="s">
        <v>80</v>
      </c>
      <c r="AB18" s="109" t="s">
        <v>81</v>
      </c>
      <c r="AC18" s="109" t="s">
        <v>82</v>
      </c>
      <c r="AD18" s="109" t="s">
        <v>83</v>
      </c>
      <c r="AE18" s="109" t="s">
        <v>84</v>
      </c>
      <c r="AF18" s="109" t="s">
        <v>96</v>
      </c>
      <c r="AG18" s="109">
        <f t="shared" si="0"/>
        <v>100</v>
      </c>
      <c r="AH18" s="109" t="str">
        <f t="shared" si="1"/>
        <v>Fuerte</v>
      </c>
      <c r="AI18" s="109"/>
      <c r="AJ18" s="109" t="s">
        <v>89</v>
      </c>
      <c r="AK18" s="109" t="str">
        <f t="shared" si="2"/>
        <v>Siempre se ejecuta</v>
      </c>
      <c r="AL18" s="109"/>
      <c r="AM18" s="109" t="str">
        <f t="shared" si="3"/>
        <v>FUERTE</v>
      </c>
      <c r="AN18" s="109">
        <f t="shared" si="4"/>
        <v>100</v>
      </c>
      <c r="AO18" s="109" t="str">
        <f t="shared" si="5"/>
        <v>NO</v>
      </c>
      <c r="AP18" s="330"/>
      <c r="AQ18" s="330"/>
      <c r="AR18" s="332"/>
      <c r="AS18" s="310"/>
      <c r="AT18" s="335"/>
      <c r="AU18" s="338"/>
      <c r="AV18" s="306"/>
      <c r="AW18" s="325"/>
      <c r="AX18" s="328"/>
    </row>
    <row r="19" spans="2:50" s="104" customFormat="1" ht="52.8" x14ac:dyDescent="0.25">
      <c r="B19" s="297"/>
      <c r="C19" s="300"/>
      <c r="D19" s="302"/>
      <c r="E19" s="304"/>
      <c r="F19" s="306"/>
      <c r="G19" s="105">
        <v>8</v>
      </c>
      <c r="H19" s="106" t="s">
        <v>2539</v>
      </c>
      <c r="I19" s="308"/>
      <c r="J19" s="310"/>
      <c r="K19" s="340"/>
      <c r="L19" s="304"/>
      <c r="M19" s="338"/>
      <c r="N19" s="340"/>
      <c r="O19" s="325"/>
      <c r="P19" s="308"/>
      <c r="Q19" s="107">
        <v>8</v>
      </c>
      <c r="R19" s="76" t="s">
        <v>2582</v>
      </c>
      <c r="S19" s="76" t="s">
        <v>2583</v>
      </c>
      <c r="T19" s="76" t="s">
        <v>92</v>
      </c>
      <c r="U19" s="76" t="s">
        <v>2584</v>
      </c>
      <c r="V19" s="76" t="s">
        <v>2585</v>
      </c>
      <c r="W19" s="76" t="s">
        <v>2586</v>
      </c>
      <c r="X19" s="76" t="s">
        <v>2587</v>
      </c>
      <c r="Y19" s="106" t="s">
        <v>95</v>
      </c>
      <c r="Z19" s="106" t="s">
        <v>79</v>
      </c>
      <c r="AA19" s="106" t="s">
        <v>80</v>
      </c>
      <c r="AB19" s="106" t="s">
        <v>81</v>
      </c>
      <c r="AC19" s="106" t="s">
        <v>82</v>
      </c>
      <c r="AD19" s="106" t="s">
        <v>83</v>
      </c>
      <c r="AE19" s="106" t="s">
        <v>84</v>
      </c>
      <c r="AF19" s="106" t="s">
        <v>96</v>
      </c>
      <c r="AG19" s="106">
        <f t="shared" si="0"/>
        <v>100</v>
      </c>
      <c r="AH19" s="106" t="str">
        <f t="shared" si="1"/>
        <v>Fuerte</v>
      </c>
      <c r="AI19" s="106"/>
      <c r="AJ19" s="106" t="s">
        <v>89</v>
      </c>
      <c r="AK19" s="106" t="str">
        <f t="shared" si="2"/>
        <v>Siempre se ejecuta</v>
      </c>
      <c r="AL19" s="106"/>
      <c r="AM19" s="106" t="str">
        <f t="shared" si="3"/>
        <v>FUERTE</v>
      </c>
      <c r="AN19" s="106">
        <f t="shared" si="4"/>
        <v>100</v>
      </c>
      <c r="AO19" s="106" t="str">
        <f t="shared" si="5"/>
        <v>NO</v>
      </c>
      <c r="AP19" s="330"/>
      <c r="AQ19" s="330"/>
      <c r="AR19" s="332"/>
      <c r="AS19" s="310"/>
      <c r="AT19" s="335"/>
      <c r="AU19" s="338"/>
      <c r="AV19" s="306"/>
      <c r="AW19" s="325"/>
      <c r="AX19" s="328"/>
    </row>
    <row r="20" spans="2:50" s="104" customFormat="1" ht="52.8" x14ac:dyDescent="0.25">
      <c r="B20" s="297"/>
      <c r="C20" s="300"/>
      <c r="D20" s="302"/>
      <c r="E20" s="304"/>
      <c r="F20" s="306"/>
      <c r="G20" s="108">
        <v>9</v>
      </c>
      <c r="H20" s="109" t="s">
        <v>2540</v>
      </c>
      <c r="I20" s="308"/>
      <c r="J20" s="310"/>
      <c r="K20" s="340"/>
      <c r="L20" s="304"/>
      <c r="M20" s="338"/>
      <c r="N20" s="340"/>
      <c r="O20" s="325"/>
      <c r="P20" s="308"/>
      <c r="Q20" s="110">
        <v>9</v>
      </c>
      <c r="R20" s="77" t="s">
        <v>2588</v>
      </c>
      <c r="S20" s="77" t="s">
        <v>2577</v>
      </c>
      <c r="T20" s="77" t="s">
        <v>365</v>
      </c>
      <c r="U20" s="77" t="s">
        <v>2589</v>
      </c>
      <c r="V20" s="77" t="s">
        <v>2590</v>
      </c>
      <c r="W20" s="77" t="s">
        <v>2591</v>
      </c>
      <c r="X20" s="77" t="s">
        <v>2587</v>
      </c>
      <c r="Y20" s="109" t="s">
        <v>95</v>
      </c>
      <c r="Z20" s="109" t="s">
        <v>79</v>
      </c>
      <c r="AA20" s="109" t="s">
        <v>80</v>
      </c>
      <c r="AB20" s="109" t="s">
        <v>81</v>
      </c>
      <c r="AC20" s="109" t="s">
        <v>82</v>
      </c>
      <c r="AD20" s="109" t="s">
        <v>83</v>
      </c>
      <c r="AE20" s="109" t="s">
        <v>84</v>
      </c>
      <c r="AF20" s="109" t="s">
        <v>96</v>
      </c>
      <c r="AG20" s="109">
        <f t="shared" si="0"/>
        <v>100</v>
      </c>
      <c r="AH20" s="109" t="str">
        <f t="shared" si="1"/>
        <v>Fuerte</v>
      </c>
      <c r="AI20" s="109"/>
      <c r="AJ20" s="109" t="s">
        <v>89</v>
      </c>
      <c r="AK20" s="109" t="str">
        <f t="shared" si="2"/>
        <v>Siempre se ejecuta</v>
      </c>
      <c r="AL20" s="109"/>
      <c r="AM20" s="109" t="str">
        <f t="shared" si="3"/>
        <v>FUERTE</v>
      </c>
      <c r="AN20" s="109">
        <f t="shared" si="4"/>
        <v>100</v>
      </c>
      <c r="AO20" s="109" t="str">
        <f t="shared" si="5"/>
        <v>NO</v>
      </c>
      <c r="AP20" s="330"/>
      <c r="AQ20" s="330"/>
      <c r="AR20" s="332"/>
      <c r="AS20" s="310"/>
      <c r="AT20" s="335"/>
      <c r="AU20" s="338"/>
      <c r="AV20" s="306"/>
      <c r="AW20" s="325"/>
      <c r="AX20" s="328"/>
    </row>
    <row r="21" spans="2:50" s="104" customFormat="1" ht="3" customHeight="1" thickBot="1" x14ac:dyDescent="0.3">
      <c r="B21" s="298"/>
      <c r="C21" s="301"/>
      <c r="D21" s="303"/>
      <c r="E21" s="305"/>
      <c r="F21" s="307"/>
      <c r="G21" s="111">
        <v>10</v>
      </c>
      <c r="H21" s="112"/>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5.6" x14ac:dyDescent="0.25">
      <c r="B22" s="296" t="s">
        <v>35</v>
      </c>
      <c r="C22" s="299" t="str">
        <f>VLOOKUP(B22,'HOJA DE DATOS'!$I$13:$J$46,2,FALSE)</f>
        <v>Administrar, controlar y conservar la información documental de la Entidad, a través de la planificación, manejo y organización de la documentación producida y recibida, desde su origen hasta su disposición final, con el fin de facilitar su utilización y conservación.</v>
      </c>
      <c r="D22" s="302" t="s">
        <v>2593</v>
      </c>
      <c r="E22" s="304" t="s">
        <v>377</v>
      </c>
      <c r="F22" s="306" t="str">
        <f>IFERROR(VLOOKUP(E22,'HOJA DE DATOS'!$I$50:$J$57,2,0),"Casilla formulada")</f>
        <v>Posibilidad de ocurrencia de eventos que afecten los procesos misionales de la Entidad.</v>
      </c>
      <c r="G22" s="101">
        <v>1</v>
      </c>
      <c r="H22" s="102" t="s">
        <v>2594</v>
      </c>
      <c r="I22" s="308" t="s">
        <v>2600</v>
      </c>
      <c r="J22" s="310">
        <v>4</v>
      </c>
      <c r="K22" s="340" t="str">
        <f>IF(J22="Escoger un dato de la lista desplegable","← 
Definir el nivel de probabilidad",VLOOKUP(J22,'HOJA DE DATOS'!$B$4:$E$8,2,0))</f>
        <v>Probable</v>
      </c>
      <c r="L22" s="304" t="str">
        <f>IF(J22="Escoger un dato de la lista desplegable","← ← 
Definir el nivel de probabilidad",VLOOKUP('GDOC-1.0 (G-V3)'!J22:J31,'HOJA DE DATOS'!$B$4:$E$8,4,0))</f>
        <v>Al menos 1 vez en el último año.</v>
      </c>
      <c r="M22" s="338">
        <v>4</v>
      </c>
      <c r="N22" s="340" t="str">
        <f>IF(M22="Escoger un dato de la lista desplegable","← 
Definir el nivel de impacto",VLOOKUP(M22,'HOJA DE DATOS'!$G$4:$H$8,2,0))</f>
        <v>Mayor</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Extremo</v>
      </c>
      <c r="P22" s="308" t="s">
        <v>70</v>
      </c>
      <c r="Q22" s="103">
        <v>1</v>
      </c>
      <c r="R22" s="75" t="s">
        <v>2601</v>
      </c>
      <c r="S22" s="75" t="s">
        <v>2543</v>
      </c>
      <c r="T22" s="75" t="s">
        <v>109</v>
      </c>
      <c r="U22" s="75" t="s">
        <v>2602</v>
      </c>
      <c r="V22" s="75" t="s">
        <v>2603</v>
      </c>
      <c r="W22" s="75" t="s">
        <v>2604</v>
      </c>
      <c r="X22" s="75" t="s">
        <v>2605</v>
      </c>
      <c r="Y22" s="102" t="s">
        <v>95</v>
      </c>
      <c r="Z22" s="102" t="s">
        <v>79</v>
      </c>
      <c r="AA22" s="102" t="s">
        <v>80</v>
      </c>
      <c r="AB22" s="102" t="s">
        <v>81</v>
      </c>
      <c r="AC22" s="102" t="s">
        <v>82</v>
      </c>
      <c r="AD22" s="102" t="s">
        <v>83</v>
      </c>
      <c r="AE22" s="102" t="s">
        <v>84</v>
      </c>
      <c r="AF22" s="102" t="s">
        <v>96</v>
      </c>
      <c r="AG22" s="102">
        <f t="shared" si="0"/>
        <v>100</v>
      </c>
      <c r="AH22" s="102" t="str">
        <f t="shared" si="1"/>
        <v>Fuerte</v>
      </c>
      <c r="AI22" s="102"/>
      <c r="AJ22" s="102" t="s">
        <v>89</v>
      </c>
      <c r="AK22" s="102" t="str">
        <f t="shared" si="2"/>
        <v>Siempre se ejecuta</v>
      </c>
      <c r="AL22" s="102"/>
      <c r="AM22" s="102" t="str">
        <f t="shared" si="3"/>
        <v>FUERTE</v>
      </c>
      <c r="AN22" s="102">
        <f t="shared" si="4"/>
        <v>100</v>
      </c>
      <c r="AO22" s="102" t="str">
        <f t="shared" si="5"/>
        <v>NO</v>
      </c>
      <c r="AP22" s="330" t="str">
        <f>IFERROR(IF(AVERAGE(AN22:AN31)=100,"FUERTE",IF(AND(AVERAGE(AN22:AN31)&lt;=99,AVERAGE(AN22:AN31)&gt;=50),"MODERADA",IF(AVERAGE(AN22:AN31)&lt;50,"DÉBIL",0))),"Casilla formulada")</f>
        <v>MODERADA</v>
      </c>
      <c r="AQ22" s="330" t="str">
        <f t="shared" si="6"/>
        <v>DIRECTAMENTE</v>
      </c>
      <c r="AR22" s="332" t="str">
        <f t="shared" si="7"/>
        <v>NO DISMINUYE</v>
      </c>
      <c r="AS22" s="343">
        <f t="shared" si="8"/>
        <v>3</v>
      </c>
      <c r="AT22" s="335" t="str">
        <f t="shared" ref="AT22" si="12">IF(AS22=1,"Rara vez",IF(AS22=2,"Improbable",IF(AS22=3,"Posible",IF(AS22=4,"Probable",IF(AS22=5,"Casi Seguro",0)))))</f>
        <v>Posible</v>
      </c>
      <c r="AU22" s="346">
        <f t="shared" si="10"/>
        <v>4</v>
      </c>
      <c r="AV22" s="306" t="str">
        <f t="shared" si="11"/>
        <v>Mayor</v>
      </c>
      <c r="AW22" s="324" t="str">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Extremo</v>
      </c>
      <c r="AX22" s="327" t="s">
        <v>2592</v>
      </c>
    </row>
    <row r="23" spans="2:50" s="104" customFormat="1" ht="52.8" x14ac:dyDescent="0.25">
      <c r="B23" s="297"/>
      <c r="C23" s="300"/>
      <c r="D23" s="302"/>
      <c r="E23" s="304"/>
      <c r="F23" s="306"/>
      <c r="G23" s="105">
        <v>2</v>
      </c>
      <c r="H23" s="106" t="s">
        <v>2595</v>
      </c>
      <c r="I23" s="308"/>
      <c r="J23" s="310"/>
      <c r="K23" s="340"/>
      <c r="L23" s="304"/>
      <c r="M23" s="338"/>
      <c r="N23" s="340"/>
      <c r="O23" s="325"/>
      <c r="P23" s="308"/>
      <c r="Q23" s="107">
        <v>2</v>
      </c>
      <c r="R23" s="76" t="s">
        <v>2606</v>
      </c>
      <c r="S23" s="76" t="s">
        <v>2607</v>
      </c>
      <c r="T23" s="76" t="s">
        <v>365</v>
      </c>
      <c r="U23" s="76" t="s">
        <v>2608</v>
      </c>
      <c r="V23" s="76" t="s">
        <v>2609</v>
      </c>
      <c r="W23" s="76" t="s">
        <v>2610</v>
      </c>
      <c r="X23" s="76" t="s">
        <v>2611</v>
      </c>
      <c r="Y23" s="106" t="s">
        <v>95</v>
      </c>
      <c r="Z23" s="106" t="s">
        <v>79</v>
      </c>
      <c r="AA23" s="106" t="s">
        <v>80</v>
      </c>
      <c r="AB23" s="106" t="s">
        <v>81</v>
      </c>
      <c r="AC23" s="106" t="s">
        <v>82</v>
      </c>
      <c r="AD23" s="106" t="s">
        <v>83</v>
      </c>
      <c r="AE23" s="106" t="s">
        <v>84</v>
      </c>
      <c r="AF23" s="106" t="s">
        <v>96</v>
      </c>
      <c r="AG23" s="106">
        <f t="shared" si="0"/>
        <v>100</v>
      </c>
      <c r="AH23" s="106" t="str">
        <f t="shared" si="1"/>
        <v>Fuerte</v>
      </c>
      <c r="AI23" s="106"/>
      <c r="AJ23" s="106" t="s">
        <v>89</v>
      </c>
      <c r="AK23" s="106" t="str">
        <f t="shared" si="2"/>
        <v>Siempre se ejecuta</v>
      </c>
      <c r="AL23" s="106"/>
      <c r="AM23" s="106" t="str">
        <f t="shared" si="3"/>
        <v>FUERTE</v>
      </c>
      <c r="AN23" s="106">
        <f t="shared" si="4"/>
        <v>100</v>
      </c>
      <c r="AO23" s="106" t="str">
        <f t="shared" si="5"/>
        <v>NO</v>
      </c>
      <c r="AP23" s="330"/>
      <c r="AQ23" s="330"/>
      <c r="AR23" s="332"/>
      <c r="AS23" s="344"/>
      <c r="AT23" s="335"/>
      <c r="AU23" s="346"/>
      <c r="AV23" s="306"/>
      <c r="AW23" s="325"/>
      <c r="AX23" s="328"/>
    </row>
    <row r="24" spans="2:50" s="104" customFormat="1" ht="52.8" x14ac:dyDescent="0.25">
      <c r="B24" s="297"/>
      <c r="C24" s="300"/>
      <c r="D24" s="302"/>
      <c r="E24" s="304"/>
      <c r="F24" s="306"/>
      <c r="G24" s="108">
        <v>3</v>
      </c>
      <c r="H24" s="109" t="s">
        <v>2596</v>
      </c>
      <c r="I24" s="308"/>
      <c r="J24" s="310"/>
      <c r="K24" s="340"/>
      <c r="L24" s="304"/>
      <c r="M24" s="338"/>
      <c r="N24" s="340"/>
      <c r="O24" s="325"/>
      <c r="P24" s="308"/>
      <c r="Q24" s="110">
        <v>3</v>
      </c>
      <c r="R24" s="77" t="s">
        <v>2612</v>
      </c>
      <c r="S24" s="77" t="s">
        <v>2543</v>
      </c>
      <c r="T24" s="77" t="s">
        <v>365</v>
      </c>
      <c r="U24" s="77" t="s">
        <v>2613</v>
      </c>
      <c r="V24" s="77" t="s">
        <v>2614</v>
      </c>
      <c r="W24" s="77" t="s">
        <v>2615</v>
      </c>
      <c r="X24" s="77" t="s">
        <v>2587</v>
      </c>
      <c r="Y24" s="109" t="s">
        <v>95</v>
      </c>
      <c r="Z24" s="109" t="s">
        <v>79</v>
      </c>
      <c r="AA24" s="109" t="s">
        <v>80</v>
      </c>
      <c r="AB24" s="109" t="s">
        <v>81</v>
      </c>
      <c r="AC24" s="109" t="s">
        <v>82</v>
      </c>
      <c r="AD24" s="109" t="s">
        <v>83</v>
      </c>
      <c r="AE24" s="109" t="s">
        <v>84</v>
      </c>
      <c r="AF24" s="109" t="s">
        <v>96</v>
      </c>
      <c r="AG24" s="109">
        <f t="shared" si="0"/>
        <v>100</v>
      </c>
      <c r="AH24" s="109" t="str">
        <f t="shared" si="1"/>
        <v>Fuerte</v>
      </c>
      <c r="AI24" s="109"/>
      <c r="AJ24" s="109" t="s">
        <v>89</v>
      </c>
      <c r="AK24" s="109" t="str">
        <f t="shared" si="2"/>
        <v>Siempre se ejecuta</v>
      </c>
      <c r="AL24" s="109"/>
      <c r="AM24" s="109" t="str">
        <f t="shared" si="3"/>
        <v>FUERTE</v>
      </c>
      <c r="AN24" s="109">
        <f t="shared" si="4"/>
        <v>100</v>
      </c>
      <c r="AO24" s="109" t="str">
        <f t="shared" si="5"/>
        <v>NO</v>
      </c>
      <c r="AP24" s="330"/>
      <c r="AQ24" s="330"/>
      <c r="AR24" s="332"/>
      <c r="AS24" s="344"/>
      <c r="AT24" s="335"/>
      <c r="AU24" s="346"/>
      <c r="AV24" s="306"/>
      <c r="AW24" s="325"/>
      <c r="AX24" s="328"/>
    </row>
    <row r="25" spans="2:50" s="104" customFormat="1" ht="39.6" x14ac:dyDescent="0.25">
      <c r="B25" s="297"/>
      <c r="C25" s="300"/>
      <c r="D25" s="302"/>
      <c r="E25" s="304"/>
      <c r="F25" s="306"/>
      <c r="G25" s="105">
        <v>4</v>
      </c>
      <c r="H25" s="106" t="s">
        <v>2597</v>
      </c>
      <c r="I25" s="308"/>
      <c r="J25" s="310"/>
      <c r="K25" s="340"/>
      <c r="L25" s="304"/>
      <c r="M25" s="338"/>
      <c r="N25" s="340"/>
      <c r="O25" s="325"/>
      <c r="P25" s="308"/>
      <c r="Q25" s="107">
        <v>4</v>
      </c>
      <c r="R25" s="76" t="s">
        <v>2616</v>
      </c>
      <c r="S25" s="76" t="s">
        <v>2543</v>
      </c>
      <c r="T25" s="76" t="s">
        <v>365</v>
      </c>
      <c r="U25" s="76" t="s">
        <v>2613</v>
      </c>
      <c r="V25" s="76" t="s">
        <v>2614</v>
      </c>
      <c r="W25" s="76" t="s">
        <v>2615</v>
      </c>
      <c r="X25" s="76" t="s">
        <v>2587</v>
      </c>
      <c r="Y25" s="106" t="s">
        <v>95</v>
      </c>
      <c r="Z25" s="106" t="s">
        <v>79</v>
      </c>
      <c r="AA25" s="106" t="s">
        <v>80</v>
      </c>
      <c r="AB25" s="106" t="s">
        <v>81</v>
      </c>
      <c r="AC25" s="106" t="s">
        <v>82</v>
      </c>
      <c r="AD25" s="106" t="s">
        <v>83</v>
      </c>
      <c r="AE25" s="106" t="s">
        <v>84</v>
      </c>
      <c r="AF25" s="106" t="s">
        <v>96</v>
      </c>
      <c r="AG25" s="106">
        <f t="shared" si="0"/>
        <v>100</v>
      </c>
      <c r="AH25" s="106" t="str">
        <f t="shared" si="1"/>
        <v>Fuerte</v>
      </c>
      <c r="AI25" s="106"/>
      <c r="AJ25" s="106" t="s">
        <v>89</v>
      </c>
      <c r="AK25" s="106" t="str">
        <f t="shared" si="2"/>
        <v>Siempre se ejecuta</v>
      </c>
      <c r="AL25" s="106"/>
      <c r="AM25" s="106" t="str">
        <f t="shared" si="3"/>
        <v>FUERTE</v>
      </c>
      <c r="AN25" s="106">
        <f t="shared" si="4"/>
        <v>100</v>
      </c>
      <c r="AO25" s="106" t="str">
        <f t="shared" si="5"/>
        <v>NO</v>
      </c>
      <c r="AP25" s="330"/>
      <c r="AQ25" s="330"/>
      <c r="AR25" s="332"/>
      <c r="AS25" s="344"/>
      <c r="AT25" s="335"/>
      <c r="AU25" s="346"/>
      <c r="AV25" s="306"/>
      <c r="AW25" s="325"/>
      <c r="AX25" s="328"/>
    </row>
    <row r="26" spans="2:50" s="104" customFormat="1" ht="39.6" x14ac:dyDescent="0.25">
      <c r="B26" s="297"/>
      <c r="C26" s="300"/>
      <c r="D26" s="302"/>
      <c r="E26" s="304"/>
      <c r="F26" s="306"/>
      <c r="G26" s="108">
        <v>5</v>
      </c>
      <c r="H26" s="109" t="s">
        <v>2598</v>
      </c>
      <c r="I26" s="308"/>
      <c r="J26" s="310"/>
      <c r="K26" s="340"/>
      <c r="L26" s="304"/>
      <c r="M26" s="338"/>
      <c r="N26" s="340"/>
      <c r="O26" s="325"/>
      <c r="P26" s="308"/>
      <c r="Q26" s="110">
        <v>5</v>
      </c>
      <c r="R26" s="77" t="s">
        <v>2617</v>
      </c>
      <c r="S26" s="77" t="s">
        <v>2543</v>
      </c>
      <c r="T26" s="77" t="s">
        <v>365</v>
      </c>
      <c r="U26" s="77" t="s">
        <v>2618</v>
      </c>
      <c r="V26" s="77" t="s">
        <v>2619</v>
      </c>
      <c r="W26" s="77" t="s">
        <v>2620</v>
      </c>
      <c r="X26" s="77" t="s">
        <v>2587</v>
      </c>
      <c r="Y26" s="109" t="s">
        <v>95</v>
      </c>
      <c r="Z26" s="109" t="s">
        <v>79</v>
      </c>
      <c r="AA26" s="109" t="s">
        <v>80</v>
      </c>
      <c r="AB26" s="109" t="s">
        <v>81</v>
      </c>
      <c r="AC26" s="109" t="s">
        <v>82</v>
      </c>
      <c r="AD26" s="109" t="s">
        <v>83</v>
      </c>
      <c r="AE26" s="109" t="s">
        <v>84</v>
      </c>
      <c r="AF26" s="109" t="s">
        <v>96</v>
      </c>
      <c r="AG26" s="109">
        <f t="shared" si="0"/>
        <v>100</v>
      </c>
      <c r="AH26" s="109" t="str">
        <f t="shared" si="1"/>
        <v>Fuerte</v>
      </c>
      <c r="AI26" s="109"/>
      <c r="AJ26" s="109" t="s">
        <v>98</v>
      </c>
      <c r="AK26" s="109" t="str">
        <f t="shared" si="2"/>
        <v>Algunas veces se ejecuta</v>
      </c>
      <c r="AL26" s="109"/>
      <c r="AM26" s="109" t="str">
        <f t="shared" si="3"/>
        <v>MODERADO</v>
      </c>
      <c r="AN26" s="109">
        <f t="shared" si="4"/>
        <v>50</v>
      </c>
      <c r="AO26" s="109" t="str">
        <f t="shared" si="5"/>
        <v>SI</v>
      </c>
      <c r="AP26" s="330"/>
      <c r="AQ26" s="330"/>
      <c r="AR26" s="332"/>
      <c r="AS26" s="344"/>
      <c r="AT26" s="335"/>
      <c r="AU26" s="346"/>
      <c r="AV26" s="306"/>
      <c r="AW26" s="325"/>
      <c r="AX26" s="328"/>
    </row>
    <row r="27" spans="2:50" s="104" customFormat="1" ht="39.6" x14ac:dyDescent="0.25">
      <c r="B27" s="297"/>
      <c r="C27" s="300"/>
      <c r="D27" s="302"/>
      <c r="E27" s="304"/>
      <c r="F27" s="306"/>
      <c r="G27" s="105">
        <v>6</v>
      </c>
      <c r="H27" s="106" t="s">
        <v>2599</v>
      </c>
      <c r="I27" s="308"/>
      <c r="J27" s="310"/>
      <c r="K27" s="340"/>
      <c r="L27" s="304"/>
      <c r="M27" s="338"/>
      <c r="N27" s="340"/>
      <c r="O27" s="325"/>
      <c r="P27" s="308"/>
      <c r="Q27" s="107">
        <v>6</v>
      </c>
      <c r="R27" s="76" t="s">
        <v>2621</v>
      </c>
      <c r="S27" s="76" t="s">
        <v>2571</v>
      </c>
      <c r="T27" s="76" t="s">
        <v>365</v>
      </c>
      <c r="U27" s="76" t="s">
        <v>2622</v>
      </c>
      <c r="V27" s="76" t="s">
        <v>2623</v>
      </c>
      <c r="W27" s="76" t="s">
        <v>2624</v>
      </c>
      <c r="X27" s="76" t="s">
        <v>2625</v>
      </c>
      <c r="Y27" s="106" t="s">
        <v>95</v>
      </c>
      <c r="Z27" s="106" t="s">
        <v>79</v>
      </c>
      <c r="AA27" s="106" t="s">
        <v>80</v>
      </c>
      <c r="AB27" s="106" t="s">
        <v>81</v>
      </c>
      <c r="AC27" s="106" t="s">
        <v>82</v>
      </c>
      <c r="AD27" s="106" t="s">
        <v>83</v>
      </c>
      <c r="AE27" s="106" t="s">
        <v>84</v>
      </c>
      <c r="AF27" s="106" t="s">
        <v>96</v>
      </c>
      <c r="AG27" s="106">
        <f t="shared" si="0"/>
        <v>100</v>
      </c>
      <c r="AH27" s="106" t="str">
        <f t="shared" si="1"/>
        <v>Fuerte</v>
      </c>
      <c r="AI27" s="106"/>
      <c r="AJ27" s="106" t="s">
        <v>89</v>
      </c>
      <c r="AK27" s="106" t="str">
        <f t="shared" si="2"/>
        <v>Siempre se ejecuta</v>
      </c>
      <c r="AL27" s="106"/>
      <c r="AM27" s="106" t="str">
        <f t="shared" si="3"/>
        <v>FUERTE</v>
      </c>
      <c r="AN27" s="106">
        <f t="shared" si="4"/>
        <v>100</v>
      </c>
      <c r="AO27" s="106" t="str">
        <f t="shared" si="5"/>
        <v>NO</v>
      </c>
      <c r="AP27" s="330"/>
      <c r="AQ27" s="330"/>
      <c r="AR27" s="332"/>
      <c r="AS27" s="344"/>
      <c r="AT27" s="335"/>
      <c r="AU27" s="346"/>
      <c r="AV27" s="306"/>
      <c r="AW27" s="325"/>
      <c r="AX27" s="328"/>
    </row>
    <row r="28" spans="2:50" s="104" customFormat="1" ht="2.4"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2.4"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2.4"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2.4"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sheetData>
  <sheetProtection algorithmName="SHA-512" hashValue="9WvC05A09V35dtKsZy4n7ShKpWDW/mZ78RCyMYOsXgM5cRx2lYscLQUIigiMp8Po22nYVerQCiQtqpcQvc+VsA==" saltValue="MzCqIvgXXcuGh+fpneNz7A==" spinCount="100000" sheet="1" objects="1" scenarios="1"/>
  <mergeCells count="90">
    <mergeCell ref="AV22:AV31"/>
    <mergeCell ref="AW22:AW31"/>
    <mergeCell ref="AX22:AX31"/>
    <mergeCell ref="AP22:AP31"/>
    <mergeCell ref="AQ22:AQ31"/>
    <mergeCell ref="AR22:AR31"/>
    <mergeCell ref="AS22:AS31"/>
    <mergeCell ref="AT22:AT31"/>
    <mergeCell ref="AU22:AU31"/>
    <mergeCell ref="K22:K31"/>
    <mergeCell ref="L22:L31"/>
    <mergeCell ref="M22:M31"/>
    <mergeCell ref="N22:N31"/>
    <mergeCell ref="O22:O31"/>
    <mergeCell ref="P22:P3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I12:I21"/>
    <mergeCell ref="J12:J21"/>
    <mergeCell ref="AM9:AN11"/>
    <mergeCell ref="AO9:AO11"/>
    <mergeCell ref="AP9:AP11"/>
    <mergeCell ref="J10:L10"/>
    <mergeCell ref="AJ9:AK11"/>
    <mergeCell ref="B12:B21"/>
    <mergeCell ref="C12:C21"/>
    <mergeCell ref="D12:D21"/>
    <mergeCell ref="E12:E21"/>
    <mergeCell ref="F12:F21"/>
    <mergeCell ref="AX8:AX11"/>
    <mergeCell ref="AS8:AW9"/>
    <mergeCell ref="M10:N10"/>
    <mergeCell ref="O10:O11"/>
    <mergeCell ref="P10:P11"/>
    <mergeCell ref="W9:W11"/>
    <mergeCell ref="X9:X11"/>
    <mergeCell ref="AS10:AT11"/>
    <mergeCell ref="AU10:AV11"/>
    <mergeCell ref="AW10:AW11"/>
    <mergeCell ref="AQ9:AQ11"/>
    <mergeCell ref="AR9:AR11"/>
    <mergeCell ref="E9:F11"/>
    <mergeCell ref="G9:H11"/>
    <mergeCell ref="Y9:Y11"/>
    <mergeCell ref="Z9:AF10"/>
    <mergeCell ref="AG9:AH11"/>
    <mergeCell ref="I9:I11"/>
    <mergeCell ref="J9:P9"/>
    <mergeCell ref="Q9:Q11"/>
    <mergeCell ref="R9:R11"/>
    <mergeCell ref="S9:S11"/>
    <mergeCell ref="T9:T11"/>
    <mergeCell ref="U9:U11"/>
    <mergeCell ref="V9:V11"/>
    <mergeCell ref="B9:B11"/>
    <mergeCell ref="C9:C11"/>
    <mergeCell ref="D9:D11"/>
    <mergeCell ref="B2:C3"/>
    <mergeCell ref="D2:AX2"/>
    <mergeCell ref="D3:AX3"/>
    <mergeCell ref="B4:C4"/>
    <mergeCell ref="D4:H4"/>
    <mergeCell ref="I4:Q4"/>
    <mergeCell ref="R4:AG4"/>
    <mergeCell ref="AH4:AX4"/>
    <mergeCell ref="B6:C6"/>
    <mergeCell ref="D6:F6"/>
    <mergeCell ref="B8:I8"/>
    <mergeCell ref="J8:P8"/>
    <mergeCell ref="Q8:AR8"/>
  </mergeCells>
  <conditionalFormatting sqref="O12:P12 O13:O31">
    <cfRule type="containsText" dxfId="169" priority="198" operator="containsText" text="Extremo">
      <formula>NOT(ISERROR(SEARCH("Extremo",O12)))</formula>
    </cfRule>
    <cfRule type="containsText" dxfId="168" priority="199" operator="containsText" text="Alto">
      <formula>NOT(ISERROR(SEARCH("Alto",O12)))</formula>
    </cfRule>
    <cfRule type="containsText" dxfId="167" priority="200" operator="containsText" text="Moderado">
      <formula>NOT(ISERROR(SEARCH("Moderado",O12)))</formula>
    </cfRule>
    <cfRule type="containsText" dxfId="166" priority="201" operator="containsText" text="Bajo">
      <formula>NOT(ISERROR(SEARCH("Bajo",O12)))</formula>
    </cfRule>
  </conditionalFormatting>
  <conditionalFormatting sqref="AM12:AM21">
    <cfRule type="containsText" dxfId="165" priority="195" operator="containsText" text="FUERTE">
      <formula>NOT(ISERROR(SEARCH("FUERTE",AM12)))</formula>
    </cfRule>
    <cfRule type="containsText" dxfId="164" priority="196" operator="containsText" text="MODERADO">
      <formula>NOT(ISERROR(SEARCH("MODERADO",AM12)))</formula>
    </cfRule>
    <cfRule type="containsText" dxfId="163" priority="197" operator="containsText" text="DÉBIL">
      <formula>NOT(ISERROR(SEARCH("DÉBIL",AM12)))</formula>
    </cfRule>
  </conditionalFormatting>
  <conditionalFormatting sqref="AW12:AW21">
    <cfRule type="containsText" dxfId="162" priority="191" operator="containsText" text="Extremo">
      <formula>NOT(ISERROR(SEARCH("Extremo",AW12)))</formula>
    </cfRule>
    <cfRule type="containsText" dxfId="161" priority="192" operator="containsText" text="Alto">
      <formula>NOT(ISERROR(SEARCH("Alto",AW12)))</formula>
    </cfRule>
    <cfRule type="containsText" dxfId="160" priority="193" operator="containsText" text="Moderado">
      <formula>NOT(ISERROR(SEARCH("Moderado",AW12)))</formula>
    </cfRule>
    <cfRule type="containsText" dxfId="159" priority="194" operator="containsText" text="Bajo">
      <formula>NOT(ISERROR(SEARCH("Bajo",AW12)))</formula>
    </cfRule>
  </conditionalFormatting>
  <conditionalFormatting sqref="B12:B21">
    <cfRule type="containsText" dxfId="158" priority="190" operator="containsText" text="Escoger un proceso de la lista desplegable">
      <formula>NOT(ISERROR(SEARCH("Escoger un proceso de la lista desplegable",B12)))</formula>
    </cfRule>
  </conditionalFormatting>
  <conditionalFormatting sqref="B12:E21 Y12:AX21 G12:Q21 O22:O31">
    <cfRule type="containsText" dxfId="157" priority="188" operator="containsText" text="Escoger un dato de la lista desplegable">
      <formula>NOT(ISERROR(SEARCH("Escoger un dato de la lista desplegable",B12)))</formula>
    </cfRule>
    <cfRule type="containsText" dxfId="156" priority="189" operator="containsText" text="Casilla formulada">
      <formula>NOT(ISERROR(SEARCH("Casilla formulada",B12)))</formula>
    </cfRule>
  </conditionalFormatting>
  <conditionalFormatting sqref="D12:D21">
    <cfRule type="containsText" dxfId="155" priority="187" operator="containsText" text="Definir el riesgo">
      <formula>NOT(ISERROR(SEARCH("Definir el riesgo",D12)))</formula>
    </cfRule>
  </conditionalFormatting>
  <conditionalFormatting sqref="H12:H21">
    <cfRule type="containsText" dxfId="154" priority="186" operator="containsText" text="Espacio para describir la o las posibles causas">
      <formula>NOT(ISERROR(SEARCH("Espacio para describir la o las posibles causas",H12)))</formula>
    </cfRule>
  </conditionalFormatting>
  <conditionalFormatting sqref="I12:I21">
    <cfRule type="containsText" dxfId="153" priority="185" operator="containsText" text="Espacio para describir las consecuencias que puede ocasionar el riesgo">
      <formula>NOT(ISERROR(SEARCH("Espacio para describir las consecuencias que puede ocasionar el riesgo",I12)))</formula>
    </cfRule>
  </conditionalFormatting>
  <conditionalFormatting sqref="J12:O21 O22:O31">
    <cfRule type="containsText" dxfId="152" priority="184" operator="containsText" text="←">
      <formula>NOT(ISERROR(SEARCH("←",J12)))</formula>
    </cfRule>
  </conditionalFormatting>
  <conditionalFormatting sqref="P12:P21">
    <cfRule type="containsText" dxfId="151" priority="183" operator="containsText" text="Seleccione Tratamiento del Riesgo">
      <formula>NOT(ISERROR(SEARCH("Seleccione Tratamiento del Riesgo",P12)))</formula>
    </cfRule>
  </conditionalFormatting>
  <conditionalFormatting sqref="R12:S21 U12:X21">
    <cfRule type="containsText" dxfId="150" priority="181" operator="containsText" text="Escoger un dato de la lista desplegable">
      <formula>NOT(ISERROR(SEARCH("Escoger un dato de la lista desplegable",R12)))</formula>
    </cfRule>
    <cfRule type="containsText" dxfId="149" priority="182" operator="containsText" text="Casilla formulada">
      <formula>NOT(ISERROR(SEARCH("Casilla formulada",R12)))</formula>
    </cfRule>
  </conditionalFormatting>
  <conditionalFormatting sqref="R12:S21 U12:X21">
    <cfRule type="containsText" dxfId="148" priority="180" operator="containsText" text="CONTROL#">
      <formula>NOT(ISERROR(SEARCH("CONTROL#",R12)))</formula>
    </cfRule>
  </conditionalFormatting>
  <conditionalFormatting sqref="T12:T21">
    <cfRule type="containsText" dxfId="147" priority="178" operator="containsText" text="Escoger un dato de la lista desplegable">
      <formula>NOT(ISERROR(SEARCH("Escoger un dato de la lista desplegable",T12)))</formula>
    </cfRule>
    <cfRule type="containsText" dxfId="146" priority="179" operator="containsText" text="Casilla formulada">
      <formula>NOT(ISERROR(SEARCH("Casilla formulada",T12)))</formula>
    </cfRule>
  </conditionalFormatting>
  <conditionalFormatting sqref="T12:T21">
    <cfRule type="containsText" dxfId="145" priority="177" operator="containsText" text="CONTROL#">
      <formula>NOT(ISERROR(SEARCH("CONTROL#",T12)))</formula>
    </cfRule>
  </conditionalFormatting>
  <conditionalFormatting sqref="T12">
    <cfRule type="containsText" dxfId="144" priority="175" operator="containsText" text="Escoger un dato de la lista desplegable">
      <formula>NOT(ISERROR(SEARCH("Escoger un dato de la lista desplegable",T12)))</formula>
    </cfRule>
    <cfRule type="containsText" dxfId="143" priority="176" operator="containsText" text="Casilla formulada">
      <formula>NOT(ISERROR(SEARCH("Casilla formulada",T12)))</formula>
    </cfRule>
  </conditionalFormatting>
  <conditionalFormatting sqref="T13:T21">
    <cfRule type="containsText" dxfId="142" priority="173" operator="containsText" text="Escoger un dato de la lista desplegable">
      <formula>NOT(ISERROR(SEARCH("Escoger un dato de la lista desplegable",T13)))</formula>
    </cfRule>
    <cfRule type="containsText" dxfId="141" priority="174" operator="containsText" text="Casilla formulada">
      <formula>NOT(ISERROR(SEARCH("Casilla formulada",T13)))</formula>
    </cfRule>
  </conditionalFormatting>
  <conditionalFormatting sqref="I6">
    <cfRule type="containsText" dxfId="140" priority="172" operator="containsText" text="Casilla formulada">
      <formula>NOT(ISERROR(SEARCH("Casilla formulada",I6)))</formula>
    </cfRule>
  </conditionalFormatting>
  <conditionalFormatting sqref="P22">
    <cfRule type="containsText" dxfId="139" priority="168" operator="containsText" text="Extremo">
      <formula>NOT(ISERROR(SEARCH("Extremo",P22)))</formula>
    </cfRule>
    <cfRule type="containsText" dxfId="138" priority="169" operator="containsText" text="Alto">
      <formula>NOT(ISERROR(SEARCH("Alto",P22)))</formula>
    </cfRule>
    <cfRule type="containsText" dxfId="137" priority="170" operator="containsText" text="Moderado">
      <formula>NOT(ISERROR(SEARCH("Moderado",P22)))</formula>
    </cfRule>
    <cfRule type="containsText" dxfId="136" priority="171" operator="containsText" text="Bajo">
      <formula>NOT(ISERROR(SEARCH("Bajo",P22)))</formula>
    </cfRule>
  </conditionalFormatting>
  <conditionalFormatting sqref="AM22:AM31">
    <cfRule type="containsText" dxfId="135" priority="165" operator="containsText" text="FUERTE">
      <formula>NOT(ISERROR(SEARCH("FUERTE",AM22)))</formula>
    </cfRule>
    <cfRule type="containsText" dxfId="134" priority="166" operator="containsText" text="MODERADO">
      <formula>NOT(ISERROR(SEARCH("MODERADO",AM22)))</formula>
    </cfRule>
    <cfRule type="containsText" dxfId="133" priority="167" operator="containsText" text="DÉBIL">
      <formula>NOT(ISERROR(SEARCH("DÉBIL",AM22)))</formula>
    </cfRule>
  </conditionalFormatting>
  <conditionalFormatting sqref="AW22:AW31">
    <cfRule type="containsText" dxfId="132" priority="161" operator="containsText" text="Extremo">
      <formula>NOT(ISERROR(SEARCH("Extremo",AW22)))</formula>
    </cfRule>
    <cfRule type="containsText" dxfId="131" priority="162" operator="containsText" text="Alto">
      <formula>NOT(ISERROR(SEARCH("Alto",AW22)))</formula>
    </cfRule>
    <cfRule type="containsText" dxfId="130" priority="163" operator="containsText" text="Moderado">
      <formula>NOT(ISERROR(SEARCH("Moderado",AW22)))</formula>
    </cfRule>
    <cfRule type="containsText" dxfId="129" priority="164" operator="containsText" text="Bajo">
      <formula>NOT(ISERROR(SEARCH("Bajo",AW22)))</formula>
    </cfRule>
  </conditionalFormatting>
  <conditionalFormatting sqref="B22:B31">
    <cfRule type="containsText" dxfId="128" priority="160" operator="containsText" text="Escoger un proceso de la lista desplegable">
      <formula>NOT(ISERROR(SEARCH("Escoger un proceso de la lista desplegable",B22)))</formula>
    </cfRule>
  </conditionalFormatting>
  <conditionalFormatting sqref="B22:N31 Y22:AX31 P22:Q31">
    <cfRule type="containsText" dxfId="127" priority="158" operator="containsText" text="Escoger un dato de la lista desplegable">
      <formula>NOT(ISERROR(SEARCH("Escoger un dato de la lista desplegable",B22)))</formula>
    </cfRule>
    <cfRule type="containsText" dxfId="126" priority="159" operator="containsText" text="Casilla formulada">
      <formula>NOT(ISERROR(SEARCH("Casilla formulada",B22)))</formula>
    </cfRule>
  </conditionalFormatting>
  <conditionalFormatting sqref="D22:D31">
    <cfRule type="containsText" dxfId="125" priority="157" operator="containsText" text="Definir el riesgo">
      <formula>NOT(ISERROR(SEARCH("Definir el riesgo",D22)))</formula>
    </cfRule>
  </conditionalFormatting>
  <conditionalFormatting sqref="H22:H31">
    <cfRule type="containsText" dxfId="124" priority="156" operator="containsText" text="Espacio para describir la o las posibles causas">
      <formula>NOT(ISERROR(SEARCH("Espacio para describir la o las posibles causas",H22)))</formula>
    </cfRule>
  </conditionalFormatting>
  <conditionalFormatting sqref="I22:I31">
    <cfRule type="containsText" dxfId="123" priority="155" operator="containsText" text="Espacio para describir las consecuencias que puede ocasionar el riesgo">
      <formula>NOT(ISERROR(SEARCH("Espacio para describir las consecuencias que puede ocasionar el riesgo",I22)))</formula>
    </cfRule>
  </conditionalFormatting>
  <conditionalFormatting sqref="J22:N31">
    <cfRule type="containsText" dxfId="122" priority="154" operator="containsText" text="←">
      <formula>NOT(ISERROR(SEARCH("←",J22)))</formula>
    </cfRule>
  </conditionalFormatting>
  <conditionalFormatting sqref="P22:P31">
    <cfRule type="containsText" dxfId="121" priority="153" operator="containsText" text="Seleccione Tratamiento del Riesgo">
      <formula>NOT(ISERROR(SEARCH("Seleccione Tratamiento del Riesgo",P22)))</formula>
    </cfRule>
  </conditionalFormatting>
  <conditionalFormatting sqref="R22:S31 U22:X31">
    <cfRule type="containsText" dxfId="120" priority="151" operator="containsText" text="Escoger un dato de la lista desplegable">
      <formula>NOT(ISERROR(SEARCH("Escoger un dato de la lista desplegable",R22)))</formula>
    </cfRule>
    <cfRule type="containsText" dxfId="119" priority="152" operator="containsText" text="Casilla formulada">
      <formula>NOT(ISERROR(SEARCH("Casilla formulada",R22)))</formula>
    </cfRule>
  </conditionalFormatting>
  <conditionalFormatting sqref="R22:S31 U22:X31">
    <cfRule type="containsText" dxfId="118" priority="150" operator="containsText" text="CONTROL#">
      <formula>NOT(ISERROR(SEARCH("CONTROL#",R22)))</formula>
    </cfRule>
  </conditionalFormatting>
  <conditionalFormatting sqref="T22:T31">
    <cfRule type="containsText" dxfId="117" priority="148" operator="containsText" text="Escoger un dato de la lista desplegable">
      <formula>NOT(ISERROR(SEARCH("Escoger un dato de la lista desplegable",T22)))</formula>
    </cfRule>
    <cfRule type="containsText" dxfId="116" priority="149" operator="containsText" text="Casilla formulada">
      <formula>NOT(ISERROR(SEARCH("Casilla formulada",T22)))</formula>
    </cfRule>
  </conditionalFormatting>
  <conditionalFormatting sqref="T22:T31">
    <cfRule type="containsText" dxfId="115" priority="147" operator="containsText" text="CONTROL#">
      <formula>NOT(ISERROR(SEARCH("CONTROL#",T22)))</formula>
    </cfRule>
  </conditionalFormatting>
  <conditionalFormatting sqref="T22">
    <cfRule type="containsText" dxfId="114" priority="145" operator="containsText" text="Escoger un dato de la lista desplegable">
      <formula>NOT(ISERROR(SEARCH("Escoger un dato de la lista desplegable",T22)))</formula>
    </cfRule>
    <cfRule type="containsText" dxfId="113" priority="146" operator="containsText" text="Casilla formulada">
      <formula>NOT(ISERROR(SEARCH("Casilla formulada",T22)))</formula>
    </cfRule>
  </conditionalFormatting>
  <conditionalFormatting sqref="T23:T31">
    <cfRule type="containsText" dxfId="112" priority="143" operator="containsText" text="Escoger un dato de la lista desplegable">
      <formula>NOT(ISERROR(SEARCH("Escoger un dato de la lista desplegable",T23)))</formula>
    </cfRule>
    <cfRule type="containsText" dxfId="111" priority="144" operator="containsText" text="Casilla formulada">
      <formula>NOT(ISERROR(SEARCH("Casilla formulada",T23)))</formula>
    </cfRule>
  </conditionalFormatting>
  <conditionalFormatting sqref="F12:F21">
    <cfRule type="containsText" dxfId="110" priority="117" operator="containsText" text="Escoger un dato de la lista desplegable">
      <formula>NOT(ISERROR(SEARCH("Escoger un dato de la lista desplegable",F12)))</formula>
    </cfRule>
    <cfRule type="containsText" dxfId="109" priority="118" operator="containsText" text="Casilla formulada">
      <formula>NOT(ISERROR(SEARCH("Casilla formulada",F12)))</formula>
    </cfRule>
  </conditionalFormatting>
  <dataValidations count="11">
    <dataValidation type="list" allowBlank="1" showInputMessage="1" showErrorMessage="1" sqref="T12:T31" xr:uid="{1CFAD65F-76C5-491C-9538-3979709B8D4D}">
      <formula1>"Escoger un dato de la lista desplegable,Por Tramite, Diario, Semanal, Quincenal, Mensual, Bimestral, Trimestral, Semestral,Anual"</formula1>
    </dataValidation>
    <dataValidation type="list" allowBlank="1" showInputMessage="1" showErrorMessage="1" sqref="AJ12:AJ31" xr:uid="{ED581780-59DF-4548-865E-F7684EF39AFF}">
      <formula1>"Escoger un dato de la lista desplegable,Fuerte,Moderado,Débil"</formula1>
    </dataValidation>
    <dataValidation type="list" allowBlank="1" showInputMessage="1" showErrorMessage="1" sqref="AF12:AF31" xr:uid="{6C5ED306-9BA4-46CC-9874-46211AB42E26}">
      <formula1>"Escoger un dato de la lista desplegable,Completa,Incompleta,No existe"</formula1>
    </dataValidation>
    <dataValidation type="list" allowBlank="1" showInputMessage="1" showErrorMessage="1" sqref="AE12:AE31" xr:uid="{10B98EB3-D800-449E-9C3D-005B2BA5E73E}">
      <formula1>"Escoger un dato de la lista desplegable,Se investigan y resuelven oportunamente,No se investigan y resuelven oportunamente."</formula1>
    </dataValidation>
    <dataValidation type="list" allowBlank="1" showInputMessage="1" showErrorMessage="1" sqref="AD12:AD31" xr:uid="{86AE0FA9-C57B-4ECE-9BBC-F5CABF11C4A0}">
      <formula1>"Escoger un dato de la lista desplegable,Confiable,No confiable"</formula1>
    </dataValidation>
    <dataValidation type="list" allowBlank="1" showInputMessage="1" showErrorMessage="1" sqref="AC12:AC31" xr:uid="{A8E89CD2-1E1D-4E22-AC98-0B7F7BC40971}">
      <formula1>"Escoger un dato de la lista desplegable,Prevenir,Detectar,No es un control"</formula1>
    </dataValidation>
    <dataValidation type="list" allowBlank="1" showInputMessage="1" showErrorMessage="1" sqref="AB12:AB31" xr:uid="{A3D346F3-6B0F-4AB1-A764-8ED3C0311AD1}">
      <formula1>"Escoger un dato de la lista desplegable,Oportuna,Inoportuna"</formula1>
    </dataValidation>
    <dataValidation type="list" allowBlank="1" showInputMessage="1" showErrorMessage="1" sqref="AA12:AA31" xr:uid="{31A19100-9CFB-470A-9D44-604C3DB5D6C3}">
      <formula1>"Escoger un dato de la lista desplegable,Adecuado,Inadecuado"</formula1>
    </dataValidation>
    <dataValidation type="list" allowBlank="1" showInputMessage="1" showErrorMessage="1" sqref="Z12:Z31" xr:uid="{A080CF9A-8ED3-4939-A638-3D8EA5ED475B}">
      <formula1>"Escoger un dato de la lista desplegable,Asignado,No Asignado"</formula1>
    </dataValidation>
    <dataValidation type="list" allowBlank="1" showInputMessage="1" showErrorMessage="1" sqref="Y12:Y31" xr:uid="{CDABC600-89CC-4D8B-9096-FA9CD8E33D6F}">
      <formula1>"Escoger un dato de la lista desplegable,Preventivo,Detectivo"</formula1>
    </dataValidation>
    <dataValidation type="list" allowBlank="1" showInputMessage="1" showErrorMessage="1" sqref="M12:M31 J12:J31" xr:uid="{C129DAD3-934E-4928-8AAF-B038C5C70669}">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FBCF20C3-C81B-429D-B766-399D20E40E37}">
          <x14:formula1>
            <xm:f>'HOJA DE DATOS'!$I$13:$I$46</xm:f>
          </x14:formula1>
          <xm:sqref>B12:B31</xm:sqref>
        </x14:dataValidation>
        <x14:dataValidation type="list" allowBlank="1" showInputMessage="1" showErrorMessage="1" xr:uid="{F910545A-61D9-407A-9C84-229F1113EB30}">
          <x14:formula1>
            <xm:f>'HOJA DE DATOS'!$I$50:$I$57</xm:f>
          </x14:formula1>
          <xm:sqref>E12:E31</xm:sqref>
        </x14:dataValidation>
        <x14:dataValidation type="list" allowBlank="1" showInputMessage="1" showErrorMessage="1" xr:uid="{2BB35F4A-E9D9-404A-9602-F97B61490B65}">
          <x14:formula1>
            <xm:f>'HOJA DE DATOS'!$I$60:$I$64</xm:f>
          </x14:formula1>
          <xm:sqref>P12:P31</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EBC6E-C086-4588-995F-E170E620FCD1}">
  <sheetPr>
    <tabColor rgb="FFB1B1B1"/>
    <pageSetUpPr fitToPage="1"/>
  </sheetPr>
  <dimension ref="A1:BR1048142"/>
  <sheetViews>
    <sheetView view="pageBreakPreview" zoomScale="40" zoomScaleNormal="90" zoomScaleSheetLayoutView="40"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2" width="18.88671875" style="183" customWidth="1"/>
    <col min="43" max="43" width="2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2028</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GDOC-1.0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89" t="s">
        <v>56</v>
      </c>
      <c r="AW11" s="189" t="s">
        <v>57</v>
      </c>
      <c r="AX11" s="189">
        <v>2</v>
      </c>
      <c r="AY11" s="189">
        <v>3</v>
      </c>
      <c r="AZ11" s="189">
        <v>4</v>
      </c>
      <c r="BA11" s="189">
        <v>5</v>
      </c>
      <c r="BB11" s="189">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228.6" customHeight="1" x14ac:dyDescent="0.3">
      <c r="A12" s="162"/>
      <c r="B12" s="394" t="s">
        <v>35</v>
      </c>
      <c r="C12" s="364" t="str">
        <f>VLOOKUP(B12,'[7]HOJA DE DATOS'!$I$13:$J$46,2,FALSE)</f>
        <v>Administrar, controlar y conservar la información documental de la Entidad, a través de la planificación, manejo y organización de la documentación producida y recibida, desde su origen hasta su disposición final, con el fin de facilitar su utilización y conservación.</v>
      </c>
      <c r="D12" s="376" t="s">
        <v>2378</v>
      </c>
      <c r="E12" s="364" t="s">
        <v>75</v>
      </c>
      <c r="F12" s="364" t="s">
        <v>75</v>
      </c>
      <c r="G12" s="364" t="s">
        <v>75</v>
      </c>
      <c r="H12" s="364" t="s">
        <v>75</v>
      </c>
      <c r="I12" s="372" t="str">
        <f>IF(AND((E12="SI"),(F12="SI"),(G12="SI"),(H12="SI")),"Si es Riesgo de Corrupción","No es Riesgo de Corrupción")</f>
        <v>Si es Riesgo de Corrupción</v>
      </c>
      <c r="J12" s="163">
        <v>1</v>
      </c>
      <c r="K12" s="164" t="s">
        <v>2379</v>
      </c>
      <c r="L12" s="308" t="s">
        <v>2381</v>
      </c>
      <c r="M12" s="310">
        <v>2</v>
      </c>
      <c r="N12" s="375" t="str">
        <f>IF(M12=1,"Rara vez",IF(M12=2,"Improbable",IF(M12=3,"Posible",IF(M12=4,"Probable",IF(M12=5,"Casi seguro","← 
Definir el nivel de probabilidad")))))</f>
        <v>Improbable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en algún momento
Frecuencia:
Al menos 1 vez en los últimos 5 años</v>
      </c>
      <c r="P12" s="364" t="s">
        <v>75</v>
      </c>
      <c r="Q12" s="364" t="s">
        <v>76</v>
      </c>
      <c r="R12" s="364" t="s">
        <v>76</v>
      </c>
      <c r="S12" s="364" t="s">
        <v>76</v>
      </c>
      <c r="T12" s="364" t="s">
        <v>75</v>
      </c>
      <c r="U12" s="364" t="s">
        <v>75</v>
      </c>
      <c r="V12" s="364" t="s">
        <v>76</v>
      </c>
      <c r="W12" s="364" t="s">
        <v>76</v>
      </c>
      <c r="X12" s="364" t="s">
        <v>75</v>
      </c>
      <c r="Y12" s="364" t="s">
        <v>75</v>
      </c>
      <c r="Z12" s="364" t="s">
        <v>75</v>
      </c>
      <c r="AA12" s="364" t="s">
        <v>75</v>
      </c>
      <c r="AB12" s="364" t="s">
        <v>75</v>
      </c>
      <c r="AC12" s="364" t="s">
        <v>75</v>
      </c>
      <c r="AD12" s="570" t="s">
        <v>76</v>
      </c>
      <c r="AE12" s="570" t="s">
        <v>76</v>
      </c>
      <c r="AF12" s="570" t="s">
        <v>76</v>
      </c>
      <c r="AG12" s="570" t="s">
        <v>76</v>
      </c>
      <c r="AH12" s="570" t="s">
        <v>76</v>
      </c>
      <c r="AI12" s="367">
        <f>IF(AE12="SI","Impacto Catastrófico por lesoines o perdida de vidas humanas",(COUNTIF(P12:AD21,"SI")+COUNTIF(AF12:AH21,"SI")))</f>
        <v>9</v>
      </c>
      <c r="AJ12" s="356" t="str">
        <f t="shared" ref="AJ12" si="1">IF(AI12=0,"",IF(AND(AI12&gt;0,AI12&lt;=5),"Moderado",IF(AND(AI12&gt;5,AI12&lt;=11),"Mayor","Catastrófico")))</f>
        <v>Mayor</v>
      </c>
      <c r="AK12" s="358" t="str">
        <f>IF(AND(N12="Rara Vez",AJ12="Moderado"),"Moderado",IF(AND(N12="Rara Vez",AJ12="Mayor"),"Alto",IF(AND(N12="Improbable",AJ12="Moderado"),"Moderado",IF(AND(N12="Improbable",AJ12="Mayor"),"Alto",IF(AND(N12="Posible",AJ12="Moderado"),"Alto",IF(AND(N12="Probable",AJ12="Moderado"),"Alto","Extremo"))))))</f>
        <v>Alto</v>
      </c>
      <c r="AL12" s="361" t="s">
        <v>70</v>
      </c>
      <c r="AM12" s="165">
        <v>1</v>
      </c>
      <c r="AN12" s="164" t="s">
        <v>2383</v>
      </c>
      <c r="AO12" s="166" t="s">
        <v>2382</v>
      </c>
      <c r="AP12" s="166" t="s">
        <v>77</v>
      </c>
      <c r="AQ12" s="166" t="s">
        <v>2384</v>
      </c>
      <c r="AR12" s="166" t="s">
        <v>2385</v>
      </c>
      <c r="AS12" s="166" t="s">
        <v>2386</v>
      </c>
      <c r="AT12" s="166" t="s">
        <v>2387</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Mayor</v>
      </c>
      <c r="BQ12" s="358" t="str">
        <f t="shared" ref="BQ12" si="13">IF(AND(BO12="Rara Vez",BP12="Moderado"),"Moderado",IF(AND(BO12="Rara Vez",BP12="Mayor"),"Alto",IF(AND(BO12="Improbable",BP12="Moderado"),"Moderado",IF(AND(BO12="Improbable",BP12="Mayor"),"Alto",IF(AND(BO12="Posible",BP12="Moderado"),"Alto",IF(AND(BO12="Probable",BP12="Moderado"),"Alto","Extremo"))))))</f>
        <v>Alto</v>
      </c>
      <c r="BR12" s="348"/>
    </row>
    <row r="13" spans="1:70" s="146" customFormat="1" ht="79.2" x14ac:dyDescent="0.3">
      <c r="A13" s="162"/>
      <c r="B13" s="395"/>
      <c r="C13" s="365"/>
      <c r="D13" s="376"/>
      <c r="E13" s="365"/>
      <c r="F13" s="365"/>
      <c r="G13" s="365"/>
      <c r="H13" s="365"/>
      <c r="I13" s="373"/>
      <c r="J13" s="168">
        <v>2</v>
      </c>
      <c r="K13" s="169" t="s">
        <v>2380</v>
      </c>
      <c r="L13" s="308"/>
      <c r="M13" s="310"/>
      <c r="N13" s="376"/>
      <c r="O13" s="370"/>
      <c r="P13" s="365"/>
      <c r="Q13" s="365"/>
      <c r="R13" s="365"/>
      <c r="S13" s="365"/>
      <c r="T13" s="365"/>
      <c r="U13" s="365"/>
      <c r="V13" s="365"/>
      <c r="W13" s="365"/>
      <c r="X13" s="365"/>
      <c r="Y13" s="365"/>
      <c r="Z13" s="365"/>
      <c r="AA13" s="365"/>
      <c r="AB13" s="365"/>
      <c r="AC13" s="365"/>
      <c r="AD13" s="571"/>
      <c r="AE13" s="571"/>
      <c r="AF13" s="571"/>
      <c r="AG13" s="571"/>
      <c r="AH13" s="571"/>
      <c r="AI13" s="367"/>
      <c r="AJ13" s="356"/>
      <c r="AK13" s="359"/>
      <c r="AL13" s="362"/>
      <c r="AM13" s="170">
        <v>2</v>
      </c>
      <c r="AN13" s="169" t="s">
        <v>2388</v>
      </c>
      <c r="AO13" s="171" t="s">
        <v>2382</v>
      </c>
      <c r="AP13" s="171" t="s">
        <v>77</v>
      </c>
      <c r="AQ13" s="171" t="s">
        <v>2389</v>
      </c>
      <c r="AR13" s="171" t="s">
        <v>2390</v>
      </c>
      <c r="AS13" s="171" t="s">
        <v>2391</v>
      </c>
      <c r="AT13" s="171" t="s">
        <v>2392</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144.6" customHeight="1" x14ac:dyDescent="0.3">
      <c r="A14" s="162"/>
      <c r="B14" s="395"/>
      <c r="C14" s="365"/>
      <c r="D14" s="376"/>
      <c r="E14" s="365"/>
      <c r="F14" s="365"/>
      <c r="G14" s="365"/>
      <c r="H14" s="365"/>
      <c r="I14" s="373"/>
      <c r="J14" s="173">
        <v>3</v>
      </c>
      <c r="K14" s="174" t="s">
        <v>2380</v>
      </c>
      <c r="L14" s="308"/>
      <c r="M14" s="310"/>
      <c r="N14" s="376"/>
      <c r="O14" s="370"/>
      <c r="P14" s="365"/>
      <c r="Q14" s="365"/>
      <c r="R14" s="365"/>
      <c r="S14" s="365"/>
      <c r="T14" s="365"/>
      <c r="U14" s="365"/>
      <c r="V14" s="365"/>
      <c r="W14" s="365"/>
      <c r="X14" s="365"/>
      <c r="Y14" s="365"/>
      <c r="Z14" s="365"/>
      <c r="AA14" s="365"/>
      <c r="AB14" s="365"/>
      <c r="AC14" s="365"/>
      <c r="AD14" s="571"/>
      <c r="AE14" s="571"/>
      <c r="AF14" s="571"/>
      <c r="AG14" s="571"/>
      <c r="AH14" s="571"/>
      <c r="AI14" s="367"/>
      <c r="AJ14" s="356"/>
      <c r="AK14" s="359"/>
      <c r="AL14" s="362"/>
      <c r="AM14" s="175">
        <v>3</v>
      </c>
      <c r="AN14" s="174" t="s">
        <v>2393</v>
      </c>
      <c r="AO14" s="176" t="s">
        <v>2382</v>
      </c>
      <c r="AP14" s="176" t="s">
        <v>365</v>
      </c>
      <c r="AQ14" s="176" t="s">
        <v>2394</v>
      </c>
      <c r="AR14" s="176" t="s">
        <v>2395</v>
      </c>
      <c r="AS14" s="176" t="s">
        <v>2396</v>
      </c>
      <c r="AT14" s="176" t="s">
        <v>2397</v>
      </c>
      <c r="AU14" s="176" t="s">
        <v>95</v>
      </c>
      <c r="AV14" s="166" t="s">
        <v>79</v>
      </c>
      <c r="AW14" s="166" t="s">
        <v>80</v>
      </c>
      <c r="AX14" s="166" t="s">
        <v>81</v>
      </c>
      <c r="AY14" s="166" t="s">
        <v>82</v>
      </c>
      <c r="AZ14" s="166" t="s">
        <v>83</v>
      </c>
      <c r="BA14" s="166" t="s">
        <v>84</v>
      </c>
      <c r="BB14" s="166" t="s">
        <v>96</v>
      </c>
      <c r="BC14" s="176">
        <f t="shared" si="2"/>
        <v>100</v>
      </c>
      <c r="BD14" s="176" t="str">
        <f t="shared" si="3"/>
        <v>Fuerte</v>
      </c>
      <c r="BE14" s="176"/>
      <c r="BF14" s="176" t="s">
        <v>89</v>
      </c>
      <c r="BG14" s="176" t="str">
        <f t="shared" si="4"/>
        <v>Siempre se ejecuta</v>
      </c>
      <c r="BH14" s="176"/>
      <c r="BI14" s="177" t="str">
        <f t="shared" si="5"/>
        <v>FUERTE</v>
      </c>
      <c r="BJ14" s="176">
        <f t="shared" si="6"/>
        <v>100</v>
      </c>
      <c r="BK14" s="176" t="str">
        <f t="shared" si="7"/>
        <v>NO</v>
      </c>
      <c r="BL14" s="351"/>
      <c r="BM14" s="351"/>
      <c r="BN14" s="354"/>
      <c r="BO14" s="356"/>
      <c r="BP14" s="356"/>
      <c r="BQ14" s="359"/>
      <c r="BR14" s="349"/>
    </row>
    <row r="15" spans="1:70" s="146" customFormat="1" ht="3.6" customHeight="1" x14ac:dyDescent="0.3">
      <c r="A15" s="162"/>
      <c r="B15" s="395"/>
      <c r="C15" s="365"/>
      <c r="D15" s="376"/>
      <c r="E15" s="365"/>
      <c r="F15" s="365"/>
      <c r="G15" s="365"/>
      <c r="H15" s="365"/>
      <c r="I15" s="373"/>
      <c r="J15" s="168">
        <v>4</v>
      </c>
      <c r="K15" s="169"/>
      <c r="L15" s="308"/>
      <c r="M15" s="310"/>
      <c r="N15" s="376"/>
      <c r="O15" s="370"/>
      <c r="P15" s="365"/>
      <c r="Q15" s="365"/>
      <c r="R15" s="365"/>
      <c r="S15" s="365"/>
      <c r="T15" s="365"/>
      <c r="U15" s="365"/>
      <c r="V15" s="365"/>
      <c r="W15" s="365"/>
      <c r="X15" s="365"/>
      <c r="Y15" s="365"/>
      <c r="Z15" s="365"/>
      <c r="AA15" s="365"/>
      <c r="AB15" s="365"/>
      <c r="AC15" s="365"/>
      <c r="AD15" s="571"/>
      <c r="AE15" s="571"/>
      <c r="AF15" s="571"/>
      <c r="AG15" s="571"/>
      <c r="AH15" s="571"/>
      <c r="AI15" s="367"/>
      <c r="AJ15" s="356"/>
      <c r="AK15" s="359"/>
      <c r="AL15" s="362"/>
      <c r="AM15" s="170">
        <v>4</v>
      </c>
      <c r="AN15" s="169"/>
      <c r="AO15" s="171"/>
      <c r="AP15" s="171"/>
      <c r="AQ15" s="171"/>
      <c r="AR15" s="171"/>
      <c r="AS15" s="171"/>
      <c r="AT15" s="171"/>
      <c r="AU15" s="171"/>
      <c r="AV15" s="171"/>
      <c r="AW15" s="171"/>
      <c r="AX15" s="171"/>
      <c r="AY15" s="171"/>
      <c r="AZ15" s="171"/>
      <c r="BA15" s="171"/>
      <c r="BB15" s="171"/>
      <c r="BC15" s="171">
        <f t="shared" si="2"/>
        <v>0</v>
      </c>
      <c r="BD15" s="171" t="str">
        <f t="shared" si="3"/>
        <v>Débil</v>
      </c>
      <c r="BE15" s="171"/>
      <c r="BF15" s="171"/>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571"/>
      <c r="AE16" s="571"/>
      <c r="AF16" s="571"/>
      <c r="AG16" s="571"/>
      <c r="AH16" s="571"/>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571"/>
      <c r="AE17" s="571"/>
      <c r="AF17" s="571"/>
      <c r="AG17" s="571"/>
      <c r="AH17" s="571"/>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571"/>
      <c r="AE18" s="571"/>
      <c r="AF18" s="571"/>
      <c r="AG18" s="571"/>
      <c r="AH18" s="571"/>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571"/>
      <c r="AE19" s="571"/>
      <c r="AF19" s="571"/>
      <c r="AG19" s="571"/>
      <c r="AH19" s="571"/>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571"/>
      <c r="AE20" s="571"/>
      <c r="AF20" s="571"/>
      <c r="AG20" s="571"/>
      <c r="AH20" s="571"/>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572"/>
      <c r="AE21" s="572"/>
      <c r="AF21" s="572"/>
      <c r="AG21" s="572"/>
      <c r="AH21" s="572"/>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1048110" spans="2:2" x14ac:dyDescent="0.3">
      <c r="B1048110" s="185"/>
    </row>
    <row r="1048111" spans="2:2" x14ac:dyDescent="0.3">
      <c r="B1048111" s="185"/>
    </row>
    <row r="1048112" spans="2:2" x14ac:dyDescent="0.3">
      <c r="B1048112" s="185"/>
    </row>
    <row r="1048113" spans="2:2" x14ac:dyDescent="0.3">
      <c r="B1048113" s="185"/>
    </row>
    <row r="1048114" spans="2:2" x14ac:dyDescent="0.3">
      <c r="B1048114" s="185"/>
    </row>
    <row r="1048115" spans="2:2" x14ac:dyDescent="0.3">
      <c r="B1048115" s="185"/>
    </row>
    <row r="1048116" spans="2:2" x14ac:dyDescent="0.3">
      <c r="B1048116" s="185"/>
    </row>
    <row r="1048117" spans="2:2" x14ac:dyDescent="0.3">
      <c r="B1048117" s="185"/>
    </row>
    <row r="1048118" spans="2:2" x14ac:dyDescent="0.3">
      <c r="B1048118" s="185"/>
    </row>
    <row r="1048119" spans="2:2" x14ac:dyDescent="0.3">
      <c r="B1048119" s="185"/>
    </row>
    <row r="1048120" spans="2:2" x14ac:dyDescent="0.3">
      <c r="B1048120" s="185"/>
    </row>
    <row r="1048121" spans="2:2" x14ac:dyDescent="0.3">
      <c r="B1048121" s="185"/>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sheetData>
  <sheetProtection algorithmName="SHA-512" hashValue="3us6MGLdaEmPqunZxqJkadrVn8h6tQxdZWKKaquo925uHLz4nqnu74QqBSUPiSmZw7tv2oZucRysCItG87CNPA==" saltValue="6D0voLkUMnEYy44WyTXGIA==" spinCount="100000" sheet="1" formatCells="0" formatColumns="0" formatRows="0" autoFilter="0"/>
  <mergeCells count="92">
    <mergeCell ref="B2:C3"/>
    <mergeCell ref="D2:BR2"/>
    <mergeCell ref="D3:BR3"/>
    <mergeCell ref="B4:C4"/>
    <mergeCell ref="D4:Q4"/>
    <mergeCell ref="R4:AS4"/>
    <mergeCell ref="AT4:BR4"/>
    <mergeCell ref="B6:C6"/>
    <mergeCell ref="D6:F6"/>
    <mergeCell ref="B8:L8"/>
    <mergeCell ref="M8:AL8"/>
    <mergeCell ref="AM8:AU8"/>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AR9:AR11"/>
    <mergeCell ref="AS9:AS11"/>
    <mergeCell ref="E10:E11"/>
    <mergeCell ref="F10:F11"/>
    <mergeCell ref="G10:G11"/>
    <mergeCell ref="H10:H11"/>
    <mergeCell ref="I10:I11"/>
    <mergeCell ref="B12:B21"/>
    <mergeCell ref="C12:C21"/>
    <mergeCell ref="D12:D21"/>
    <mergeCell ref="E12:E21"/>
    <mergeCell ref="F12:F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G12:G21"/>
    <mergeCell ref="H12:H21"/>
    <mergeCell ref="I12:I21"/>
    <mergeCell ref="L12:L21"/>
    <mergeCell ref="M12:M21"/>
    <mergeCell ref="Z12:Z21"/>
    <mergeCell ref="O12:O21"/>
    <mergeCell ref="P12:P21"/>
    <mergeCell ref="Q12:Q21"/>
    <mergeCell ref="R12:R21"/>
    <mergeCell ref="S12:S21"/>
    <mergeCell ref="T12:T21"/>
    <mergeCell ref="U12:U21"/>
    <mergeCell ref="V12:V21"/>
    <mergeCell ref="W12:W21"/>
    <mergeCell ref="X12:X21"/>
    <mergeCell ref="Y12:Y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BR12:BR21"/>
    <mergeCell ref="BL12:BL21"/>
    <mergeCell ref="BM12:BM21"/>
    <mergeCell ref="BN12:BN21"/>
    <mergeCell ref="BO12:BO21"/>
    <mergeCell ref="BP12:BP21"/>
    <mergeCell ref="BQ12:BQ21"/>
  </mergeCells>
  <conditionalFormatting sqref="I12">
    <cfRule type="containsText" dxfId="108" priority="68" operator="containsText" text="No es Riesgo de Corrupción">
      <formula>NOT(ISERROR(SEARCH("No es Riesgo de Corrupción",I12)))</formula>
    </cfRule>
    <cfRule type="containsText" dxfId="107" priority="69" operator="containsText" text="Si es Riesgo de Corrupción">
      <formula>NOT(ISERROR(SEARCH("Si es Riesgo de Corrupción",I12)))</formula>
    </cfRule>
  </conditionalFormatting>
  <conditionalFormatting sqref="AK12:AK21">
    <cfRule type="containsText" dxfId="106" priority="64" operator="containsText" text="Extremo">
      <formula>NOT(ISERROR(SEARCH("Extremo",AK12)))</formula>
    </cfRule>
    <cfRule type="containsText" dxfId="105" priority="65" operator="containsText" text="Alto">
      <formula>NOT(ISERROR(SEARCH("Alto",AK12)))</formula>
    </cfRule>
    <cfRule type="containsText" dxfId="104" priority="66" operator="containsText" text="Moderado">
      <formula>NOT(ISERROR(SEARCH("Moderado",AK12)))</formula>
    </cfRule>
    <cfRule type="containsText" dxfId="103" priority="67" operator="containsText" text="Bajo">
      <formula>NOT(ISERROR(SEARCH("Bajo",AK12)))</formula>
    </cfRule>
  </conditionalFormatting>
  <conditionalFormatting sqref="BI12:BI21">
    <cfRule type="containsText" dxfId="102" priority="61" operator="containsText" text="FUERTE">
      <formula>NOT(ISERROR(SEARCH("FUERTE",BI12)))</formula>
    </cfRule>
    <cfRule type="containsText" dxfId="101" priority="62" operator="containsText" text="MODERADO">
      <formula>NOT(ISERROR(SEARCH("MODERADO",BI12)))</formula>
    </cfRule>
    <cfRule type="containsText" dxfId="100" priority="63" operator="containsText" text="DÉBIL">
      <formula>NOT(ISERROR(SEARCH("DÉBIL",BI12)))</formula>
    </cfRule>
  </conditionalFormatting>
  <conditionalFormatting sqref="AL12">
    <cfRule type="containsText" dxfId="99" priority="57" operator="containsText" text="Extremo">
      <formula>NOT(ISERROR(SEARCH("Extremo",AL12)))</formula>
    </cfRule>
    <cfRule type="containsText" dxfId="98" priority="58" operator="containsText" text="Alto">
      <formula>NOT(ISERROR(SEARCH("Alto",AL12)))</formula>
    </cfRule>
    <cfRule type="containsText" dxfId="97" priority="59" operator="containsText" text="Moderado">
      <formula>NOT(ISERROR(SEARCH("Moderado",AL12)))</formula>
    </cfRule>
    <cfRule type="containsText" dxfId="96" priority="60" operator="containsText" text="Bajo">
      <formula>NOT(ISERROR(SEARCH("Bajo",AL12)))</formula>
    </cfRule>
  </conditionalFormatting>
  <conditionalFormatting sqref="BQ12:BQ21">
    <cfRule type="containsText" dxfId="95" priority="53" operator="containsText" text="Extremo">
      <formula>NOT(ISERROR(SEARCH("Extremo",BQ12)))</formula>
    </cfRule>
    <cfRule type="containsText" dxfId="94" priority="54" operator="containsText" text="Alto">
      <formula>NOT(ISERROR(SEARCH("Alto",BQ12)))</formula>
    </cfRule>
    <cfRule type="containsText" dxfId="93" priority="55" operator="containsText" text="Moderado">
      <formula>NOT(ISERROR(SEARCH("Moderado",BQ12)))</formula>
    </cfRule>
    <cfRule type="containsText" dxfId="92" priority="56" operator="containsText" text="Bajo">
      <formula>NOT(ISERROR(SEARCH("Bajo",BQ12)))</formula>
    </cfRule>
  </conditionalFormatting>
  <conditionalFormatting sqref="A1:XFD3 A5:XFD11 A4:AT4 BS4:XFD4 BH12:XFD12 A12:D21 I12:P21 A22:XFD1048576 AI12:BF12 AI13:XFD21 R12:AH21">
    <cfRule type="containsText" dxfId="91" priority="48" operator="containsText" text="REDACTAR CONTROL">
      <formula>NOT(ISERROR(SEARCH("REDACTAR CONTROL",A1)))</formula>
    </cfRule>
    <cfRule type="containsText" dxfId="90" priority="49" operator="containsText" text="Espacio para">
      <formula>NOT(ISERROR(SEARCH("Espacio para",A1)))</formula>
    </cfRule>
    <cfRule type="containsText" dxfId="89" priority="50" operator="containsText" text="Definir el">
      <formula>NOT(ISERROR(SEARCH("Definir el",A1)))</formula>
    </cfRule>
    <cfRule type="containsText" dxfId="88" priority="51" operator="containsText" text="lista desplegable">
      <formula>NOT(ISERROR(SEARCH("lista desplegable",A1)))</formula>
    </cfRule>
    <cfRule type="containsText" dxfId="87" priority="52" operator="containsText" text="Casilla formulada">
      <formula>NOT(ISERROR(SEARCH("Casilla formulada",A1)))</formula>
    </cfRule>
  </conditionalFormatting>
  <conditionalFormatting sqref="BG12">
    <cfRule type="containsText" dxfId="86" priority="43" operator="containsText" text="REDACTAR CONTROL">
      <formula>NOT(ISERROR(SEARCH("REDACTAR CONTROL",BG12)))</formula>
    </cfRule>
    <cfRule type="containsText" dxfId="85" priority="44" operator="containsText" text="Espacio para">
      <formula>NOT(ISERROR(SEARCH("Espacio para",BG12)))</formula>
    </cfRule>
    <cfRule type="containsText" dxfId="84" priority="45" operator="containsText" text="Definir el">
      <formula>NOT(ISERROR(SEARCH("Definir el",BG12)))</formula>
    </cfRule>
    <cfRule type="containsText" dxfId="83" priority="46" operator="containsText" text="lista desplegable">
      <formula>NOT(ISERROR(SEARCH("lista desplegable",BG12)))</formula>
    </cfRule>
    <cfRule type="containsText" dxfId="82" priority="47" operator="containsText" text="Casilla formulada">
      <formula>NOT(ISERROR(SEARCH("Casilla formulada",BG12)))</formula>
    </cfRule>
  </conditionalFormatting>
  <conditionalFormatting sqref="E12:H21">
    <cfRule type="containsText" dxfId="81" priority="38" operator="containsText" text="REDACTAR CONTROL">
      <formula>NOT(ISERROR(SEARCH("REDACTAR CONTROL",E12)))</formula>
    </cfRule>
    <cfRule type="containsText" dxfId="80" priority="39" operator="containsText" text="Espacio para">
      <formula>NOT(ISERROR(SEARCH("Espacio para",E12)))</formula>
    </cfRule>
    <cfRule type="containsText" dxfId="79" priority="40" operator="containsText" text="Definir el">
      <formula>NOT(ISERROR(SEARCH("Definir el",E12)))</formula>
    </cfRule>
    <cfRule type="containsText" dxfId="78" priority="41" operator="containsText" text="lista desplegable">
      <formula>NOT(ISERROR(SEARCH("lista desplegable",E12)))</formula>
    </cfRule>
    <cfRule type="containsText" dxfId="77" priority="42" operator="containsText" text="Casilla formulada">
      <formula>NOT(ISERROR(SEARCH("Casilla formulada",E12)))</formula>
    </cfRule>
  </conditionalFormatting>
  <conditionalFormatting sqref="Q12:Q21">
    <cfRule type="containsText" dxfId="76" priority="1" operator="containsText" text="REDACTAR CONTROL">
      <formula>NOT(ISERROR(SEARCH("REDACTAR CONTROL",Q12)))</formula>
    </cfRule>
    <cfRule type="containsText" dxfId="75" priority="2" operator="containsText" text="Espacio para">
      <formula>NOT(ISERROR(SEARCH("Espacio para",Q12)))</formula>
    </cfRule>
    <cfRule type="containsText" dxfId="74" priority="3" operator="containsText" text="Definir el">
      <formula>NOT(ISERROR(SEARCH("Definir el",Q12)))</formula>
    </cfRule>
    <cfRule type="containsText" dxfId="73" priority="4" operator="containsText" text="lista desplegable">
      <formula>NOT(ISERROR(SEARCH("lista desplegable",Q12)))</formula>
    </cfRule>
    <cfRule type="containsText" dxfId="72" priority="5" operator="containsText" text="Casilla formulada">
      <formula>NOT(ISERROR(SEARCH("Casilla formulada",Q12)))</formula>
    </cfRule>
  </conditionalFormatting>
  <dataValidations count="13">
    <dataValidation type="list" allowBlank="1" showInputMessage="1" showErrorMessage="1" sqref="BB12:BB21" xr:uid="{5E2B5F20-A34A-447E-8C60-592D9610F796}">
      <formula1>"Escoger un dato de la lista desplegable,Completa,Incompleta,No existe"</formula1>
    </dataValidation>
    <dataValidation type="list" allowBlank="1" showInputMessage="1" showErrorMessage="1" sqref="BA12:BA21" xr:uid="{6BAB0C76-98F7-4438-A847-5FE173EFE283}">
      <formula1>"Escoger un dato de la lista desplegable,Se investigan y resuelven oportunamente,No se investigan y resuelven oportunamente."</formula1>
    </dataValidation>
    <dataValidation type="list" allowBlank="1" showInputMessage="1" showErrorMessage="1" sqref="AZ12:AZ21" xr:uid="{E02C6BCA-CC5F-44CF-BA0E-0A2B8BBB4B19}">
      <formula1>"Confiable,No confiable,Escoger un dato de la lista desplegable"</formula1>
    </dataValidation>
    <dataValidation type="list" allowBlank="1" showInputMessage="1" showErrorMessage="1" sqref="AY12:AY21" xr:uid="{7D6DE195-ADAF-419B-850D-3144B62C98D3}">
      <formula1>"Prevenir,Detectar,No es un control,Escoger un dato de la lista desplegable"</formula1>
    </dataValidation>
    <dataValidation type="list" allowBlank="1" showInputMessage="1" showErrorMessage="1" sqref="AX12:AX21" xr:uid="{4AFE87EC-5345-41E9-A0ED-E68DB6B6D0A0}">
      <formula1>"Oportuna,Inoportuna,Escoger un dato de la lista desplegable"</formula1>
    </dataValidation>
    <dataValidation type="list" allowBlank="1" showInputMessage="1" showErrorMessage="1" sqref="AW12:AW21" xr:uid="{8C2079DF-61CC-4CB5-9AD0-1F1F92455F57}">
      <formula1>"Adecuado,Inadecuado,Escoger un dato de la lista desplegable"</formula1>
    </dataValidation>
    <dataValidation type="list" allowBlank="1" showInputMessage="1" showErrorMessage="1" sqref="AV12:AV21" xr:uid="{46A80EBD-AD78-4A5F-8F24-B68D5D3329BC}">
      <formula1>"Asignado,No Asignado,Escoger un dato de la lista desplegable"</formula1>
    </dataValidation>
    <dataValidation type="list" allowBlank="1" showInputMessage="1" showErrorMessage="1" sqref="AU12:AU21" xr:uid="{43E7D2B9-10DB-4E29-BC81-E920F4F8BE38}">
      <formula1>"Escoger un dato de la lista desplegable,Preventivo,Detectivo"</formula1>
    </dataValidation>
    <dataValidation type="list" allowBlank="1" showInputMessage="1" showErrorMessage="1" sqref="AP12:AP21" xr:uid="{D206A5B5-5972-4223-A185-B36A3D54BA33}">
      <formula1>"Escoger un dato de la lista desplegable,Por Tramite, Diario, Semanal, Quincenal, Mensual, Bimestral, Trimestral, Semestral,Anual"</formula1>
    </dataValidation>
    <dataValidation type="list" allowBlank="1" showInputMessage="1" showErrorMessage="1" sqref="P12:AH21" xr:uid="{FFF7B7ED-92D3-4018-92A2-9DE6A7CD53C3}">
      <formula1>"SI,NO,Selecciona una respuesta en la lista desplegable"</formula1>
    </dataValidation>
    <dataValidation type="list" allowBlank="1" showInputMessage="1" showErrorMessage="1" sqref="E12:H21" xr:uid="{6EED75F5-0705-4755-BFF7-E4A2012A259D}">
      <formula1>"SI,NO,Escoger un dato de la lista desplegable"</formula1>
    </dataValidation>
    <dataValidation type="list" allowBlank="1" showInputMessage="1" showErrorMessage="1" sqref="M12:M21" xr:uid="{DE068327-C192-4C9B-BF77-CDD2265A2CF9}">
      <formula1>"Escoger un dato de la lista desplegable,5,4,3,2,1"</formula1>
    </dataValidation>
    <dataValidation type="list" allowBlank="1" showInputMessage="1" showErrorMessage="1" sqref="BF12:BF21" xr:uid="{EB704002-D770-4C89-B3CF-51BA36B511CB}">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0"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638A743C-4F94-42C3-A5E9-3BC5A9B104F9}">
          <x14:formula1>
            <xm:f>'HOJA DE DATOS'!$I$13:$I$46</xm:f>
          </x14:formula1>
          <xm:sqref>B12:B21</xm:sqref>
        </x14:dataValidation>
        <x14:dataValidation type="list" allowBlank="1" showInputMessage="1" showErrorMessage="1" xr:uid="{2B4E3BAE-F847-4761-B837-B3E3EFB4CED5}">
          <x14:formula1>
            <xm:f>'HOJA DE DATOS'!$I$60:$I$64</xm:f>
          </x14:formula1>
          <xm:sqref>AL12:AL21</xm:sqref>
        </x14:dataValidation>
      </x14:dataValidations>
    </ext>
  </extLs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43">
    <tabColor rgb="FFF0C920"/>
  </sheetPr>
  <dimension ref="B1:AX21"/>
  <sheetViews>
    <sheetView zoomScale="60" zoomScaleNormal="60" workbookViewId="0">
      <selection activeCell="D12" sqref="D12:D21"/>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2065</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AEGR-5.0</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79.2" x14ac:dyDescent="0.25">
      <c r="B12" s="296" t="s">
        <v>15</v>
      </c>
      <c r="C12" s="299" t="str">
        <f>VLOOKUP(B12,'HOJA DE DATOS'!$I$13:$J$46,2,FALSE)</f>
        <v>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v>
      </c>
      <c r="D12" s="302" t="s">
        <v>1021</v>
      </c>
      <c r="E12" s="304" t="s">
        <v>374</v>
      </c>
      <c r="F12" s="306" t="str">
        <f>IFERROR(VLOOKUP(E12,'HOJA DE DATOS'!$I$50:$J$57,2,0),"Casilla formulada")</f>
        <v>Posibilidad de ocurrencia de eventos que afecten los objetivos estratégicos de la organización pública y por tanto impactan toda la Entidad</v>
      </c>
      <c r="G12" s="101">
        <v>1</v>
      </c>
      <c r="H12" s="102" t="s">
        <v>1022</v>
      </c>
      <c r="I12" s="308" t="s">
        <v>1026</v>
      </c>
      <c r="J12" s="310">
        <v>4</v>
      </c>
      <c r="K12" s="340" t="str">
        <f>IF(J12="Escoger un dato de la lista desplegable","← 
Definir el nivel de probabilidad",VLOOKUP(J12,'HOJA DE DATOS'!$B$4:$E$8,2,0))</f>
        <v>Probable</v>
      </c>
      <c r="L12" s="304" t="str">
        <f>IF(J12="Escoger un dato de la lista desplegable","← ← 
Definir el nivel de probabilidad",VLOOKUP('AEGR-5.0 (G-V3)'!J12:J21,'HOJA DE DATOS'!$B$4:$E$8,4,0))</f>
        <v>Al menos 1 vez en el último año.</v>
      </c>
      <c r="M12" s="338">
        <v>4</v>
      </c>
      <c r="N12" s="340" t="str">
        <f>IF(M12="Escoger un dato de la lista desplegable","← 
Definir el nivel de impacto",VLOOKUP(M12,'HOJA DE DATOS'!$G$4:$H$8,2,0))</f>
        <v>Mayor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08" t="s">
        <v>70</v>
      </c>
      <c r="Q12" s="103">
        <v>1</v>
      </c>
      <c r="R12" s="75" t="s">
        <v>1047</v>
      </c>
      <c r="S12" s="75" t="s">
        <v>1027</v>
      </c>
      <c r="T12" s="75" t="s">
        <v>77</v>
      </c>
      <c r="U12" s="75" t="s">
        <v>1028</v>
      </c>
      <c r="V12" s="75" t="s">
        <v>1029</v>
      </c>
      <c r="W12" s="75" t="s">
        <v>1030</v>
      </c>
      <c r="X12" s="75" t="s">
        <v>1031</v>
      </c>
      <c r="Y12" s="102" t="s">
        <v>95</v>
      </c>
      <c r="Z12" s="102" t="s">
        <v>79</v>
      </c>
      <c r="AA12" s="102" t="s">
        <v>80</v>
      </c>
      <c r="AB12" s="102" t="s">
        <v>81</v>
      </c>
      <c r="AC12" s="102" t="s">
        <v>82</v>
      </c>
      <c r="AD12" s="102" t="s">
        <v>83</v>
      </c>
      <c r="AE12" s="102" t="s">
        <v>84</v>
      </c>
      <c r="AF12" s="102" t="s">
        <v>96</v>
      </c>
      <c r="AG12" s="102">
        <f t="shared" ref="AG12:AG21" si="0">IF(Z12="Asignado",15,0)+IF(AA12="Adecuado",15,0)+IF(AB12="Oportuna",15,0)+IF(AC12="Prevenir",15,IF(AC12="Detectar",10,0))+IF(AD12="Confiable",15,0)+IF(AE12="Se investigan y resuelven oportunamente",15,0)+IF(AF12="Completa",10,IF(AF12="Incompleta",5,0))</f>
        <v>100</v>
      </c>
      <c r="AH12" s="102" t="str">
        <f t="shared" ref="AH12:AH21" si="1">IF(AG12&lt;=85,"Débil",IF(AND(AG12&gt;=86,AG12&lt;=94),"Moderado","Fuerte"))</f>
        <v>Fuerte</v>
      </c>
      <c r="AI12" s="102"/>
      <c r="AJ12" s="102" t="s">
        <v>89</v>
      </c>
      <c r="AK12" s="102" t="str">
        <f t="shared" ref="AK12:AK21" si="2">IF(AJ12="Débil","No se ejecuta",IF(AJ12="Moderado","Algunas veces se ejecuta",IF(AJ12="FUERTE","Siempre se ejecuta","Casilla formulada")))</f>
        <v>Siempre se ejecuta</v>
      </c>
      <c r="AL12" s="102"/>
      <c r="AM12" s="102" t="str">
        <f t="shared" ref="AM12:AM2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21" si="4">IF(AM12="DÉBIL",0,IF(AM12="MODERADO",50,IF(AM12="FUERTE",100,"Casilla formulada")))</f>
        <v>100</v>
      </c>
      <c r="AO12" s="102" t="str">
        <f t="shared" ref="AO12:AO21" si="5">IF(OR(AH12="",AJ12=""),"",IF(AND(AJ12="Fuerte",AH12="Fuerte"),"NO","SI"))</f>
        <v>NO</v>
      </c>
      <c r="AP12" s="330" t="str">
        <f>IFERROR(IF(AVERAGE(AN12:AN21)=100,"FUERTE",IF(AND(AVERAGE(AN12:AN21)&lt;=99,AVERAGE(AN12:AN21)&gt;=50),"MODERADA",IF(AVERAGE(AN12:AN21)&lt;50,"DÉBIL",0))),"Casilla formulada")</f>
        <v>MODERADA</v>
      </c>
      <c r="AQ12" s="330" t="str">
        <f t="shared" ref="AQ12" si="6">IFERROR(IF(AVERAGEIF(Y12:Y21,"Preventivo",AN12:AN21)&gt;=50,"DIRECTAMENTE","NO DISMINUYE"),"NO DISMINUYE")</f>
        <v>DIRECTAMENTE</v>
      </c>
      <c r="AR12" s="332" t="str">
        <f t="shared" ref="AR12" si="7">IFERROR(IF(AVERAGEIF(Y12:Y21,"Detectivo",AN12:AN21)=100,"DIRECTAMENTE",IF(AND(AVERAGEIF(Y12:Y21,"Detectivo",AN12:AN21)&lt;99,(AVERAGEIF(Y12:Y21,"Detectivo",AN12:AN21)&gt;=50)),"INDIRECTAMENTE","NO DISMINUYE")),"NO DISMINUYE")</f>
        <v>NO DISMINUYE</v>
      </c>
      <c r="AS12" s="343">
        <f t="shared" ref="AS12" si="8">IF(J12=1,1,IF(AND(J12=2,AP12="FUERTE",AQ12="DIRECTAMENTE"),J12-1,IF(AND(J12&gt;2,AP12="FUERTE",AQ12="DIRECTAMENTE"),J12-2,IF(AND(J12&gt;=2,AP12="MODERADA",AQ12="DIRECTAMENTE"),J12-1,J12))))</f>
        <v>3</v>
      </c>
      <c r="AT12" s="335" t="str">
        <f t="shared" ref="AT12" si="9">IF(AS12=1,"Rara vez",IF(AS12=2,"Improbable",IF(AS12=3,"Posible",IF(AS12=4,"Probable",IF(AS12=5,"Casi Seguro",0)))))</f>
        <v>Posible</v>
      </c>
      <c r="AU12" s="346">
        <f t="shared" ref="AU12" si="10">IF(M12=1,1,IF(AND(M12=2,AP12="FUERTE",OR(AR12="DIRECTAMENTE",AR12="INDIRECTAMENTE")),M12-1,IF(AND(M12&gt;2,AP12="FUERTE",AR12="DIRECTAMENTE"),M12-2,IF(AND(M12&gt;2,AP12="FUERTE",AR12="INDIRECTAMENTE"),M12-1,IF(AND(M12&gt;1,AP12="MODERADA",AR12="DIRECTAMENTE"),M12-1,M12)))))</f>
        <v>4</v>
      </c>
      <c r="AV12" s="306" t="str">
        <f t="shared" ref="AV12" si="11">IF(AU12=1,"Insignificante",IF(AU12=2,"Menor",IF(AU12=3,"Moderado",IF(AU12=4,"Mayor",IF(AU12=5,"Catastrófico","Casilla formulada")))))</f>
        <v>Mayor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Extremo</v>
      </c>
      <c r="AX12" s="327" t="s">
        <v>1046</v>
      </c>
    </row>
    <row r="13" spans="2:50" s="104" customFormat="1" ht="79.2" x14ac:dyDescent="0.25">
      <c r="B13" s="297"/>
      <c r="C13" s="300"/>
      <c r="D13" s="302"/>
      <c r="E13" s="304"/>
      <c r="F13" s="306"/>
      <c r="G13" s="105">
        <v>2</v>
      </c>
      <c r="H13" s="106" t="s">
        <v>1023</v>
      </c>
      <c r="I13" s="308"/>
      <c r="J13" s="310"/>
      <c r="K13" s="340"/>
      <c r="L13" s="304"/>
      <c r="M13" s="338"/>
      <c r="N13" s="340"/>
      <c r="O13" s="325"/>
      <c r="P13" s="308"/>
      <c r="Q13" s="107">
        <v>2</v>
      </c>
      <c r="R13" s="76" t="s">
        <v>1048</v>
      </c>
      <c r="S13" s="76" t="s">
        <v>1027</v>
      </c>
      <c r="T13" s="76" t="s">
        <v>92</v>
      </c>
      <c r="U13" s="76" t="s">
        <v>1032</v>
      </c>
      <c r="V13" s="76" t="s">
        <v>1033</v>
      </c>
      <c r="W13" s="76" t="s">
        <v>1034</v>
      </c>
      <c r="X13" s="76" t="s">
        <v>1035</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44"/>
      <c r="AT13" s="335"/>
      <c r="AU13" s="346"/>
      <c r="AV13" s="306"/>
      <c r="AW13" s="325"/>
      <c r="AX13" s="328"/>
    </row>
    <row r="14" spans="2:50" s="104" customFormat="1" ht="132" x14ac:dyDescent="0.25">
      <c r="B14" s="297"/>
      <c r="C14" s="300"/>
      <c r="D14" s="302"/>
      <c r="E14" s="304"/>
      <c r="F14" s="306"/>
      <c r="G14" s="108">
        <v>3</v>
      </c>
      <c r="H14" s="109" t="s">
        <v>1024</v>
      </c>
      <c r="I14" s="308"/>
      <c r="J14" s="310"/>
      <c r="K14" s="340"/>
      <c r="L14" s="304"/>
      <c r="M14" s="338"/>
      <c r="N14" s="340"/>
      <c r="O14" s="325"/>
      <c r="P14" s="308"/>
      <c r="Q14" s="110">
        <v>3</v>
      </c>
      <c r="R14" s="77" t="s">
        <v>1049</v>
      </c>
      <c r="S14" s="77" t="s">
        <v>1027</v>
      </c>
      <c r="T14" s="77" t="s">
        <v>77</v>
      </c>
      <c r="U14" s="77" t="s">
        <v>1036</v>
      </c>
      <c r="V14" s="77" t="s">
        <v>1037</v>
      </c>
      <c r="W14" s="77" t="s">
        <v>1038</v>
      </c>
      <c r="X14" s="77" t="s">
        <v>1039</v>
      </c>
      <c r="Y14" s="109" t="s">
        <v>95</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44"/>
      <c r="AT14" s="335"/>
      <c r="AU14" s="346"/>
      <c r="AV14" s="306"/>
      <c r="AW14" s="325"/>
      <c r="AX14" s="328"/>
    </row>
    <row r="15" spans="2:50" s="104" customFormat="1" ht="92.4" x14ac:dyDescent="0.25">
      <c r="B15" s="297"/>
      <c r="C15" s="300"/>
      <c r="D15" s="302"/>
      <c r="E15" s="304"/>
      <c r="F15" s="306"/>
      <c r="G15" s="105">
        <v>4</v>
      </c>
      <c r="H15" s="106" t="s">
        <v>1025</v>
      </c>
      <c r="I15" s="308"/>
      <c r="J15" s="310"/>
      <c r="K15" s="340"/>
      <c r="L15" s="304"/>
      <c r="M15" s="338"/>
      <c r="N15" s="340"/>
      <c r="O15" s="325"/>
      <c r="P15" s="308"/>
      <c r="Q15" s="107">
        <v>4</v>
      </c>
      <c r="R15" s="76" t="s">
        <v>1040</v>
      </c>
      <c r="S15" s="76" t="s">
        <v>1041</v>
      </c>
      <c r="T15" s="76" t="s">
        <v>77</v>
      </c>
      <c r="U15" s="76" t="s">
        <v>1042</v>
      </c>
      <c r="V15" s="76" t="s">
        <v>1043</v>
      </c>
      <c r="W15" s="76" t="s">
        <v>1044</v>
      </c>
      <c r="X15" s="76" t="s">
        <v>1045</v>
      </c>
      <c r="Y15" s="106" t="s">
        <v>78</v>
      </c>
      <c r="Z15" s="106" t="s">
        <v>79</v>
      </c>
      <c r="AA15" s="106" t="s">
        <v>85</v>
      </c>
      <c r="AB15" s="106" t="s">
        <v>81</v>
      </c>
      <c r="AC15" s="106" t="s">
        <v>86</v>
      </c>
      <c r="AD15" s="106" t="s">
        <v>106</v>
      </c>
      <c r="AE15" s="106" t="s">
        <v>84</v>
      </c>
      <c r="AF15" s="106" t="s">
        <v>96</v>
      </c>
      <c r="AG15" s="106">
        <f t="shared" si="0"/>
        <v>65</v>
      </c>
      <c r="AH15" s="106" t="str">
        <f t="shared" si="1"/>
        <v>Débil</v>
      </c>
      <c r="AI15" s="106"/>
      <c r="AJ15" s="106" t="s">
        <v>88</v>
      </c>
      <c r="AK15" s="106" t="str">
        <f t="shared" si="2"/>
        <v>No se ejecuta</v>
      </c>
      <c r="AL15" s="106"/>
      <c r="AM15" s="106" t="str">
        <f t="shared" si="3"/>
        <v>DÉBIL</v>
      </c>
      <c r="AN15" s="106">
        <f t="shared" si="4"/>
        <v>0</v>
      </c>
      <c r="AO15" s="106" t="str">
        <f t="shared" si="5"/>
        <v>SI</v>
      </c>
      <c r="AP15" s="330"/>
      <c r="AQ15" s="330"/>
      <c r="AR15" s="332"/>
      <c r="AS15" s="344"/>
      <c r="AT15" s="335"/>
      <c r="AU15" s="346"/>
      <c r="AV15" s="306"/>
      <c r="AW15" s="325"/>
      <c r="AX15" s="328"/>
    </row>
    <row r="16" spans="2:50" s="104" customFormat="1" ht="1.95"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44"/>
      <c r="AT16" s="335"/>
      <c r="AU16" s="346"/>
      <c r="AV16" s="306"/>
      <c r="AW16" s="325"/>
      <c r="AX16" s="328"/>
    </row>
    <row r="17" spans="2:50" s="104" customFormat="1" ht="1.95"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44"/>
      <c r="AT17" s="335"/>
      <c r="AU17" s="346"/>
      <c r="AV17" s="306"/>
      <c r="AW17" s="325"/>
      <c r="AX17" s="328"/>
    </row>
    <row r="18" spans="2:50" s="104" customFormat="1" ht="1.95"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44"/>
      <c r="AT18" s="335"/>
      <c r="AU18" s="346"/>
      <c r="AV18" s="306"/>
      <c r="AW18" s="325"/>
      <c r="AX18" s="328"/>
    </row>
    <row r="19" spans="2:50" s="104" customFormat="1" ht="1.95"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44"/>
      <c r="AT19" s="335"/>
      <c r="AU19" s="346"/>
      <c r="AV19" s="306"/>
      <c r="AW19" s="325"/>
      <c r="AX19" s="328"/>
    </row>
    <row r="20" spans="2:50" s="104" customFormat="1" ht="1.95"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44"/>
      <c r="AT20" s="335"/>
      <c r="AU20" s="346"/>
      <c r="AV20" s="306"/>
      <c r="AW20" s="325"/>
      <c r="AX20" s="328"/>
    </row>
    <row r="21" spans="2:50" s="104" customFormat="1" ht="1.95"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45"/>
      <c r="AT21" s="336"/>
      <c r="AU21" s="347"/>
      <c r="AV21" s="307"/>
      <c r="AW21" s="326"/>
      <c r="AX21" s="329"/>
    </row>
  </sheetData>
  <sheetProtection algorithmName="SHA-512" hashValue="EOW6tx4Zz39/j+yuGalp7w4HeTjKsrm35EMcjWLpvqnRPrbIlg930SYN4MwS16thekG+PilxR2HFgR1Cem8dxg==" saltValue="RAYJP6TY+R5ArJWz2Ub8Kw==" spinCount="100000" sheet="1" objects="1" scenarios="1"/>
  <mergeCells count="68">
    <mergeCell ref="B2:C3"/>
    <mergeCell ref="D2:AX2"/>
    <mergeCell ref="D3:AX3"/>
    <mergeCell ref="B4:C4"/>
    <mergeCell ref="D4:H4"/>
    <mergeCell ref="I4:Q4"/>
    <mergeCell ref="R4:AG4"/>
    <mergeCell ref="AH4:AX4"/>
    <mergeCell ref="B6:C6"/>
    <mergeCell ref="D6:F6"/>
    <mergeCell ref="B8:I8"/>
    <mergeCell ref="J8:P8"/>
    <mergeCell ref="Q8:AR8"/>
    <mergeCell ref="AX8:AX11"/>
    <mergeCell ref="B9:B11"/>
    <mergeCell ref="C9:C11"/>
    <mergeCell ref="D9:D11"/>
    <mergeCell ref="E9:F11"/>
    <mergeCell ref="G9:H11"/>
    <mergeCell ref="I9:I11"/>
    <mergeCell ref="J9:P9"/>
    <mergeCell ref="Q9:Q11"/>
    <mergeCell ref="R9:R11"/>
    <mergeCell ref="AS8:AW9"/>
    <mergeCell ref="S9:S11"/>
    <mergeCell ref="T9:T11"/>
    <mergeCell ref="U9:U11"/>
    <mergeCell ref="V9:V11"/>
    <mergeCell ref="X9:X11"/>
    <mergeCell ref="Y9:Y11"/>
    <mergeCell ref="Z9:AF10"/>
    <mergeCell ref="AG9:AH11"/>
    <mergeCell ref="AJ9:AK11"/>
    <mergeCell ref="J10:L10"/>
    <mergeCell ref="M10:N10"/>
    <mergeCell ref="O10:O11"/>
    <mergeCell ref="P10:P11"/>
    <mergeCell ref="W9:W11"/>
    <mergeCell ref="AS10:AT11"/>
    <mergeCell ref="AU10:AV11"/>
    <mergeCell ref="AW10:AW11"/>
    <mergeCell ref="AM9:AN11"/>
    <mergeCell ref="AO9:AO11"/>
    <mergeCell ref="AP9:AP11"/>
    <mergeCell ref="AQ9:AQ11"/>
    <mergeCell ref="AR9:AR11"/>
    <mergeCell ref="P12:P21"/>
    <mergeCell ref="B12:B21"/>
    <mergeCell ref="C12:C21"/>
    <mergeCell ref="D12:D21"/>
    <mergeCell ref="E12:E21"/>
    <mergeCell ref="F12:F21"/>
    <mergeCell ref="I12:I21"/>
    <mergeCell ref="J12:J21"/>
    <mergeCell ref="K12:K21"/>
    <mergeCell ref="L12:L21"/>
    <mergeCell ref="M12:M21"/>
    <mergeCell ref="N12:N21"/>
    <mergeCell ref="O12:O21"/>
    <mergeCell ref="AV12:AV21"/>
    <mergeCell ref="AW12:AW21"/>
    <mergeCell ref="AX12:AX21"/>
    <mergeCell ref="AP12:AP21"/>
    <mergeCell ref="AQ12:AQ21"/>
    <mergeCell ref="AR12:AR21"/>
    <mergeCell ref="AS12:AS21"/>
    <mergeCell ref="AT12:AT21"/>
    <mergeCell ref="AU12:AU21"/>
  </mergeCells>
  <conditionalFormatting sqref="O12:O21">
    <cfRule type="containsText" dxfId="71" priority="199" operator="containsText" text="Extremo">
      <formula>NOT(ISERROR(SEARCH("Extremo",O12)))</formula>
    </cfRule>
    <cfRule type="containsText" dxfId="70" priority="200" operator="containsText" text="Alto">
      <formula>NOT(ISERROR(SEARCH("Alto",O12)))</formula>
    </cfRule>
    <cfRule type="containsText" dxfId="69" priority="201" operator="containsText" text="Moderado">
      <formula>NOT(ISERROR(SEARCH("Moderado",O12)))</formula>
    </cfRule>
    <cfRule type="containsText" dxfId="68" priority="202" operator="containsText" text="Bajo">
      <formula>NOT(ISERROR(SEARCH("Bajo",O12)))</formula>
    </cfRule>
  </conditionalFormatting>
  <conditionalFormatting sqref="O12:O21">
    <cfRule type="containsText" dxfId="67" priority="189" operator="containsText" text="Escoger un dato de la lista desplegable">
      <formula>NOT(ISERROR(SEARCH("Escoger un dato de la lista desplegable",O12)))</formula>
    </cfRule>
    <cfRule type="containsText" dxfId="66" priority="190" operator="containsText" text="Casilla formulada">
      <formula>NOT(ISERROR(SEARCH("Casilla formulada",O12)))</formula>
    </cfRule>
  </conditionalFormatting>
  <conditionalFormatting sqref="O12:O21">
    <cfRule type="containsText" dxfId="65" priority="185" operator="containsText" text="←">
      <formula>NOT(ISERROR(SEARCH("←",O12)))</formula>
    </cfRule>
  </conditionalFormatting>
  <conditionalFormatting sqref="P12:P21">
    <cfRule type="containsText" dxfId="64" priority="184" operator="containsText" text="Seleccione Tratamiento del Riesgo">
      <formula>NOT(ISERROR(SEARCH("Seleccione Tratamiento del Riesgo",P12)))</formula>
    </cfRule>
  </conditionalFormatting>
  <conditionalFormatting sqref="P12">
    <cfRule type="containsText" dxfId="63" priority="169" operator="containsText" text="Extremo">
      <formula>NOT(ISERROR(SEARCH("Extremo",P12)))</formula>
    </cfRule>
    <cfRule type="containsText" dxfId="62" priority="170" operator="containsText" text="Alto">
      <formula>NOT(ISERROR(SEARCH("Alto",P12)))</formula>
    </cfRule>
    <cfRule type="containsText" dxfId="61" priority="171" operator="containsText" text="Moderado">
      <formula>NOT(ISERROR(SEARCH("Moderado",P12)))</formula>
    </cfRule>
    <cfRule type="containsText" dxfId="60" priority="172" operator="containsText" text="Bajo">
      <formula>NOT(ISERROR(SEARCH("Bajo",P12)))</formula>
    </cfRule>
  </conditionalFormatting>
  <conditionalFormatting sqref="N12:N21 P12:P21">
    <cfRule type="containsText" dxfId="59" priority="159" operator="containsText" text="Escoger un dato de la lista desplegable">
      <formula>NOT(ISERROR(SEARCH("Escoger un dato de la lista desplegable",N12)))</formula>
    </cfRule>
    <cfRule type="containsText" dxfId="58" priority="160" operator="containsText" text="Casilla formulada">
      <formula>NOT(ISERROR(SEARCH("Casilla formulada",N12)))</formula>
    </cfRule>
  </conditionalFormatting>
  <conditionalFormatting sqref="N12:N21">
    <cfRule type="containsText" dxfId="57" priority="155" operator="containsText" text="←">
      <formula>NOT(ISERROR(SEARCH("←",N12)))</formula>
    </cfRule>
  </conditionalFormatting>
  <conditionalFormatting sqref="AM12:AM21">
    <cfRule type="containsText" dxfId="56" priority="141" operator="containsText" text="FUERTE">
      <formula>NOT(ISERROR(SEARCH("FUERTE",AM12)))</formula>
    </cfRule>
    <cfRule type="containsText" dxfId="55" priority="142" operator="containsText" text="MODERADO">
      <formula>NOT(ISERROR(SEARCH("MODERADO",AM12)))</formula>
    </cfRule>
    <cfRule type="containsText" dxfId="54" priority="143" operator="containsText" text="DÉBIL">
      <formula>NOT(ISERROR(SEARCH("DÉBIL",AM12)))</formula>
    </cfRule>
  </conditionalFormatting>
  <conditionalFormatting sqref="AW12:AW21">
    <cfRule type="containsText" dxfId="53" priority="137" operator="containsText" text="Extremo">
      <formula>NOT(ISERROR(SEARCH("Extremo",AW12)))</formula>
    </cfRule>
    <cfRule type="containsText" dxfId="52" priority="138" operator="containsText" text="Alto">
      <formula>NOT(ISERROR(SEARCH("Alto",AW12)))</formula>
    </cfRule>
    <cfRule type="containsText" dxfId="51" priority="139" operator="containsText" text="Moderado">
      <formula>NOT(ISERROR(SEARCH("Moderado",AW12)))</formula>
    </cfRule>
    <cfRule type="containsText" dxfId="50" priority="140" operator="containsText" text="Bajo">
      <formula>NOT(ISERROR(SEARCH("Bajo",AW12)))</formula>
    </cfRule>
  </conditionalFormatting>
  <conditionalFormatting sqref="B12:B21">
    <cfRule type="containsText" dxfId="49" priority="136" operator="containsText" text="Escoger un proceso de la lista desplegable">
      <formula>NOT(ISERROR(SEARCH("Escoger un proceso de la lista desplegable",B12)))</formula>
    </cfRule>
  </conditionalFormatting>
  <conditionalFormatting sqref="B12:M21 Y12:AX21 Q12:Q21">
    <cfRule type="containsText" dxfId="48" priority="134" operator="containsText" text="Escoger un dato de la lista desplegable">
      <formula>NOT(ISERROR(SEARCH("Escoger un dato de la lista desplegable",B12)))</formula>
    </cfRule>
    <cfRule type="containsText" dxfId="47" priority="135" operator="containsText" text="Casilla formulada">
      <formula>NOT(ISERROR(SEARCH("Casilla formulada",B12)))</formula>
    </cfRule>
  </conditionalFormatting>
  <conditionalFormatting sqref="D12:D21">
    <cfRule type="containsText" dxfId="46" priority="133" operator="containsText" text="Definir el riesgo">
      <formula>NOT(ISERROR(SEARCH("Definir el riesgo",D12)))</formula>
    </cfRule>
  </conditionalFormatting>
  <conditionalFormatting sqref="H12:H21">
    <cfRule type="containsText" dxfId="45" priority="132" operator="containsText" text="Espacio para describir la o las posibles causas">
      <formula>NOT(ISERROR(SEARCH("Espacio para describir la o las posibles causas",H12)))</formula>
    </cfRule>
  </conditionalFormatting>
  <conditionalFormatting sqref="I12:I21">
    <cfRule type="containsText" dxfId="44" priority="131" operator="containsText" text="Espacio para describir las consecuencias que puede ocasionar el riesgo">
      <formula>NOT(ISERROR(SEARCH("Espacio para describir las consecuencias que puede ocasionar el riesgo",I12)))</formula>
    </cfRule>
  </conditionalFormatting>
  <conditionalFormatting sqref="J12:M21">
    <cfRule type="containsText" dxfId="43" priority="130" operator="containsText" text="←">
      <formula>NOT(ISERROR(SEARCH("←",J12)))</formula>
    </cfRule>
  </conditionalFormatting>
  <conditionalFormatting sqref="R12:S21 U12:X21">
    <cfRule type="containsText" dxfId="42" priority="128" operator="containsText" text="Escoger un dato de la lista desplegable">
      <formula>NOT(ISERROR(SEARCH("Escoger un dato de la lista desplegable",R12)))</formula>
    </cfRule>
    <cfRule type="containsText" dxfId="41" priority="129" operator="containsText" text="Casilla formulada">
      <formula>NOT(ISERROR(SEARCH("Casilla formulada",R12)))</formula>
    </cfRule>
  </conditionalFormatting>
  <conditionalFormatting sqref="R12:S21 U12:X21">
    <cfRule type="containsText" dxfId="40" priority="127" operator="containsText" text="CONTROL#">
      <formula>NOT(ISERROR(SEARCH("CONTROL#",R12)))</formula>
    </cfRule>
  </conditionalFormatting>
  <conditionalFormatting sqref="T12:T21">
    <cfRule type="containsText" dxfId="39" priority="125" operator="containsText" text="Escoger un dato de la lista desplegable">
      <formula>NOT(ISERROR(SEARCH("Escoger un dato de la lista desplegable",T12)))</formula>
    </cfRule>
    <cfRule type="containsText" dxfId="38" priority="126" operator="containsText" text="Casilla formulada">
      <formula>NOT(ISERROR(SEARCH("Casilla formulada",T12)))</formula>
    </cfRule>
  </conditionalFormatting>
  <conditionalFormatting sqref="T12:T21">
    <cfRule type="containsText" dxfId="37" priority="124" operator="containsText" text="CONTROL#">
      <formula>NOT(ISERROR(SEARCH("CONTROL#",T12)))</formula>
    </cfRule>
  </conditionalFormatting>
  <conditionalFormatting sqref="T12">
    <cfRule type="containsText" dxfId="36" priority="122" operator="containsText" text="Escoger un dato de la lista desplegable">
      <formula>NOT(ISERROR(SEARCH("Escoger un dato de la lista desplegable",T12)))</formula>
    </cfRule>
    <cfRule type="containsText" dxfId="35" priority="123" operator="containsText" text="Casilla formulada">
      <formula>NOT(ISERROR(SEARCH("Casilla formulada",T12)))</formula>
    </cfRule>
  </conditionalFormatting>
  <conditionalFormatting sqref="T13:T21">
    <cfRule type="containsText" dxfId="34" priority="120" operator="containsText" text="Escoger un dato de la lista desplegable">
      <formula>NOT(ISERROR(SEARCH("Escoger un dato de la lista desplegable",T13)))</formula>
    </cfRule>
    <cfRule type="containsText" dxfId="33" priority="121" operator="containsText" text="Casilla formulada">
      <formula>NOT(ISERROR(SEARCH("Casilla formulada",T13)))</formula>
    </cfRule>
  </conditionalFormatting>
  <conditionalFormatting sqref="I6">
    <cfRule type="containsText" dxfId="32" priority="1" operator="containsText" text="Casilla formulada">
      <formula>NOT(ISERROR(SEARCH("Casilla formulada",I6)))</formula>
    </cfRule>
  </conditionalFormatting>
  <dataValidations count="11">
    <dataValidation type="list" allowBlank="1" showInputMessage="1" showErrorMessage="1" sqref="T12:T21" xr:uid="{00000000-0002-0000-3E00-000000000000}">
      <formula1>"Escoger un dato de la lista desplegable,Por Tramite, Diario, Semanal, Quincenal, Mensual, Bimestral, Trimestral, Semestral,Anual"</formula1>
    </dataValidation>
    <dataValidation type="list" allowBlank="1" showInputMessage="1" showErrorMessage="1" sqref="AJ12:AJ21" xr:uid="{00000000-0002-0000-3E00-000001000000}">
      <formula1>"Escoger un dato de la lista desplegable,Fuerte,Moderado,Débil"</formula1>
    </dataValidation>
    <dataValidation type="list" allowBlank="1" showInputMessage="1" showErrorMessage="1" sqref="AF12:AF21" xr:uid="{00000000-0002-0000-3E00-000002000000}">
      <formula1>"Escoger un dato de la lista desplegable,Completa,Incompleta,No existe"</formula1>
    </dataValidation>
    <dataValidation type="list" allowBlank="1" showInputMessage="1" showErrorMessage="1" sqref="AE12:AE21" xr:uid="{00000000-0002-0000-3E00-000003000000}">
      <formula1>"Escoger un dato de la lista desplegable,Se investigan y resuelven oportunamente,No se investigan y resuelven oportunamente."</formula1>
    </dataValidation>
    <dataValidation type="list" allowBlank="1" showInputMessage="1" showErrorMessage="1" sqref="AD12:AD21" xr:uid="{00000000-0002-0000-3E00-000004000000}">
      <formula1>"Escoger un dato de la lista desplegable,Confiable,No confiable"</formula1>
    </dataValidation>
    <dataValidation type="list" allowBlank="1" showInputMessage="1" showErrorMessage="1" sqref="AC12:AC21" xr:uid="{00000000-0002-0000-3E00-000005000000}">
      <formula1>"Escoger un dato de la lista desplegable,Prevenir,Detectar,No es un control"</formula1>
    </dataValidation>
    <dataValidation type="list" allowBlank="1" showInputMessage="1" showErrorMessage="1" sqref="AB12:AB21" xr:uid="{00000000-0002-0000-3E00-000006000000}">
      <formula1>"Escoger un dato de la lista desplegable,Oportuna,Inoportuna"</formula1>
    </dataValidation>
    <dataValidation type="list" allowBlank="1" showInputMessage="1" showErrorMessage="1" sqref="AA12:AA21" xr:uid="{00000000-0002-0000-3E00-000007000000}">
      <formula1>"Escoger un dato de la lista desplegable,Adecuado,Inadecuado"</formula1>
    </dataValidation>
    <dataValidation type="list" allowBlank="1" showInputMessage="1" showErrorMessage="1" sqref="Z12:Z21" xr:uid="{00000000-0002-0000-3E00-000008000000}">
      <formula1>"Escoger un dato de la lista desplegable,Asignado,No Asignado"</formula1>
    </dataValidation>
    <dataValidation type="list" allowBlank="1" showInputMessage="1" showErrorMessage="1" sqref="Y12:Y21" xr:uid="{00000000-0002-0000-3E00-000009000000}">
      <formula1>"Escoger un dato de la lista desplegable,Preventivo,Detectivo"</formula1>
    </dataValidation>
    <dataValidation type="list" allowBlank="1" showInputMessage="1" showErrorMessage="1" sqref="M12:M21 J12:J21" xr:uid="{00000000-0002-0000-3E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3E00-00000B000000}">
          <x14:formula1>
            <xm:f>'HOJA DE DATOS'!$I$13:$I$46</xm:f>
          </x14:formula1>
          <xm:sqref>B12:B21</xm:sqref>
        </x14:dataValidation>
        <x14:dataValidation type="list" allowBlank="1" showInputMessage="1" showErrorMessage="1" xr:uid="{00000000-0002-0000-3E00-00000C000000}">
          <x14:formula1>
            <xm:f>'HOJA DE DATOS'!$I$50:$I$57</xm:f>
          </x14:formula1>
          <xm:sqref>E12:E21</xm:sqref>
        </x14:dataValidation>
        <x14:dataValidation type="list" allowBlank="1" showInputMessage="1" showErrorMessage="1" xr:uid="{00000000-0002-0000-3E00-00000D000000}">
          <x14:formula1>
            <xm:f>'HOJA DE DATOS'!$I$60:$I$64</xm:f>
          </x14:formula1>
          <xm:sqref>P12:P21</xm:sqref>
        </x14:dataValidation>
      </x14:dataValidations>
    </ext>
  </extLs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5566-F703-4EEA-BA64-62948E06DA7E}">
  <sheetPr codeName="Hoja46">
    <tabColor rgb="FFF0C920"/>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2064</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AEGR-5.0</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59" t="s">
        <v>56</v>
      </c>
      <c r="AW11" s="159" t="s">
        <v>57</v>
      </c>
      <c r="AX11" s="159">
        <v>2</v>
      </c>
      <c r="AY11" s="159">
        <v>3</v>
      </c>
      <c r="AZ11" s="159">
        <v>4</v>
      </c>
      <c r="BA11" s="159">
        <v>5</v>
      </c>
      <c r="BB11" s="159">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132" x14ac:dyDescent="0.3">
      <c r="A12" s="162"/>
      <c r="B12" s="394" t="s">
        <v>15</v>
      </c>
      <c r="C12" s="364" t="str">
        <f>VLOOKUP(B12,'[7]HOJA DE DATOS'!$I$13:$J$46,2,FALSE)</f>
        <v>Asesorar y evaluar en forma independiente y objetiva, con enfoque en riesgos, la oportunidad, eficacia, eficiencia y transparencia de las funciones y actividades desarrolladas en cada proceso, fomentando la cultura de autocontrol en todos los niveles de la Entidad, con el propósito de contribuir al fortalecimiento, mejoramiento y consolidación de los sistemas de gestión para el cumplimiento de los objetivos institucionales.</v>
      </c>
      <c r="D12" s="376" t="s">
        <v>2066</v>
      </c>
      <c r="E12" s="364" t="s">
        <v>75</v>
      </c>
      <c r="F12" s="364" t="s">
        <v>75</v>
      </c>
      <c r="G12" s="364" t="s">
        <v>75</v>
      </c>
      <c r="H12" s="364" t="s">
        <v>75</v>
      </c>
      <c r="I12" s="372" t="str">
        <f>IF(AND((E12="SI"),(F12="SI"),(G12="SI"),(H12="SI")),"Si es Riesgo de Corrupción","No es Riesgo de Corrupción")</f>
        <v>Si es Riesgo de Corrupción</v>
      </c>
      <c r="J12" s="163">
        <v>1</v>
      </c>
      <c r="K12" s="164" t="s">
        <v>2067</v>
      </c>
      <c r="L12" s="308" t="s">
        <v>2071</v>
      </c>
      <c r="M12" s="310">
        <v>1</v>
      </c>
      <c r="N12" s="375" t="str">
        <f>IF(M12=1,"Rara vez",IF(M12=2,"Improbable",IF(M12=3,"Posible",IF(M12=4,"Probable",IF(M12=5,"Casi seguro","← 
Definir el nivel de probabilidad")))))</f>
        <v>Rara vez</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puede ocurrir solo en circunstancias excepcionales (poco comunes o anormales)
Frecuencia:
No se ha presentado en los últimos 5 años</v>
      </c>
      <c r="P12" s="364" t="s">
        <v>75</v>
      </c>
      <c r="Q12" s="364" t="s">
        <v>75</v>
      </c>
      <c r="R12" s="364" t="s">
        <v>75</v>
      </c>
      <c r="S12" s="364" t="s">
        <v>76</v>
      </c>
      <c r="T12" s="364" t="s">
        <v>75</v>
      </c>
      <c r="U12" s="364" t="s">
        <v>75</v>
      </c>
      <c r="V12" s="364" t="s">
        <v>75</v>
      </c>
      <c r="W12" s="364" t="s">
        <v>75</v>
      </c>
      <c r="X12" s="364" t="s">
        <v>75</v>
      </c>
      <c r="Y12" s="364" t="s">
        <v>75</v>
      </c>
      <c r="Z12" s="364" t="s">
        <v>75</v>
      </c>
      <c r="AA12" s="364" t="s">
        <v>75</v>
      </c>
      <c r="AB12" s="364" t="s">
        <v>75</v>
      </c>
      <c r="AC12" s="364" t="s">
        <v>75</v>
      </c>
      <c r="AD12" s="364" t="s">
        <v>75</v>
      </c>
      <c r="AE12" s="364" t="s">
        <v>76</v>
      </c>
      <c r="AF12" s="364" t="s">
        <v>75</v>
      </c>
      <c r="AG12" s="364" t="s">
        <v>75</v>
      </c>
      <c r="AH12" s="364" t="s">
        <v>76</v>
      </c>
      <c r="AI12" s="367">
        <f>IF(AE12="SI","Impacto Catastrófico por lesoines o perdida de vidas humanas",(COUNTIF(P12:AD21,"SI")+COUNTIF(AF12:AH21,"SI")))</f>
        <v>16</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2072</v>
      </c>
      <c r="AO12" s="166" t="s">
        <v>2073</v>
      </c>
      <c r="AP12" s="166" t="s">
        <v>77</v>
      </c>
      <c r="AQ12" s="166" t="s">
        <v>2074</v>
      </c>
      <c r="AR12" s="166" t="s">
        <v>2075</v>
      </c>
      <c r="AS12" s="166" t="s">
        <v>2076</v>
      </c>
      <c r="AT12" s="166" t="s">
        <v>2077</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2084</v>
      </c>
    </row>
    <row r="13" spans="1:70" s="146" customFormat="1" ht="132" x14ac:dyDescent="0.3">
      <c r="A13" s="162"/>
      <c r="B13" s="395"/>
      <c r="C13" s="365"/>
      <c r="D13" s="376"/>
      <c r="E13" s="365"/>
      <c r="F13" s="365"/>
      <c r="G13" s="365"/>
      <c r="H13" s="365"/>
      <c r="I13" s="373"/>
      <c r="J13" s="168">
        <v>2</v>
      </c>
      <c r="K13" s="169" t="s">
        <v>2068</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2072</v>
      </c>
      <c r="AO13" s="171" t="s">
        <v>2073</v>
      </c>
      <c r="AP13" s="171" t="s">
        <v>77</v>
      </c>
      <c r="AQ13" s="171" t="s">
        <v>2074</v>
      </c>
      <c r="AR13" s="171" t="s">
        <v>2078</v>
      </c>
      <c r="AS13" s="171" t="s">
        <v>2076</v>
      </c>
      <c r="AT13" s="171" t="s">
        <v>2077</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132" x14ac:dyDescent="0.3">
      <c r="A14" s="162"/>
      <c r="B14" s="395"/>
      <c r="C14" s="365"/>
      <c r="D14" s="376"/>
      <c r="E14" s="365"/>
      <c r="F14" s="365"/>
      <c r="G14" s="365"/>
      <c r="H14" s="365"/>
      <c r="I14" s="373"/>
      <c r="J14" s="173">
        <v>3</v>
      </c>
      <c r="K14" s="174" t="s">
        <v>2069</v>
      </c>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t="s">
        <v>2072</v>
      </c>
      <c r="AO14" s="176" t="s">
        <v>2073</v>
      </c>
      <c r="AP14" s="176" t="s">
        <v>77</v>
      </c>
      <c r="AQ14" s="176" t="s">
        <v>2074</v>
      </c>
      <c r="AR14" s="176" t="s">
        <v>2078</v>
      </c>
      <c r="AS14" s="176" t="s">
        <v>2076</v>
      </c>
      <c r="AT14" s="176" t="s">
        <v>2077</v>
      </c>
      <c r="AU14" s="176" t="s">
        <v>95</v>
      </c>
      <c r="AV14" s="166" t="s">
        <v>79</v>
      </c>
      <c r="AW14" s="166" t="s">
        <v>80</v>
      </c>
      <c r="AX14" s="166" t="s">
        <v>81</v>
      </c>
      <c r="AY14" s="166" t="s">
        <v>82</v>
      </c>
      <c r="AZ14" s="166" t="s">
        <v>83</v>
      </c>
      <c r="BA14" s="166" t="s">
        <v>84</v>
      </c>
      <c r="BB14" s="166" t="s">
        <v>96</v>
      </c>
      <c r="BC14" s="176">
        <f t="shared" si="2"/>
        <v>100</v>
      </c>
      <c r="BD14" s="176" t="str">
        <f t="shared" si="3"/>
        <v>Fuerte</v>
      </c>
      <c r="BE14" s="176"/>
      <c r="BF14" s="176" t="s">
        <v>89</v>
      </c>
      <c r="BG14" s="176" t="str">
        <f t="shared" si="4"/>
        <v>Siempre se ejecuta</v>
      </c>
      <c r="BH14" s="176"/>
      <c r="BI14" s="177" t="str">
        <f t="shared" si="5"/>
        <v>FUERTE</v>
      </c>
      <c r="BJ14" s="176">
        <f t="shared" si="6"/>
        <v>100</v>
      </c>
      <c r="BK14" s="176" t="str">
        <f t="shared" si="7"/>
        <v>NO</v>
      </c>
      <c r="BL14" s="351"/>
      <c r="BM14" s="351"/>
      <c r="BN14" s="354"/>
      <c r="BO14" s="356"/>
      <c r="BP14" s="356"/>
      <c r="BQ14" s="359"/>
      <c r="BR14" s="349"/>
    </row>
    <row r="15" spans="1:70" s="146" customFormat="1" ht="132" x14ac:dyDescent="0.3">
      <c r="A15" s="162"/>
      <c r="B15" s="395"/>
      <c r="C15" s="365"/>
      <c r="D15" s="376"/>
      <c r="E15" s="365"/>
      <c r="F15" s="365"/>
      <c r="G15" s="365"/>
      <c r="H15" s="365"/>
      <c r="I15" s="373"/>
      <c r="J15" s="168">
        <v>4</v>
      </c>
      <c r="K15" s="169" t="s">
        <v>2070</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2079</v>
      </c>
      <c r="AO15" s="171" t="s">
        <v>2080</v>
      </c>
      <c r="AP15" s="171" t="s">
        <v>77</v>
      </c>
      <c r="AQ15" s="171" t="s">
        <v>2074</v>
      </c>
      <c r="AR15" s="171" t="s">
        <v>2081</v>
      </c>
      <c r="AS15" s="171" t="s">
        <v>2082</v>
      </c>
      <c r="AT15" s="171" t="s">
        <v>2083</v>
      </c>
      <c r="AU15" s="171" t="s">
        <v>78</v>
      </c>
      <c r="AV15" s="171" t="s">
        <v>79</v>
      </c>
      <c r="AW15" s="171" t="s">
        <v>80</v>
      </c>
      <c r="AX15" s="171" t="s">
        <v>81</v>
      </c>
      <c r="AY15" s="171" t="s">
        <v>86</v>
      </c>
      <c r="AZ15" s="171" t="s">
        <v>83</v>
      </c>
      <c r="BA15" s="171" t="s">
        <v>84</v>
      </c>
      <c r="BB15" s="171" t="s">
        <v>96</v>
      </c>
      <c r="BC15" s="171">
        <f t="shared" si="2"/>
        <v>95</v>
      </c>
      <c r="BD15" s="171" t="str">
        <f t="shared" si="3"/>
        <v>Fuerte</v>
      </c>
      <c r="BE15" s="171"/>
      <c r="BF15" s="171" t="s">
        <v>89</v>
      </c>
      <c r="BG15" s="171" t="str">
        <f t="shared" si="4"/>
        <v>Siempre se ejecuta</v>
      </c>
      <c r="BH15" s="171"/>
      <c r="BI15" s="172" t="str">
        <f t="shared" si="5"/>
        <v>FUERTE</v>
      </c>
      <c r="BJ15" s="171">
        <f t="shared" si="6"/>
        <v>100</v>
      </c>
      <c r="BK15" s="171" t="str">
        <f t="shared" si="7"/>
        <v>NO</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GcwhsXEW0yb6xUxm4zqJeQVTR6x9FzoMRJ2HbEmlkX/RzXzG+N5TzZD0ojbCiUi4cf/5wwx8agDlbwRmyAtLA==" saltValue="IAFyyBcRrZthTKyluhqD7w=="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31" priority="31" operator="containsText" text="No es Riesgo de Corrupción">
      <formula>NOT(ISERROR(SEARCH("No es Riesgo de Corrupción",I12)))</formula>
    </cfRule>
    <cfRule type="containsText" dxfId="30" priority="32" operator="containsText" text="Si es Riesgo de Corrupción">
      <formula>NOT(ISERROR(SEARCH("Si es Riesgo de Corrupción",I12)))</formula>
    </cfRule>
  </conditionalFormatting>
  <conditionalFormatting sqref="AK12:AK21">
    <cfRule type="containsText" dxfId="29" priority="27" operator="containsText" text="Extremo">
      <formula>NOT(ISERROR(SEARCH("Extremo",AK12)))</formula>
    </cfRule>
    <cfRule type="containsText" dxfId="28" priority="28" operator="containsText" text="Alto">
      <formula>NOT(ISERROR(SEARCH("Alto",AK12)))</formula>
    </cfRule>
    <cfRule type="containsText" dxfId="27" priority="29" operator="containsText" text="Moderado">
      <formula>NOT(ISERROR(SEARCH("Moderado",AK12)))</formula>
    </cfRule>
    <cfRule type="containsText" dxfId="26" priority="30" operator="containsText" text="Bajo">
      <formula>NOT(ISERROR(SEARCH("Bajo",AK12)))</formula>
    </cfRule>
  </conditionalFormatting>
  <conditionalFormatting sqref="BI12:BI21">
    <cfRule type="containsText" dxfId="25" priority="24" operator="containsText" text="FUERTE">
      <formula>NOT(ISERROR(SEARCH("FUERTE",BI12)))</formula>
    </cfRule>
    <cfRule type="containsText" dxfId="24" priority="25" operator="containsText" text="MODERADO">
      <formula>NOT(ISERROR(SEARCH("MODERADO",BI12)))</formula>
    </cfRule>
    <cfRule type="containsText" dxfId="23" priority="26" operator="containsText" text="DÉBIL">
      <formula>NOT(ISERROR(SEARCH("DÉBIL",BI12)))</formula>
    </cfRule>
  </conditionalFormatting>
  <conditionalFormatting sqref="AL12">
    <cfRule type="containsText" dxfId="22" priority="20" operator="containsText" text="Extremo">
      <formula>NOT(ISERROR(SEARCH("Extremo",AL12)))</formula>
    </cfRule>
    <cfRule type="containsText" dxfId="21" priority="21" operator="containsText" text="Alto">
      <formula>NOT(ISERROR(SEARCH("Alto",AL12)))</formula>
    </cfRule>
    <cfRule type="containsText" dxfId="20" priority="22" operator="containsText" text="Moderado">
      <formula>NOT(ISERROR(SEARCH("Moderado",AL12)))</formula>
    </cfRule>
    <cfRule type="containsText" dxfId="19" priority="23" operator="containsText" text="Bajo">
      <formula>NOT(ISERROR(SEARCH("Bajo",AL12)))</formula>
    </cfRule>
  </conditionalFormatting>
  <conditionalFormatting sqref="BQ12:BQ21">
    <cfRule type="containsText" dxfId="18" priority="16" operator="containsText" text="Extremo">
      <formula>NOT(ISERROR(SEARCH("Extremo",BQ12)))</formula>
    </cfRule>
    <cfRule type="containsText" dxfId="17" priority="17" operator="containsText" text="Alto">
      <formula>NOT(ISERROR(SEARCH("Alto",BQ12)))</formula>
    </cfRule>
    <cfRule type="containsText" dxfId="16" priority="18" operator="containsText" text="Moderado">
      <formula>NOT(ISERROR(SEARCH("Moderado",BQ12)))</formula>
    </cfRule>
    <cfRule type="containsText" dxfId="15" priority="19" operator="containsText" text="Bajo">
      <formula>NOT(ISERROR(SEARCH("Bajo",BQ12)))</formula>
    </cfRule>
  </conditionalFormatting>
  <conditionalFormatting sqref="A1:XFD3 A5:XFD11 A4:AT4 BS4:XFD4 BH12:XFD12 A22:XFD1048576 A12:D21 I13:XFD21 I12:BF12">
    <cfRule type="containsText" dxfId="14" priority="11" operator="containsText" text="REDACTAR CONTROL">
      <formula>NOT(ISERROR(SEARCH("REDACTAR CONTROL",A1)))</formula>
    </cfRule>
    <cfRule type="containsText" dxfId="13" priority="12" operator="containsText" text="Espacio para">
      <formula>NOT(ISERROR(SEARCH("Espacio para",A1)))</formula>
    </cfRule>
    <cfRule type="containsText" dxfId="12" priority="13" operator="containsText" text="Definir el">
      <formula>NOT(ISERROR(SEARCH("Definir el",A1)))</formula>
    </cfRule>
    <cfRule type="containsText" dxfId="11" priority="14" operator="containsText" text="lista desplegable">
      <formula>NOT(ISERROR(SEARCH("lista desplegable",A1)))</formula>
    </cfRule>
    <cfRule type="containsText" dxfId="10" priority="15" operator="containsText" text="Casilla formulada">
      <formula>NOT(ISERROR(SEARCH("Casilla formulada",A1)))</formula>
    </cfRule>
  </conditionalFormatting>
  <conditionalFormatting sqref="BG12">
    <cfRule type="containsText" dxfId="9" priority="6" operator="containsText" text="REDACTAR CONTROL">
      <formula>NOT(ISERROR(SEARCH("REDACTAR CONTROL",BG12)))</formula>
    </cfRule>
    <cfRule type="containsText" dxfId="8" priority="7" operator="containsText" text="Espacio para">
      <formula>NOT(ISERROR(SEARCH("Espacio para",BG12)))</formula>
    </cfRule>
    <cfRule type="containsText" dxfId="7" priority="8" operator="containsText" text="Definir el">
      <formula>NOT(ISERROR(SEARCH("Definir el",BG12)))</formula>
    </cfRule>
    <cfRule type="containsText" dxfId="6" priority="9" operator="containsText" text="lista desplegable">
      <formula>NOT(ISERROR(SEARCH("lista desplegable",BG12)))</formula>
    </cfRule>
    <cfRule type="containsText" dxfId="5" priority="10" operator="containsText" text="Casilla formulada">
      <formula>NOT(ISERROR(SEARCH("Casilla formulada",BG12)))</formula>
    </cfRule>
  </conditionalFormatting>
  <conditionalFormatting sqref="E12:H21">
    <cfRule type="containsText" dxfId="4" priority="1" operator="containsText" text="REDACTAR CONTROL">
      <formula>NOT(ISERROR(SEARCH("REDACTAR CONTROL",E12)))</formula>
    </cfRule>
    <cfRule type="containsText" dxfId="3" priority="2" operator="containsText" text="Espacio para">
      <formula>NOT(ISERROR(SEARCH("Espacio para",E12)))</formula>
    </cfRule>
    <cfRule type="containsText" dxfId="2" priority="3" operator="containsText" text="Definir el">
      <formula>NOT(ISERROR(SEARCH("Definir el",E12)))</formula>
    </cfRule>
    <cfRule type="containsText" dxfId="1" priority="4" operator="containsText" text="lista desplegable">
      <formula>NOT(ISERROR(SEARCH("lista desplegable",E12)))</formula>
    </cfRule>
    <cfRule type="containsText" dxfId="0" priority="5" operator="containsText" text="Casilla formulada">
      <formula>NOT(ISERROR(SEARCH("Casilla formulada",E12)))</formula>
    </cfRule>
  </conditionalFormatting>
  <dataValidations count="13">
    <dataValidation type="list" allowBlank="1" showInputMessage="1" showErrorMessage="1" sqref="BB12:BB21" xr:uid="{1A76C498-A2F9-42F5-8A22-BB95627BB4FC}">
      <formula1>"Escoger un dato de la lista desplegable,Completa,Incompleta,No existe"</formula1>
    </dataValidation>
    <dataValidation type="list" allowBlank="1" showInputMessage="1" showErrorMessage="1" sqref="BA12:BA21" xr:uid="{A9E0EC58-1C92-4E61-AAEB-D8D035AFFF8F}">
      <formula1>"Escoger un dato de la lista desplegable,Se investigan y resuelven oportunamente,No se investigan y resuelven oportunamente."</formula1>
    </dataValidation>
    <dataValidation type="list" allowBlank="1" showInputMessage="1" showErrorMessage="1" sqref="AZ12:AZ21" xr:uid="{ECFAD007-3AB0-48BB-9E0E-BEE44F181C9A}">
      <formula1>"Confiable,No confiable,Escoger un dato de la lista desplegable"</formula1>
    </dataValidation>
    <dataValidation type="list" allowBlank="1" showInputMessage="1" showErrorMessage="1" sqref="AY12:AY21" xr:uid="{B52D2182-A10A-4D36-88CC-8E697BED961B}">
      <formula1>"Prevenir,Detectar,No es un control,Escoger un dato de la lista desplegable"</formula1>
    </dataValidation>
    <dataValidation type="list" allowBlank="1" showInputMessage="1" showErrorMessage="1" sqref="AX12:AX21" xr:uid="{7711746A-1120-4607-B8A8-AD9217FAD3D8}">
      <formula1>"Oportuna,Inoportuna,Escoger un dato de la lista desplegable"</formula1>
    </dataValidation>
    <dataValidation type="list" allowBlank="1" showInputMessage="1" showErrorMessage="1" sqref="AW12:AW21" xr:uid="{C918F395-70C4-45C6-9A76-1A024A188CDD}">
      <formula1>"Adecuado,Inadecuado,Escoger un dato de la lista desplegable"</formula1>
    </dataValidation>
    <dataValidation type="list" allowBlank="1" showInputMessage="1" showErrorMessage="1" sqref="AV12:AV21" xr:uid="{E1441FA9-7DD8-4A30-B234-B07347F40B8E}">
      <formula1>"Asignado,No Asignado,Escoger un dato de la lista desplegable"</formula1>
    </dataValidation>
    <dataValidation type="list" allowBlank="1" showInputMessage="1" showErrorMessage="1" sqref="AU12:AU21" xr:uid="{665D8774-66F8-4CF4-83D7-0F624AA6C754}">
      <formula1>"Escoger un dato de la lista desplegable,Preventivo,Detectivo"</formula1>
    </dataValidation>
    <dataValidation type="list" allowBlank="1" showInputMessage="1" showErrorMessage="1" sqref="AP12:AP21" xr:uid="{FB2BCC17-7A45-4DE5-AC69-A8306A16C15E}">
      <formula1>"Escoger un dato de la lista desplegable,Por Tramite, Diario, Semanal, Quincenal, Mensual, Bimestral, Trimestral, Semestral,Anual"</formula1>
    </dataValidation>
    <dataValidation type="list" allowBlank="1" showInputMessage="1" showErrorMessage="1" sqref="P12:AH21" xr:uid="{6DE40AB0-C514-4F7B-BA18-9300616F95EE}">
      <formula1>"SI,NO,Selecciona una respuesta en la lista desplegable"</formula1>
    </dataValidation>
    <dataValidation type="list" allowBlank="1" showInputMessage="1" showErrorMessage="1" sqref="E12:H21" xr:uid="{7DA59B6B-BD0F-4D04-869E-0B1A2FC93108}">
      <formula1>"SI,NO,Escoger un dato de la lista desplegable"</formula1>
    </dataValidation>
    <dataValidation type="list" allowBlank="1" showInputMessage="1" showErrorMessage="1" sqref="M12:M21" xr:uid="{DD6A471D-14A4-459B-B447-5D47D0CBA2A4}">
      <formula1>"Escoger un dato de la lista desplegable,5,4,3,2,1"</formula1>
    </dataValidation>
    <dataValidation type="list" allowBlank="1" showInputMessage="1" showErrorMessage="1" sqref="BF12:BF21" xr:uid="{0A8BF358-9D72-4F0B-9883-E511FC8C1FAD}">
      <formula1>"Escoger un dato de la lista desplegable,Fuerte,Moderado,Débil"</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DEA2AF3D-52C7-4049-907D-9889CF0E906F}">
          <x14:formula1>
            <xm:f>'HOJA DE DATOS'!$I$13:$I$46</xm:f>
          </x14:formula1>
          <xm:sqref>B12:B21</xm:sqref>
        </x14:dataValidation>
        <x14:dataValidation type="list" allowBlank="1" showInputMessage="1" showErrorMessage="1" xr:uid="{9988E3BC-B9F2-4145-BC80-97EE15F2762A}">
          <x14:formula1>
            <xm:f>'HOJA DE DATOS'!$I$60:$I$64</xm:f>
          </x14:formula1>
          <xm:sqref>AL12:AL21</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44"/>
  <dimension ref="B1:M64"/>
  <sheetViews>
    <sheetView zoomScale="70" zoomScaleNormal="70" workbookViewId="0">
      <selection activeCell="B2" sqref="B2:E3"/>
    </sheetView>
  </sheetViews>
  <sheetFormatPr baseColWidth="10" defaultColWidth="11.44140625" defaultRowHeight="13.2" x14ac:dyDescent="0.3"/>
  <cols>
    <col min="1" max="1" width="2.109375" style="78" customWidth="1"/>
    <col min="2" max="2" width="5.6640625" style="88" bestFit="1" customWidth="1"/>
    <col min="3" max="3" width="14.44140625" style="78" customWidth="1"/>
    <col min="4" max="5" width="28.5546875" style="78" customWidth="1"/>
    <col min="6" max="7" width="11.44140625" style="78"/>
    <col min="8" max="8" width="16.5546875" style="78" customWidth="1"/>
    <col min="9" max="10" width="60.88671875" style="78" customWidth="1"/>
    <col min="11" max="11" width="21.88671875" style="78" customWidth="1"/>
    <col min="12" max="12" width="30.6640625" style="78" customWidth="1"/>
    <col min="13" max="13" width="139" style="7" customWidth="1"/>
    <col min="14" max="16384" width="11.44140625" style="78"/>
  </cols>
  <sheetData>
    <row r="1" spans="2:13" ht="48.6" customHeight="1" x14ac:dyDescent="0.3"/>
    <row r="2" spans="2:13" ht="15" customHeight="1" x14ac:dyDescent="0.3">
      <c r="B2" s="573" t="s">
        <v>5</v>
      </c>
      <c r="C2" s="573"/>
      <c r="D2" s="573"/>
      <c r="E2" s="573"/>
      <c r="G2" s="573" t="s">
        <v>6</v>
      </c>
      <c r="H2" s="573"/>
      <c r="I2" s="573"/>
      <c r="J2" s="573"/>
    </row>
    <row r="3" spans="2:13" x14ac:dyDescent="0.3">
      <c r="B3" s="85" t="s">
        <v>598</v>
      </c>
      <c r="C3" s="86" t="s">
        <v>599</v>
      </c>
      <c r="D3" s="86" t="s">
        <v>581</v>
      </c>
      <c r="E3" s="86" t="s">
        <v>582</v>
      </c>
      <c r="G3" s="85" t="s">
        <v>598</v>
      </c>
      <c r="H3" s="86" t="s">
        <v>598</v>
      </c>
      <c r="I3" s="86" t="s">
        <v>600</v>
      </c>
      <c r="J3" s="86" t="s">
        <v>601</v>
      </c>
    </row>
    <row r="4" spans="2:13" ht="71.400000000000006" x14ac:dyDescent="0.3">
      <c r="B4" s="83">
        <v>5</v>
      </c>
      <c r="C4" s="70" t="s">
        <v>602</v>
      </c>
      <c r="D4" s="70" t="s">
        <v>603</v>
      </c>
      <c r="E4" s="70" t="s">
        <v>604</v>
      </c>
      <c r="G4" s="83">
        <v>5</v>
      </c>
      <c r="H4" s="70" t="s">
        <v>605</v>
      </c>
      <c r="I4" s="87" t="s">
        <v>606</v>
      </c>
      <c r="J4" s="87" t="s">
        <v>607</v>
      </c>
      <c r="M4" s="78"/>
    </row>
    <row r="5" spans="2:13" ht="71.400000000000006" x14ac:dyDescent="0.3">
      <c r="B5" s="83">
        <v>4</v>
      </c>
      <c r="C5" s="70" t="s">
        <v>608</v>
      </c>
      <c r="D5" s="70" t="s">
        <v>609</v>
      </c>
      <c r="E5" s="70" t="s">
        <v>610</v>
      </c>
      <c r="G5" s="83">
        <v>4</v>
      </c>
      <c r="H5" s="70" t="s">
        <v>611</v>
      </c>
      <c r="I5" s="87" t="s">
        <v>612</v>
      </c>
      <c r="J5" s="87" t="s">
        <v>613</v>
      </c>
      <c r="M5" s="78"/>
    </row>
    <row r="6" spans="2:13" ht="81.599999999999994" x14ac:dyDescent="0.3">
      <c r="B6" s="83">
        <v>3</v>
      </c>
      <c r="C6" s="70" t="s">
        <v>614</v>
      </c>
      <c r="D6" s="70" t="s">
        <v>615</v>
      </c>
      <c r="E6" s="70" t="s">
        <v>616</v>
      </c>
      <c r="G6" s="83">
        <v>3</v>
      </c>
      <c r="H6" s="70" t="s">
        <v>98</v>
      </c>
      <c r="I6" s="87" t="s">
        <v>617</v>
      </c>
      <c r="J6" s="87" t="s">
        <v>618</v>
      </c>
      <c r="M6" s="78"/>
    </row>
    <row r="7" spans="2:13" ht="61.2" x14ac:dyDescent="0.3">
      <c r="B7" s="83">
        <v>2</v>
      </c>
      <c r="C7" s="70" t="s">
        <v>619</v>
      </c>
      <c r="D7" s="70" t="s">
        <v>620</v>
      </c>
      <c r="E7" s="70" t="s">
        <v>621</v>
      </c>
      <c r="G7" s="83">
        <v>2</v>
      </c>
      <c r="H7" s="70" t="s">
        <v>622</v>
      </c>
      <c r="I7" s="87" t="s">
        <v>623</v>
      </c>
      <c r="J7" s="87" t="s">
        <v>624</v>
      </c>
      <c r="M7" s="78"/>
    </row>
    <row r="8" spans="2:13" ht="61.2" x14ac:dyDescent="0.3">
      <c r="B8" s="83">
        <v>1</v>
      </c>
      <c r="C8" s="70" t="s">
        <v>625</v>
      </c>
      <c r="D8" s="70" t="s">
        <v>626</v>
      </c>
      <c r="E8" s="70" t="s">
        <v>627</v>
      </c>
      <c r="G8" s="83">
        <v>1</v>
      </c>
      <c r="H8" s="70" t="s">
        <v>628</v>
      </c>
      <c r="I8" s="87" t="s">
        <v>629</v>
      </c>
      <c r="J8" s="87" t="s">
        <v>630</v>
      </c>
      <c r="M8" s="78"/>
    </row>
    <row r="9" spans="2:13" x14ac:dyDescent="0.3">
      <c r="M9" s="78"/>
    </row>
    <row r="10" spans="2:13" ht="36.6" customHeight="1" x14ac:dyDescent="0.3">
      <c r="B10" s="78"/>
      <c r="J10" s="78" t="s">
        <v>631</v>
      </c>
      <c r="M10" s="78"/>
    </row>
    <row r="11" spans="2:13" x14ac:dyDescent="0.3">
      <c r="B11" s="78"/>
    </row>
    <row r="12" spans="2:13" x14ac:dyDescent="0.3">
      <c r="B12" s="78"/>
    </row>
    <row r="13" spans="2:13" ht="132" x14ac:dyDescent="0.3">
      <c r="B13" s="78"/>
      <c r="I13" s="89" t="s">
        <v>1916</v>
      </c>
      <c r="J13" s="90" t="s">
        <v>1921</v>
      </c>
      <c r="K13" s="89" t="s">
        <v>153</v>
      </c>
    </row>
    <row r="14" spans="2:13" ht="92.4" x14ac:dyDescent="0.3">
      <c r="B14" s="78"/>
      <c r="I14" s="89" t="s">
        <v>8</v>
      </c>
      <c r="J14" s="90" t="s">
        <v>1920</v>
      </c>
      <c r="K14" s="89" t="s">
        <v>165</v>
      </c>
    </row>
    <row r="15" spans="2:13" ht="52.8" x14ac:dyDescent="0.3">
      <c r="B15" s="78"/>
      <c r="I15" s="89" t="s">
        <v>9</v>
      </c>
      <c r="J15" s="90" t="s">
        <v>632</v>
      </c>
      <c r="K15" s="89" t="s">
        <v>177</v>
      </c>
    </row>
    <row r="16" spans="2:13" ht="105.6" x14ac:dyDescent="0.3">
      <c r="B16" s="78"/>
      <c r="I16" s="89" t="s">
        <v>10</v>
      </c>
      <c r="J16" s="90" t="s">
        <v>633</v>
      </c>
      <c r="K16" s="89" t="s">
        <v>139</v>
      </c>
    </row>
    <row r="17" spans="2:11" ht="39.6" x14ac:dyDescent="0.3">
      <c r="B17" s="78"/>
      <c r="I17" s="89" t="s">
        <v>11</v>
      </c>
      <c r="J17" s="90" t="s">
        <v>1918</v>
      </c>
      <c r="K17" s="89" t="s">
        <v>335</v>
      </c>
    </row>
    <row r="18" spans="2:11" ht="39.6" x14ac:dyDescent="0.3">
      <c r="B18" s="78"/>
      <c r="I18" s="89" t="s">
        <v>12</v>
      </c>
      <c r="J18" s="90" t="s">
        <v>1917</v>
      </c>
      <c r="K18" s="89" t="s">
        <v>196</v>
      </c>
    </row>
    <row r="19" spans="2:11" ht="52.8" x14ac:dyDescent="0.3">
      <c r="B19" s="78"/>
      <c r="I19" s="89" t="s">
        <v>13</v>
      </c>
      <c r="J19" s="90" t="s">
        <v>125</v>
      </c>
      <c r="K19" s="91" t="s">
        <v>195</v>
      </c>
    </row>
    <row r="20" spans="2:11" ht="79.2" x14ac:dyDescent="0.3">
      <c r="B20" s="78"/>
      <c r="I20" s="89" t="s">
        <v>14</v>
      </c>
      <c r="J20" s="90" t="s">
        <v>387</v>
      </c>
      <c r="K20" s="89" t="s">
        <v>178</v>
      </c>
    </row>
    <row r="21" spans="2:11" ht="79.2" x14ac:dyDescent="0.3">
      <c r="B21" s="78"/>
      <c r="I21" s="89" t="s">
        <v>538</v>
      </c>
      <c r="J21" s="90" t="s">
        <v>539</v>
      </c>
      <c r="K21" s="89" t="s">
        <v>143</v>
      </c>
    </row>
    <row r="22" spans="2:11" ht="79.2" x14ac:dyDescent="0.3">
      <c r="B22" s="78"/>
      <c r="I22" s="89" t="s">
        <v>15</v>
      </c>
      <c r="J22" s="90" t="s">
        <v>127</v>
      </c>
      <c r="K22" s="89" t="s">
        <v>145</v>
      </c>
    </row>
    <row r="23" spans="2:11" ht="39.6" x14ac:dyDescent="0.3">
      <c r="B23" s="78"/>
      <c r="I23" s="89" t="s">
        <v>16</v>
      </c>
      <c r="J23" s="90" t="s">
        <v>634</v>
      </c>
      <c r="K23" s="89" t="s">
        <v>155</v>
      </c>
    </row>
    <row r="24" spans="2:11" ht="66" x14ac:dyDescent="0.3">
      <c r="B24" s="78"/>
      <c r="I24" s="89" t="s">
        <v>17</v>
      </c>
      <c r="J24" s="90" t="s">
        <v>1919</v>
      </c>
      <c r="K24" s="89" t="s">
        <v>142</v>
      </c>
    </row>
    <row r="25" spans="2:11" ht="105.6" x14ac:dyDescent="0.3">
      <c r="B25" s="78"/>
      <c r="I25" s="89" t="s">
        <v>18</v>
      </c>
      <c r="J25" s="90" t="s">
        <v>128</v>
      </c>
      <c r="K25" s="89" t="s">
        <v>194</v>
      </c>
    </row>
    <row r="26" spans="2:11" ht="66" x14ac:dyDescent="0.3">
      <c r="I26" s="89" t="s">
        <v>19</v>
      </c>
      <c r="J26" s="90" t="s">
        <v>635</v>
      </c>
      <c r="K26" s="89" t="s">
        <v>188</v>
      </c>
    </row>
    <row r="27" spans="2:11" ht="52.8" x14ac:dyDescent="0.3">
      <c r="I27" s="89" t="s">
        <v>20</v>
      </c>
      <c r="J27" s="90" t="s">
        <v>636</v>
      </c>
      <c r="K27" s="89" t="s">
        <v>190</v>
      </c>
    </row>
    <row r="28" spans="2:11" ht="105.6" x14ac:dyDescent="0.3">
      <c r="I28" s="89" t="s">
        <v>21</v>
      </c>
      <c r="J28" s="90" t="s">
        <v>637</v>
      </c>
      <c r="K28" s="89" t="s">
        <v>180</v>
      </c>
    </row>
    <row r="29" spans="2:11" ht="52.8" x14ac:dyDescent="0.3">
      <c r="I29" s="89" t="s">
        <v>22</v>
      </c>
      <c r="J29" s="90" t="s">
        <v>129</v>
      </c>
      <c r="K29" s="89" t="s">
        <v>166</v>
      </c>
    </row>
    <row r="30" spans="2:11" ht="52.8" x14ac:dyDescent="0.3">
      <c r="I30" s="89" t="s">
        <v>23</v>
      </c>
      <c r="J30" s="90" t="s">
        <v>391</v>
      </c>
      <c r="K30" s="89" t="s">
        <v>167</v>
      </c>
    </row>
    <row r="31" spans="2:11" ht="52.8" x14ac:dyDescent="0.3">
      <c r="I31" s="89" t="s">
        <v>24</v>
      </c>
      <c r="J31" s="90" t="s">
        <v>373</v>
      </c>
      <c r="K31" s="89" t="s">
        <v>140</v>
      </c>
    </row>
    <row r="32" spans="2:11" ht="132" x14ac:dyDescent="0.3">
      <c r="I32" s="89" t="s">
        <v>25</v>
      </c>
      <c r="J32" s="90" t="s">
        <v>116</v>
      </c>
      <c r="K32" s="89" t="s">
        <v>189</v>
      </c>
    </row>
    <row r="33" spans="9:11" ht="52.8" x14ac:dyDescent="0.3">
      <c r="I33" s="89" t="s">
        <v>26</v>
      </c>
      <c r="J33" s="90" t="s">
        <v>117</v>
      </c>
      <c r="K33" s="89" t="s">
        <v>154</v>
      </c>
    </row>
    <row r="34" spans="9:11" ht="66" x14ac:dyDescent="0.3">
      <c r="I34" s="89" t="s">
        <v>27</v>
      </c>
      <c r="J34" s="90" t="s">
        <v>108</v>
      </c>
      <c r="K34" s="91" t="s">
        <v>168</v>
      </c>
    </row>
    <row r="35" spans="9:11" ht="52.8" x14ac:dyDescent="0.3">
      <c r="I35" s="89" t="s">
        <v>28</v>
      </c>
      <c r="J35" s="90" t="s">
        <v>90</v>
      </c>
      <c r="K35" s="89" t="s">
        <v>181</v>
      </c>
    </row>
    <row r="36" spans="9:11" ht="92.4" x14ac:dyDescent="0.3">
      <c r="I36" s="89" t="s">
        <v>29</v>
      </c>
      <c r="J36" s="90" t="s">
        <v>123</v>
      </c>
      <c r="K36" s="89" t="s">
        <v>156</v>
      </c>
    </row>
    <row r="37" spans="9:11" ht="52.8" x14ac:dyDescent="0.3">
      <c r="I37" s="89" t="s">
        <v>30</v>
      </c>
      <c r="J37" s="90" t="s">
        <v>126</v>
      </c>
      <c r="K37" s="91" t="s">
        <v>179</v>
      </c>
    </row>
    <row r="38" spans="9:11" ht="66" x14ac:dyDescent="0.3">
      <c r="I38" s="89" t="s">
        <v>31</v>
      </c>
      <c r="J38" s="90" t="s">
        <v>74</v>
      </c>
      <c r="K38" s="89" t="s">
        <v>144</v>
      </c>
    </row>
    <row r="39" spans="9:11" ht="105.6" x14ac:dyDescent="0.3">
      <c r="I39" s="89" t="s">
        <v>32</v>
      </c>
      <c r="J39" s="90" t="s">
        <v>638</v>
      </c>
      <c r="K39" s="89" t="s">
        <v>197</v>
      </c>
    </row>
    <row r="40" spans="9:11" ht="52.8" x14ac:dyDescent="0.3">
      <c r="I40" s="89" t="s">
        <v>33</v>
      </c>
      <c r="J40" s="90" t="s">
        <v>118</v>
      </c>
      <c r="K40" s="89" t="s">
        <v>158</v>
      </c>
    </row>
    <row r="41" spans="9:11" ht="66" x14ac:dyDescent="0.3">
      <c r="I41" s="89" t="s">
        <v>34</v>
      </c>
      <c r="J41" s="90" t="s">
        <v>388</v>
      </c>
      <c r="K41" s="89" t="s">
        <v>141</v>
      </c>
    </row>
    <row r="42" spans="9:11" ht="52.8" x14ac:dyDescent="0.3">
      <c r="I42" s="89" t="s">
        <v>35</v>
      </c>
      <c r="J42" s="90" t="s">
        <v>639</v>
      </c>
      <c r="K42" s="89" t="s">
        <v>170</v>
      </c>
    </row>
    <row r="43" spans="9:11" ht="92.4" x14ac:dyDescent="0.3">
      <c r="I43" s="89" t="s">
        <v>36</v>
      </c>
      <c r="J43" s="90" t="s">
        <v>640</v>
      </c>
      <c r="K43" s="89" t="s">
        <v>182</v>
      </c>
    </row>
    <row r="44" spans="9:11" ht="66" x14ac:dyDescent="0.3">
      <c r="I44" s="89" t="s">
        <v>37</v>
      </c>
      <c r="J44" s="90" t="s">
        <v>560</v>
      </c>
      <c r="K44" s="89" t="s">
        <v>169</v>
      </c>
    </row>
    <row r="45" spans="9:11" ht="39.6" x14ac:dyDescent="0.3">
      <c r="I45" s="89" t="s">
        <v>38</v>
      </c>
      <c r="J45" s="90" t="s">
        <v>124</v>
      </c>
      <c r="K45" s="89" t="s">
        <v>157</v>
      </c>
    </row>
    <row r="46" spans="9:11" x14ac:dyDescent="0.3">
      <c r="I46" s="90" t="s">
        <v>583</v>
      </c>
      <c r="J46" s="90" t="s">
        <v>641</v>
      </c>
    </row>
    <row r="50" spans="9:10" x14ac:dyDescent="0.3">
      <c r="I50" s="79" t="s">
        <v>585</v>
      </c>
      <c r="J50" s="79" t="s">
        <v>641</v>
      </c>
    </row>
    <row r="51" spans="9:10" ht="39.6" x14ac:dyDescent="0.3">
      <c r="I51" s="79" t="s">
        <v>374</v>
      </c>
      <c r="J51" s="79" t="s">
        <v>642</v>
      </c>
    </row>
    <row r="52" spans="9:10" ht="26.4" x14ac:dyDescent="0.3">
      <c r="I52" s="79" t="s">
        <v>363</v>
      </c>
      <c r="J52" s="79" t="s">
        <v>643</v>
      </c>
    </row>
    <row r="53" spans="9:10" ht="26.4" x14ac:dyDescent="0.3">
      <c r="I53" s="79" t="s">
        <v>377</v>
      </c>
      <c r="J53" s="79" t="s">
        <v>408</v>
      </c>
    </row>
    <row r="54" spans="9:10" ht="52.8" x14ac:dyDescent="0.3">
      <c r="I54" s="79" t="s">
        <v>486</v>
      </c>
      <c r="J54" s="79" t="s">
        <v>644</v>
      </c>
    </row>
    <row r="55" spans="9:10" ht="39.6" x14ac:dyDescent="0.3">
      <c r="I55" s="79" t="s">
        <v>428</v>
      </c>
      <c r="J55" s="79" t="s">
        <v>645</v>
      </c>
    </row>
    <row r="56" spans="9:10" ht="39.6" x14ac:dyDescent="0.3">
      <c r="I56" s="79" t="s">
        <v>376</v>
      </c>
      <c r="J56" s="79" t="s">
        <v>646</v>
      </c>
    </row>
    <row r="57" spans="9:10" ht="39.6" x14ac:dyDescent="0.3">
      <c r="I57" s="79" t="s">
        <v>368</v>
      </c>
      <c r="J57" s="79" t="s">
        <v>647</v>
      </c>
    </row>
    <row r="58" spans="9:10" x14ac:dyDescent="0.3">
      <c r="J58" s="7"/>
    </row>
    <row r="59" spans="9:10" x14ac:dyDescent="0.3">
      <c r="J59" s="7"/>
    </row>
    <row r="60" spans="9:10" ht="12.75" customHeight="1" x14ac:dyDescent="0.3">
      <c r="I60" s="90" t="s">
        <v>71</v>
      </c>
      <c r="J60" s="7"/>
    </row>
    <row r="61" spans="9:10" ht="52.8" x14ac:dyDescent="0.3">
      <c r="I61" s="90" t="s">
        <v>648</v>
      </c>
    </row>
    <row r="62" spans="9:10" ht="52.8" x14ac:dyDescent="0.3">
      <c r="I62" s="90" t="s">
        <v>72</v>
      </c>
    </row>
    <row r="63" spans="9:10" ht="52.8" x14ac:dyDescent="0.3">
      <c r="I63" s="90" t="s">
        <v>70</v>
      </c>
    </row>
    <row r="64" spans="9:10" ht="66" x14ac:dyDescent="0.3">
      <c r="I64" s="90" t="s">
        <v>73</v>
      </c>
    </row>
  </sheetData>
  <mergeCells count="2">
    <mergeCell ref="B2:E2"/>
    <mergeCell ref="G2:J2"/>
  </mergeCells>
  <pageMargins left="0.7" right="0.7" top="0.75" bottom="0.75" header="0.3" footer="0.3"/>
  <pageSetup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45"/>
  <dimension ref="A1:I207"/>
  <sheetViews>
    <sheetView view="pageLayout" zoomScaleNormal="100" workbookViewId="0">
      <selection activeCell="A23" sqref="A23"/>
    </sheetView>
  </sheetViews>
  <sheetFormatPr baseColWidth="10" defaultRowHeight="14.4" x14ac:dyDescent="0.3"/>
  <cols>
    <col min="1" max="1" width="85.33203125" customWidth="1"/>
  </cols>
  <sheetData>
    <row r="1" spans="1:9" x14ac:dyDescent="0.3">
      <c r="A1" s="1" t="s">
        <v>71</v>
      </c>
      <c r="B1" s="1"/>
      <c r="C1" s="1"/>
      <c r="D1" s="1"/>
      <c r="E1" s="1"/>
      <c r="F1" s="1"/>
      <c r="G1" s="1"/>
      <c r="H1" s="1"/>
      <c r="I1" s="1"/>
    </row>
    <row r="2" spans="1:9" ht="57.6" x14ac:dyDescent="0.3">
      <c r="A2" s="2" t="s">
        <v>72</v>
      </c>
      <c r="B2" s="1"/>
      <c r="C2" s="1"/>
      <c r="D2" s="1"/>
      <c r="E2" s="1"/>
      <c r="F2" s="1"/>
      <c r="G2" s="1"/>
      <c r="H2" s="1"/>
      <c r="I2" s="1"/>
    </row>
    <row r="3" spans="1:9" ht="57.6" x14ac:dyDescent="0.3">
      <c r="A3" s="2" t="s">
        <v>70</v>
      </c>
      <c r="B3" s="1"/>
      <c r="C3" s="1"/>
      <c r="D3" s="1"/>
      <c r="E3" s="1"/>
      <c r="F3" s="1"/>
      <c r="G3" s="1"/>
      <c r="H3" s="1"/>
      <c r="I3" s="1"/>
    </row>
    <row r="4" spans="1:9" ht="57.6" x14ac:dyDescent="0.3">
      <c r="A4" s="2" t="s">
        <v>73</v>
      </c>
      <c r="B4" s="1"/>
      <c r="C4" s="1"/>
      <c r="D4" s="1"/>
      <c r="E4" s="1"/>
      <c r="F4" s="1"/>
      <c r="G4" s="1"/>
      <c r="H4" s="1"/>
      <c r="I4" s="1"/>
    </row>
    <row r="5" spans="1:9" x14ac:dyDescent="0.3">
      <c r="A5" s="1"/>
      <c r="B5" s="1"/>
      <c r="C5" s="1"/>
      <c r="D5" s="1"/>
      <c r="E5" s="1"/>
      <c r="F5" s="1"/>
      <c r="G5" s="1"/>
      <c r="H5" s="1"/>
      <c r="I5" s="1"/>
    </row>
    <row r="6" spans="1:9" x14ac:dyDescent="0.3">
      <c r="A6" s="1"/>
      <c r="B6" s="1"/>
      <c r="C6" s="1"/>
      <c r="D6" s="1"/>
      <c r="E6" s="1"/>
      <c r="F6" s="1"/>
      <c r="G6" s="1"/>
      <c r="H6" s="1"/>
      <c r="I6" s="1"/>
    </row>
    <row r="7" spans="1:9" x14ac:dyDescent="0.3">
      <c r="A7" s="1"/>
      <c r="B7" s="1"/>
      <c r="C7" s="1"/>
      <c r="D7" s="1"/>
      <c r="E7" s="1"/>
      <c r="F7" s="1"/>
      <c r="G7" s="1"/>
      <c r="H7" s="1"/>
      <c r="I7" s="1"/>
    </row>
    <row r="8" spans="1:9" x14ac:dyDescent="0.3">
      <c r="A8" s="1"/>
      <c r="B8" s="1"/>
      <c r="C8" s="1"/>
      <c r="D8" s="1"/>
      <c r="E8" s="1"/>
      <c r="F8" s="1"/>
      <c r="G8" s="1"/>
      <c r="H8" s="1"/>
      <c r="I8" s="1"/>
    </row>
    <row r="9" spans="1:9" x14ac:dyDescent="0.3">
      <c r="A9" s="1"/>
      <c r="B9" s="1"/>
      <c r="C9" s="1"/>
      <c r="D9" s="1"/>
      <c r="E9" s="1"/>
      <c r="F9" s="1"/>
      <c r="G9" s="1"/>
      <c r="H9" s="1"/>
      <c r="I9" s="1"/>
    </row>
    <row r="10" spans="1:9" x14ac:dyDescent="0.3">
      <c r="A10" s="1"/>
      <c r="B10" s="1"/>
      <c r="C10" s="1"/>
      <c r="D10" s="1"/>
      <c r="E10" s="1"/>
      <c r="F10" s="1"/>
      <c r="G10" s="1"/>
      <c r="H10" s="1"/>
      <c r="I10" s="1"/>
    </row>
    <row r="11" spans="1:9" x14ac:dyDescent="0.3">
      <c r="A11" s="1"/>
      <c r="B11" s="1"/>
      <c r="C11" s="1"/>
      <c r="D11" s="1"/>
      <c r="E11" s="1"/>
      <c r="F11" s="1"/>
      <c r="G11" s="1"/>
      <c r="H11" s="1"/>
      <c r="I11" s="1"/>
    </row>
    <row r="12" spans="1:9" x14ac:dyDescent="0.3">
      <c r="A12" s="1"/>
      <c r="B12" s="1"/>
      <c r="C12" s="1"/>
      <c r="D12" s="1"/>
      <c r="E12" s="1"/>
      <c r="F12" s="1"/>
      <c r="G12" s="1"/>
      <c r="H12" s="1"/>
      <c r="I12" s="1"/>
    </row>
    <row r="13" spans="1:9" x14ac:dyDescent="0.3">
      <c r="A13" s="1"/>
      <c r="B13" s="1"/>
      <c r="C13" s="1"/>
      <c r="D13" s="1"/>
      <c r="E13" s="1"/>
      <c r="F13" s="1"/>
      <c r="G13" s="1"/>
      <c r="H13" s="1"/>
      <c r="I13" s="1"/>
    </row>
    <row r="14" spans="1:9" x14ac:dyDescent="0.3">
      <c r="A14" s="1"/>
      <c r="B14" s="1"/>
      <c r="C14" s="1"/>
      <c r="D14" s="1"/>
      <c r="E14" s="1"/>
      <c r="F14" s="1"/>
      <c r="G14" s="1"/>
      <c r="H14" s="1"/>
      <c r="I14" s="1"/>
    </row>
    <row r="15" spans="1:9" x14ac:dyDescent="0.3">
      <c r="A15" s="1"/>
      <c r="B15" s="1"/>
      <c r="C15" s="1"/>
      <c r="D15" s="1"/>
      <c r="E15" s="1"/>
      <c r="F15" s="1"/>
      <c r="G15" s="1"/>
      <c r="H15" s="1"/>
      <c r="I15" s="1"/>
    </row>
    <row r="16" spans="1:9" x14ac:dyDescent="0.3">
      <c r="A16" s="1"/>
      <c r="B16" s="1"/>
      <c r="C16" s="1"/>
      <c r="D16" s="1"/>
      <c r="E16" s="1"/>
      <c r="F16" s="1"/>
      <c r="G16" s="1"/>
      <c r="H16" s="1"/>
      <c r="I16" s="1"/>
    </row>
    <row r="17" spans="1:9" x14ac:dyDescent="0.3">
      <c r="A17" s="1"/>
      <c r="B17" s="1"/>
      <c r="C17" s="1"/>
      <c r="D17" s="1"/>
      <c r="E17" s="1"/>
      <c r="F17" s="1"/>
      <c r="G17" s="1"/>
      <c r="H17" s="1"/>
      <c r="I17" s="1"/>
    </row>
    <row r="18" spans="1:9" x14ac:dyDescent="0.3">
      <c r="A18" s="1"/>
      <c r="B18" s="1"/>
      <c r="C18" s="1"/>
      <c r="D18" s="1"/>
      <c r="E18" s="1"/>
      <c r="F18" s="1"/>
      <c r="G18" s="1"/>
      <c r="H18" s="1"/>
      <c r="I18" s="1"/>
    </row>
    <row r="19" spans="1:9" x14ac:dyDescent="0.3">
      <c r="A19" s="1"/>
      <c r="B19" s="1"/>
      <c r="C19" s="1"/>
      <c r="D19" s="1"/>
      <c r="E19" s="1"/>
      <c r="F19" s="1"/>
      <c r="G19" s="1"/>
      <c r="H19" s="1"/>
      <c r="I19" s="1"/>
    </row>
    <row r="20" spans="1:9" x14ac:dyDescent="0.3">
      <c r="A20" s="1"/>
      <c r="B20" s="1"/>
      <c r="C20" s="1"/>
      <c r="D20" s="1"/>
      <c r="E20" s="1"/>
      <c r="F20" s="1"/>
      <c r="G20" s="1"/>
      <c r="H20" s="1"/>
      <c r="I20" s="1"/>
    </row>
    <row r="21" spans="1:9" x14ac:dyDescent="0.3">
      <c r="A21" s="1"/>
      <c r="B21" s="1"/>
      <c r="C21" s="1"/>
      <c r="D21" s="1"/>
      <c r="E21" s="1"/>
      <c r="F21" s="1"/>
      <c r="G21" s="1"/>
      <c r="H21" s="1"/>
      <c r="I21" s="1"/>
    </row>
    <row r="22" spans="1:9" x14ac:dyDescent="0.3">
      <c r="A22" s="1"/>
      <c r="B22" s="1"/>
      <c r="C22" s="1"/>
      <c r="D22" s="1"/>
      <c r="E22" s="1"/>
      <c r="F22" s="1"/>
      <c r="G22" s="1"/>
      <c r="H22" s="1"/>
      <c r="I22" s="1"/>
    </row>
    <row r="23" spans="1:9" x14ac:dyDescent="0.3">
      <c r="A23" s="1"/>
      <c r="B23" s="1"/>
      <c r="C23" s="1"/>
      <c r="D23" s="1"/>
      <c r="E23" s="1"/>
      <c r="F23" s="1"/>
      <c r="G23" s="1"/>
      <c r="H23" s="1"/>
      <c r="I23" s="1"/>
    </row>
    <row r="24" spans="1:9" x14ac:dyDescent="0.3">
      <c r="A24" s="1"/>
      <c r="B24" s="1"/>
      <c r="C24" s="1"/>
      <c r="D24" s="1"/>
      <c r="E24" s="1"/>
      <c r="F24" s="1"/>
      <c r="G24" s="1"/>
      <c r="H24" s="1"/>
      <c r="I24" s="1"/>
    </row>
    <row r="25" spans="1:9" x14ac:dyDescent="0.3">
      <c r="A25" s="1"/>
      <c r="B25" s="1"/>
      <c r="C25" s="1"/>
      <c r="D25" s="1"/>
      <c r="E25" s="1"/>
      <c r="F25" s="1"/>
      <c r="G25" s="1"/>
      <c r="H25" s="1"/>
      <c r="I25" s="1"/>
    </row>
    <row r="26" spans="1:9" x14ac:dyDescent="0.3">
      <c r="A26" s="1"/>
      <c r="B26" s="1"/>
      <c r="C26" s="1"/>
      <c r="D26" s="1"/>
      <c r="E26" s="1"/>
      <c r="F26" s="1"/>
      <c r="G26" s="1"/>
      <c r="H26" s="1"/>
      <c r="I26" s="1"/>
    </row>
    <row r="27" spans="1:9" x14ac:dyDescent="0.3">
      <c r="A27" s="1"/>
      <c r="B27" s="1"/>
      <c r="C27" s="1"/>
      <c r="D27" s="1"/>
      <c r="E27" s="1"/>
      <c r="F27" s="1"/>
      <c r="G27" s="1"/>
      <c r="H27" s="1"/>
      <c r="I27" s="1"/>
    </row>
    <row r="28" spans="1:9" x14ac:dyDescent="0.3">
      <c r="A28" s="1"/>
      <c r="B28" s="1"/>
      <c r="C28" s="1"/>
      <c r="D28" s="1"/>
      <c r="E28" s="1"/>
      <c r="F28" s="1"/>
      <c r="G28" s="1"/>
      <c r="H28" s="1"/>
      <c r="I28" s="1"/>
    </row>
    <row r="29" spans="1:9" x14ac:dyDescent="0.3">
      <c r="A29" s="1"/>
      <c r="B29" s="1"/>
      <c r="C29" s="1"/>
      <c r="D29" s="1"/>
      <c r="E29" s="1"/>
      <c r="F29" s="1"/>
      <c r="G29" s="1"/>
      <c r="H29" s="1"/>
      <c r="I29" s="1"/>
    </row>
    <row r="30" spans="1:9" x14ac:dyDescent="0.3">
      <c r="A30" s="1"/>
      <c r="B30" s="1"/>
      <c r="C30" s="1"/>
      <c r="D30" s="1"/>
      <c r="E30" s="1"/>
      <c r="F30" s="1"/>
      <c r="G30" s="1"/>
      <c r="H30" s="1"/>
      <c r="I30" s="1"/>
    </row>
    <row r="31" spans="1:9" x14ac:dyDescent="0.3">
      <c r="A31" s="1"/>
      <c r="B31" s="1"/>
      <c r="C31" s="1"/>
      <c r="D31" s="1"/>
      <c r="E31" s="1"/>
      <c r="F31" s="1"/>
      <c r="G31" s="1"/>
      <c r="H31" s="1"/>
      <c r="I31" s="1"/>
    </row>
    <row r="32" spans="1:9" x14ac:dyDescent="0.3">
      <c r="A32" s="1"/>
      <c r="B32" s="1"/>
      <c r="C32" s="1"/>
      <c r="D32" s="1"/>
      <c r="E32" s="1"/>
      <c r="F32" s="1"/>
      <c r="G32" s="1"/>
      <c r="H32" s="1"/>
      <c r="I32" s="1"/>
    </row>
    <row r="33" spans="1:9" x14ac:dyDescent="0.3">
      <c r="A33" s="1"/>
      <c r="B33" s="1"/>
      <c r="C33" s="1"/>
      <c r="D33" s="1"/>
      <c r="E33" s="1"/>
      <c r="F33" s="1"/>
      <c r="G33" s="1"/>
      <c r="H33" s="1"/>
      <c r="I33" s="1"/>
    </row>
    <row r="34" spans="1:9" x14ac:dyDescent="0.3">
      <c r="A34" s="1"/>
      <c r="B34" s="1"/>
      <c r="C34" s="1"/>
      <c r="D34" s="1"/>
      <c r="E34" s="1"/>
      <c r="F34" s="1"/>
      <c r="G34" s="1"/>
      <c r="H34" s="1"/>
      <c r="I34" s="1"/>
    </row>
    <row r="35" spans="1:9" x14ac:dyDescent="0.3">
      <c r="A35" s="1"/>
      <c r="B35" s="1"/>
      <c r="C35" s="1"/>
      <c r="D35" s="1"/>
      <c r="E35" s="1"/>
      <c r="F35" s="1"/>
      <c r="G35" s="1"/>
      <c r="H35" s="1"/>
      <c r="I35" s="1"/>
    </row>
    <row r="36" spans="1:9" x14ac:dyDescent="0.3">
      <c r="A36" s="1"/>
      <c r="B36" s="1"/>
      <c r="C36" s="1"/>
      <c r="D36" s="1"/>
      <c r="E36" s="1"/>
      <c r="F36" s="1"/>
      <c r="G36" s="1"/>
      <c r="H36" s="1"/>
      <c r="I36" s="1"/>
    </row>
    <row r="37" spans="1:9" x14ac:dyDescent="0.3">
      <c r="A37" s="1"/>
      <c r="B37" s="1"/>
      <c r="C37" s="1"/>
      <c r="D37" s="1"/>
      <c r="E37" s="1"/>
      <c r="F37" s="1"/>
      <c r="G37" s="1"/>
      <c r="H37" s="1"/>
      <c r="I37" s="1"/>
    </row>
    <row r="38" spans="1:9" x14ac:dyDescent="0.3">
      <c r="A38" s="1"/>
      <c r="B38" s="1"/>
      <c r="C38" s="1"/>
      <c r="D38" s="1"/>
      <c r="E38" s="1"/>
      <c r="F38" s="1"/>
      <c r="G38" s="1"/>
      <c r="H38" s="1"/>
      <c r="I38" s="1"/>
    </row>
    <row r="39" spans="1:9" x14ac:dyDescent="0.3">
      <c r="A39" s="1"/>
      <c r="B39" s="1"/>
      <c r="C39" s="1"/>
      <c r="D39" s="1"/>
      <c r="E39" s="1"/>
      <c r="F39" s="1"/>
      <c r="G39" s="1"/>
      <c r="H39" s="1"/>
      <c r="I39" s="1"/>
    </row>
    <row r="40" spans="1:9" x14ac:dyDescent="0.3">
      <c r="A40" s="1"/>
      <c r="B40" s="1"/>
      <c r="C40" s="1"/>
      <c r="D40" s="1"/>
      <c r="E40" s="1"/>
      <c r="F40" s="1"/>
      <c r="G40" s="1"/>
      <c r="H40" s="1"/>
      <c r="I40" s="1"/>
    </row>
    <row r="41" spans="1:9" x14ac:dyDescent="0.3">
      <c r="A41" s="1"/>
      <c r="B41" s="1"/>
      <c r="C41" s="1"/>
      <c r="D41" s="1"/>
      <c r="E41" s="1"/>
      <c r="F41" s="1"/>
      <c r="G41" s="1"/>
      <c r="H41" s="1"/>
      <c r="I41" s="1"/>
    </row>
    <row r="42" spans="1:9" x14ac:dyDescent="0.3">
      <c r="A42" s="1"/>
      <c r="B42" s="1"/>
      <c r="C42" s="1"/>
      <c r="D42" s="1"/>
      <c r="E42" s="1"/>
      <c r="F42" s="1"/>
      <c r="G42" s="1"/>
      <c r="H42" s="1"/>
      <c r="I42" s="1"/>
    </row>
    <row r="43" spans="1:9" x14ac:dyDescent="0.3">
      <c r="A43" s="1"/>
      <c r="B43" s="1"/>
      <c r="C43" s="1"/>
      <c r="D43" s="1"/>
      <c r="E43" s="1"/>
      <c r="F43" s="1"/>
      <c r="G43" s="1"/>
      <c r="H43" s="1"/>
      <c r="I43" s="1"/>
    </row>
    <row r="44" spans="1:9" x14ac:dyDescent="0.3">
      <c r="A44" s="1"/>
      <c r="B44" s="1"/>
      <c r="C44" s="1"/>
      <c r="D44" s="1"/>
      <c r="E44" s="1"/>
      <c r="F44" s="1"/>
      <c r="G44" s="1"/>
      <c r="H44" s="1"/>
      <c r="I44" s="1"/>
    </row>
    <row r="45" spans="1:9" x14ac:dyDescent="0.3">
      <c r="A45" s="1"/>
      <c r="B45" s="1"/>
      <c r="C45" s="1"/>
      <c r="D45" s="1"/>
      <c r="E45" s="1"/>
      <c r="F45" s="1"/>
      <c r="G45" s="1"/>
      <c r="H45" s="1"/>
      <c r="I45" s="1"/>
    </row>
    <row r="46" spans="1:9" x14ac:dyDescent="0.3">
      <c r="A46" s="1"/>
      <c r="B46" s="1"/>
      <c r="C46" s="1"/>
      <c r="D46" s="1"/>
      <c r="E46" s="1"/>
      <c r="F46" s="1"/>
      <c r="G46" s="1"/>
      <c r="H46" s="1"/>
      <c r="I46" s="1"/>
    </row>
    <row r="47" spans="1:9" x14ac:dyDescent="0.3">
      <c r="A47" s="1"/>
      <c r="B47" s="1"/>
      <c r="C47" s="1"/>
      <c r="D47" s="1"/>
      <c r="E47" s="1"/>
      <c r="F47" s="1"/>
      <c r="G47" s="1"/>
      <c r="H47" s="1"/>
      <c r="I47" s="1"/>
    </row>
    <row r="48" spans="1:9" x14ac:dyDescent="0.3">
      <c r="A48" s="1"/>
      <c r="B48" s="1"/>
      <c r="C48" s="1"/>
      <c r="D48" s="1"/>
      <c r="E48" s="1"/>
      <c r="F48" s="1"/>
      <c r="G48" s="1"/>
      <c r="H48" s="1"/>
      <c r="I48" s="1"/>
    </row>
    <row r="49" spans="1:9" x14ac:dyDescent="0.3">
      <c r="A49" s="1"/>
      <c r="B49" s="1"/>
      <c r="C49" s="1"/>
      <c r="D49" s="1"/>
      <c r="E49" s="1"/>
      <c r="F49" s="1"/>
      <c r="G49" s="1"/>
      <c r="H49" s="1"/>
      <c r="I49" s="1"/>
    </row>
    <row r="50" spans="1:9" x14ac:dyDescent="0.3">
      <c r="A50" s="1"/>
      <c r="B50" s="1"/>
      <c r="C50" s="1"/>
      <c r="D50" s="1"/>
      <c r="E50" s="1"/>
      <c r="F50" s="1"/>
      <c r="G50" s="1"/>
      <c r="H50" s="1"/>
      <c r="I50" s="1"/>
    </row>
    <row r="51" spans="1:9" x14ac:dyDescent="0.3">
      <c r="A51" s="1"/>
      <c r="B51" s="1"/>
      <c r="C51" s="1"/>
      <c r="D51" s="1"/>
      <c r="E51" s="1"/>
      <c r="F51" s="1"/>
      <c r="G51" s="1"/>
      <c r="H51" s="1"/>
      <c r="I51" s="1"/>
    </row>
    <row r="52" spans="1:9" x14ac:dyDescent="0.3">
      <c r="A52" s="1"/>
      <c r="B52" s="1"/>
      <c r="C52" s="1"/>
      <c r="D52" s="1"/>
      <c r="E52" s="1"/>
      <c r="F52" s="1"/>
      <c r="G52" s="1"/>
      <c r="H52" s="1"/>
      <c r="I52" s="1"/>
    </row>
    <row r="53" spans="1:9" x14ac:dyDescent="0.3">
      <c r="A53" s="1"/>
      <c r="B53" s="1"/>
      <c r="C53" s="1"/>
      <c r="D53" s="1"/>
      <c r="E53" s="1"/>
      <c r="F53" s="1"/>
      <c r="G53" s="1"/>
      <c r="H53" s="1"/>
      <c r="I53" s="1"/>
    </row>
    <row r="54" spans="1:9" x14ac:dyDescent="0.3">
      <c r="A54" s="1"/>
      <c r="B54" s="1"/>
      <c r="C54" s="1"/>
      <c r="D54" s="1"/>
      <c r="E54" s="1"/>
      <c r="F54" s="1"/>
      <c r="G54" s="1"/>
      <c r="H54" s="1"/>
      <c r="I54" s="1"/>
    </row>
    <row r="55" spans="1:9" x14ac:dyDescent="0.3">
      <c r="A55" s="1"/>
      <c r="B55" s="1"/>
      <c r="C55" s="1"/>
      <c r="D55" s="1"/>
      <c r="E55" s="1"/>
      <c r="F55" s="1"/>
      <c r="G55" s="1"/>
      <c r="H55" s="1"/>
      <c r="I55" s="1"/>
    </row>
    <row r="56" spans="1:9" x14ac:dyDescent="0.3">
      <c r="A56" s="1"/>
      <c r="B56" s="1"/>
      <c r="C56" s="1"/>
      <c r="D56" s="1"/>
      <c r="E56" s="1"/>
      <c r="F56" s="1"/>
      <c r="G56" s="1"/>
      <c r="H56" s="1"/>
      <c r="I56" s="1"/>
    </row>
    <row r="57" spans="1:9" x14ac:dyDescent="0.3">
      <c r="A57" s="1"/>
      <c r="B57" s="1"/>
      <c r="C57" s="1"/>
      <c r="D57" s="1"/>
      <c r="E57" s="1"/>
      <c r="F57" s="1"/>
      <c r="G57" s="1"/>
      <c r="H57" s="1"/>
      <c r="I57" s="1"/>
    </row>
    <row r="58" spans="1:9" x14ac:dyDescent="0.3">
      <c r="A58" s="1"/>
      <c r="B58" s="1"/>
      <c r="C58" s="1"/>
      <c r="D58" s="1"/>
      <c r="E58" s="1"/>
      <c r="F58" s="1"/>
      <c r="G58" s="1"/>
      <c r="H58" s="1"/>
      <c r="I58" s="1"/>
    </row>
    <row r="59" spans="1:9" x14ac:dyDescent="0.3">
      <c r="A59" s="1"/>
      <c r="B59" s="1"/>
      <c r="C59" s="1"/>
      <c r="D59" s="1"/>
      <c r="E59" s="1"/>
      <c r="F59" s="1"/>
      <c r="G59" s="1"/>
      <c r="H59" s="1"/>
      <c r="I59" s="1"/>
    </row>
    <row r="60" spans="1:9" x14ac:dyDescent="0.3">
      <c r="A60" s="1"/>
      <c r="B60" s="1"/>
      <c r="C60" s="1"/>
      <c r="D60" s="1"/>
      <c r="E60" s="1"/>
      <c r="F60" s="1"/>
      <c r="G60" s="1"/>
      <c r="H60" s="1"/>
      <c r="I60" s="1"/>
    </row>
    <row r="61" spans="1:9" x14ac:dyDescent="0.3">
      <c r="A61" s="1"/>
      <c r="B61" s="1"/>
      <c r="C61" s="1"/>
      <c r="D61" s="1"/>
      <c r="E61" s="1"/>
      <c r="F61" s="1"/>
      <c r="G61" s="1"/>
      <c r="H61" s="1"/>
      <c r="I61" s="1"/>
    </row>
    <row r="62" spans="1:9" x14ac:dyDescent="0.3">
      <c r="A62" s="1"/>
      <c r="B62" s="1"/>
      <c r="C62" s="1"/>
      <c r="D62" s="1"/>
      <c r="E62" s="1"/>
      <c r="F62" s="1"/>
      <c r="G62" s="1"/>
      <c r="H62" s="1"/>
      <c r="I62" s="1"/>
    </row>
    <row r="63" spans="1:9" x14ac:dyDescent="0.3">
      <c r="A63" s="1"/>
      <c r="B63" s="1"/>
      <c r="C63" s="1"/>
      <c r="D63" s="1"/>
      <c r="E63" s="1"/>
      <c r="F63" s="1"/>
      <c r="G63" s="1"/>
      <c r="H63" s="1"/>
      <c r="I63" s="1"/>
    </row>
    <row r="64" spans="1:9" x14ac:dyDescent="0.3">
      <c r="A64" s="1"/>
      <c r="B64" s="1"/>
      <c r="C64" s="1"/>
      <c r="D64" s="1"/>
      <c r="E64" s="1"/>
      <c r="F64" s="1"/>
      <c r="G64" s="1"/>
      <c r="H64" s="1"/>
      <c r="I64" s="1"/>
    </row>
    <row r="65" spans="1:9" x14ac:dyDescent="0.3">
      <c r="A65" s="1"/>
      <c r="B65" s="1"/>
      <c r="C65" s="1"/>
      <c r="D65" s="1"/>
      <c r="E65" s="1"/>
      <c r="F65" s="1"/>
      <c r="G65" s="1"/>
      <c r="H65" s="1"/>
      <c r="I65" s="1"/>
    </row>
    <row r="66" spans="1:9" x14ac:dyDescent="0.3">
      <c r="A66" s="1"/>
      <c r="B66" s="1"/>
      <c r="C66" s="1"/>
      <c r="D66" s="1"/>
      <c r="E66" s="1"/>
      <c r="F66" s="1"/>
      <c r="G66" s="1"/>
      <c r="H66" s="1"/>
      <c r="I66" s="1"/>
    </row>
    <row r="67" spans="1:9" x14ac:dyDescent="0.3">
      <c r="A67" s="1"/>
      <c r="B67" s="1"/>
      <c r="C67" s="1"/>
      <c r="D67" s="1"/>
      <c r="E67" s="1"/>
      <c r="F67" s="1"/>
      <c r="G67" s="1"/>
      <c r="H67" s="1"/>
      <c r="I67" s="1"/>
    </row>
    <row r="68" spans="1:9" x14ac:dyDescent="0.3">
      <c r="A68" s="1"/>
      <c r="B68" s="1"/>
      <c r="C68" s="1"/>
      <c r="D68" s="1"/>
      <c r="E68" s="1"/>
      <c r="F68" s="1"/>
      <c r="G68" s="1"/>
      <c r="H68" s="1"/>
      <c r="I68" s="1"/>
    </row>
    <row r="69" spans="1:9" x14ac:dyDescent="0.3">
      <c r="A69" s="1"/>
      <c r="B69" s="1"/>
      <c r="C69" s="1"/>
      <c r="D69" s="1"/>
      <c r="E69" s="1"/>
      <c r="F69" s="1"/>
      <c r="G69" s="1"/>
      <c r="H69" s="1"/>
      <c r="I69" s="1"/>
    </row>
    <row r="70" spans="1:9" x14ac:dyDescent="0.3">
      <c r="A70" s="1"/>
      <c r="B70" s="1"/>
      <c r="C70" s="1"/>
      <c r="D70" s="1"/>
      <c r="E70" s="1"/>
      <c r="F70" s="1"/>
      <c r="G70" s="1"/>
      <c r="H70" s="1"/>
      <c r="I70" s="1"/>
    </row>
    <row r="71" spans="1:9" x14ac:dyDescent="0.3">
      <c r="A71" s="1"/>
      <c r="B71" s="1"/>
      <c r="C71" s="1"/>
      <c r="D71" s="1"/>
      <c r="E71" s="1"/>
      <c r="F71" s="1"/>
      <c r="G71" s="1"/>
      <c r="H71" s="1"/>
      <c r="I71" s="1"/>
    </row>
    <row r="72" spans="1:9" x14ac:dyDescent="0.3">
      <c r="A72" s="1"/>
      <c r="B72" s="1"/>
      <c r="C72" s="1"/>
      <c r="D72" s="1"/>
      <c r="E72" s="1"/>
      <c r="F72" s="1"/>
      <c r="G72" s="1"/>
      <c r="H72" s="1"/>
      <c r="I72" s="1"/>
    </row>
    <row r="73" spans="1:9" x14ac:dyDescent="0.3">
      <c r="A73" s="1"/>
      <c r="B73" s="1"/>
      <c r="C73" s="1"/>
      <c r="D73" s="1"/>
      <c r="E73" s="1"/>
      <c r="F73" s="1"/>
      <c r="G73" s="1"/>
      <c r="H73" s="1"/>
      <c r="I73" s="1"/>
    </row>
    <row r="74" spans="1:9" x14ac:dyDescent="0.3">
      <c r="A74" s="1"/>
      <c r="B74" s="1"/>
      <c r="C74" s="1"/>
      <c r="D74" s="1"/>
      <c r="E74" s="1"/>
      <c r="F74" s="1"/>
      <c r="G74" s="1"/>
      <c r="H74" s="1"/>
      <c r="I74" s="1"/>
    </row>
    <row r="75" spans="1:9" x14ac:dyDescent="0.3">
      <c r="A75" s="1"/>
      <c r="B75" s="1"/>
      <c r="C75" s="1"/>
      <c r="D75" s="1"/>
      <c r="E75" s="1"/>
      <c r="F75" s="1"/>
      <c r="G75" s="1"/>
      <c r="H75" s="1"/>
      <c r="I75" s="1"/>
    </row>
    <row r="76" spans="1:9" x14ac:dyDescent="0.3">
      <c r="A76" s="1"/>
      <c r="B76" s="1"/>
      <c r="C76" s="1"/>
      <c r="D76" s="1"/>
      <c r="E76" s="1"/>
      <c r="F76" s="1"/>
      <c r="G76" s="1"/>
      <c r="H76" s="1"/>
      <c r="I76" s="1"/>
    </row>
    <row r="77" spans="1:9" x14ac:dyDescent="0.3">
      <c r="A77" s="1"/>
      <c r="B77" s="1"/>
      <c r="C77" s="1"/>
      <c r="D77" s="1"/>
      <c r="E77" s="1"/>
      <c r="F77" s="1"/>
      <c r="G77" s="1"/>
      <c r="H77" s="1"/>
      <c r="I77" s="1"/>
    </row>
    <row r="78" spans="1:9" x14ac:dyDescent="0.3">
      <c r="A78" s="1"/>
      <c r="B78" s="1"/>
      <c r="C78" s="1"/>
      <c r="D78" s="1"/>
      <c r="E78" s="1"/>
      <c r="F78" s="1"/>
      <c r="G78" s="1"/>
      <c r="H78" s="1"/>
      <c r="I78" s="1"/>
    </row>
    <row r="79" spans="1:9" x14ac:dyDescent="0.3">
      <c r="A79" s="1"/>
      <c r="B79" s="1"/>
      <c r="C79" s="1"/>
      <c r="D79" s="1"/>
      <c r="E79" s="1"/>
      <c r="F79" s="1"/>
      <c r="G79" s="1"/>
      <c r="H79" s="1"/>
      <c r="I79" s="1"/>
    </row>
    <row r="80" spans="1:9" x14ac:dyDescent="0.3">
      <c r="A80" s="1"/>
      <c r="B80" s="1"/>
      <c r="C80" s="1"/>
      <c r="D80" s="1"/>
      <c r="E80" s="1"/>
      <c r="F80" s="1"/>
      <c r="G80" s="1"/>
      <c r="H80" s="1"/>
      <c r="I80" s="1"/>
    </row>
    <row r="81" spans="1:9" x14ac:dyDescent="0.3">
      <c r="A81" s="1"/>
      <c r="B81" s="1"/>
      <c r="C81" s="1"/>
      <c r="D81" s="1"/>
      <c r="E81" s="1"/>
      <c r="F81" s="1"/>
      <c r="G81" s="1"/>
      <c r="H81" s="1"/>
      <c r="I81" s="1"/>
    </row>
    <row r="82" spans="1:9" x14ac:dyDescent="0.3">
      <c r="A82" s="1"/>
      <c r="B82" s="1"/>
      <c r="C82" s="1"/>
      <c r="D82" s="1"/>
      <c r="E82" s="1"/>
      <c r="F82" s="1"/>
      <c r="G82" s="1"/>
      <c r="H82" s="1"/>
      <c r="I82" s="1"/>
    </row>
    <row r="83" spans="1:9" x14ac:dyDescent="0.3">
      <c r="A83" s="1"/>
      <c r="B83" s="1"/>
      <c r="C83" s="1"/>
      <c r="D83" s="1"/>
      <c r="E83" s="1"/>
      <c r="F83" s="1"/>
      <c r="G83" s="1"/>
      <c r="H83" s="1"/>
      <c r="I83" s="1"/>
    </row>
    <row r="84" spans="1:9" x14ac:dyDescent="0.3">
      <c r="A84" s="1"/>
      <c r="B84" s="1"/>
      <c r="C84" s="1"/>
      <c r="D84" s="1"/>
      <c r="E84" s="1"/>
      <c r="F84" s="1"/>
      <c r="G84" s="1"/>
      <c r="H84" s="1"/>
      <c r="I84" s="1"/>
    </row>
    <row r="85" spans="1:9" x14ac:dyDescent="0.3">
      <c r="A85" s="1"/>
      <c r="B85" s="1"/>
      <c r="C85" s="1"/>
      <c r="D85" s="1"/>
      <c r="E85" s="1"/>
      <c r="F85" s="1"/>
      <c r="G85" s="1"/>
      <c r="H85" s="1"/>
      <c r="I85" s="1"/>
    </row>
    <row r="86" spans="1:9" x14ac:dyDescent="0.3">
      <c r="A86" s="1"/>
      <c r="B86" s="1"/>
      <c r="C86" s="1"/>
      <c r="D86" s="1"/>
      <c r="E86" s="1"/>
      <c r="F86" s="1"/>
      <c r="G86" s="1"/>
      <c r="H86" s="1"/>
      <c r="I86" s="1"/>
    </row>
    <row r="87" spans="1:9" x14ac:dyDescent="0.3">
      <c r="A87" s="1"/>
      <c r="B87" s="1"/>
      <c r="C87" s="1"/>
      <c r="D87" s="1"/>
      <c r="E87" s="1"/>
      <c r="F87" s="1"/>
      <c r="G87" s="1"/>
      <c r="H87" s="1"/>
      <c r="I87" s="1"/>
    </row>
    <row r="88" spans="1:9" x14ac:dyDescent="0.3">
      <c r="A88" s="1"/>
      <c r="B88" s="1"/>
      <c r="C88" s="1"/>
      <c r="D88" s="1"/>
      <c r="E88" s="1"/>
      <c r="F88" s="1"/>
      <c r="G88" s="1"/>
      <c r="H88" s="1"/>
      <c r="I88" s="1"/>
    </row>
    <row r="89" spans="1:9" x14ac:dyDescent="0.3">
      <c r="A89" s="1"/>
      <c r="B89" s="1"/>
      <c r="C89" s="1"/>
      <c r="D89" s="1"/>
      <c r="E89" s="1"/>
      <c r="F89" s="1"/>
      <c r="G89" s="1"/>
      <c r="H89" s="1"/>
      <c r="I89" s="1"/>
    </row>
    <row r="90" spans="1:9" x14ac:dyDescent="0.3">
      <c r="A90" s="1"/>
      <c r="B90" s="1"/>
      <c r="C90" s="1"/>
      <c r="D90" s="1"/>
      <c r="E90" s="1"/>
      <c r="F90" s="1"/>
      <c r="G90" s="1"/>
      <c r="H90" s="1"/>
      <c r="I90" s="1"/>
    </row>
    <row r="91" spans="1:9" x14ac:dyDescent="0.3">
      <c r="A91" s="1"/>
      <c r="B91" s="1"/>
      <c r="C91" s="1"/>
      <c r="D91" s="1"/>
      <c r="E91" s="1"/>
      <c r="F91" s="1"/>
      <c r="G91" s="1"/>
      <c r="H91" s="1"/>
      <c r="I91" s="1"/>
    </row>
    <row r="92" spans="1:9" x14ac:dyDescent="0.3">
      <c r="A92" s="1"/>
      <c r="B92" s="1"/>
      <c r="C92" s="1"/>
      <c r="D92" s="1"/>
      <c r="E92" s="1"/>
      <c r="F92" s="1"/>
      <c r="G92" s="1"/>
      <c r="H92" s="1"/>
      <c r="I92" s="1"/>
    </row>
    <row r="93" spans="1:9" x14ac:dyDescent="0.3">
      <c r="A93" s="1"/>
      <c r="B93" s="1"/>
      <c r="C93" s="1"/>
      <c r="D93" s="1"/>
      <c r="E93" s="1"/>
      <c r="F93" s="1"/>
      <c r="G93" s="1"/>
      <c r="H93" s="1"/>
      <c r="I93" s="1"/>
    </row>
    <row r="94" spans="1:9" x14ac:dyDescent="0.3">
      <c r="A94" s="1"/>
      <c r="B94" s="1"/>
      <c r="C94" s="1"/>
      <c r="D94" s="1"/>
      <c r="E94" s="1"/>
      <c r="F94" s="1"/>
      <c r="G94" s="1"/>
      <c r="H94" s="1"/>
      <c r="I94" s="1"/>
    </row>
    <row r="95" spans="1:9" x14ac:dyDescent="0.3">
      <c r="A95" s="1"/>
      <c r="B95" s="1"/>
      <c r="C95" s="1"/>
      <c r="D95" s="1"/>
      <c r="E95" s="1"/>
      <c r="F95" s="1"/>
      <c r="G95" s="1"/>
      <c r="H95" s="1"/>
      <c r="I95" s="1"/>
    </row>
    <row r="96" spans="1:9" x14ac:dyDescent="0.3">
      <c r="A96" s="1"/>
      <c r="B96" s="1"/>
      <c r="C96" s="1"/>
      <c r="D96" s="1"/>
      <c r="E96" s="1"/>
      <c r="F96" s="1"/>
      <c r="G96" s="1"/>
      <c r="H96" s="1"/>
      <c r="I96" s="1"/>
    </row>
    <row r="97" spans="1:9" x14ac:dyDescent="0.3">
      <c r="A97" s="1"/>
      <c r="B97" s="1"/>
      <c r="C97" s="1"/>
      <c r="D97" s="1"/>
      <c r="E97" s="1"/>
      <c r="F97" s="1"/>
      <c r="G97" s="1"/>
      <c r="H97" s="1"/>
      <c r="I97" s="1"/>
    </row>
    <row r="98" spans="1:9" x14ac:dyDescent="0.3">
      <c r="A98" s="1"/>
      <c r="B98" s="1"/>
      <c r="C98" s="1"/>
      <c r="D98" s="1"/>
      <c r="E98" s="1"/>
      <c r="F98" s="1"/>
      <c r="G98" s="1"/>
      <c r="H98" s="1"/>
      <c r="I98" s="1"/>
    </row>
    <row r="99" spans="1:9" x14ac:dyDescent="0.3">
      <c r="A99" s="1"/>
      <c r="B99" s="1"/>
      <c r="C99" s="1"/>
      <c r="D99" s="1"/>
      <c r="E99" s="1"/>
      <c r="F99" s="1"/>
      <c r="G99" s="1"/>
      <c r="H99" s="1"/>
      <c r="I99" s="1"/>
    </row>
    <row r="100" spans="1:9" x14ac:dyDescent="0.3">
      <c r="A100" s="1"/>
      <c r="B100" s="1"/>
      <c r="C100" s="1"/>
      <c r="D100" s="1"/>
      <c r="E100" s="1"/>
      <c r="F100" s="1"/>
      <c r="G100" s="1"/>
      <c r="H100" s="1"/>
      <c r="I100" s="1"/>
    </row>
    <row r="101" spans="1:9" x14ac:dyDescent="0.3">
      <c r="A101" s="1"/>
      <c r="B101" s="1"/>
      <c r="C101" s="1"/>
      <c r="D101" s="1"/>
      <c r="E101" s="1"/>
      <c r="F101" s="1"/>
      <c r="G101" s="1"/>
      <c r="H101" s="1"/>
      <c r="I101" s="1"/>
    </row>
    <row r="102" spans="1:9" x14ac:dyDescent="0.3">
      <c r="A102" s="1"/>
      <c r="B102" s="1"/>
      <c r="C102" s="1"/>
      <c r="D102" s="1"/>
      <c r="E102" s="1"/>
      <c r="F102" s="1"/>
      <c r="G102" s="1"/>
      <c r="H102" s="1"/>
      <c r="I102" s="1"/>
    </row>
    <row r="103" spans="1:9" x14ac:dyDescent="0.3">
      <c r="A103" s="1"/>
      <c r="B103" s="1"/>
      <c r="C103" s="1"/>
      <c r="D103" s="1"/>
      <c r="E103" s="1"/>
      <c r="F103" s="1"/>
      <c r="G103" s="1"/>
      <c r="H103" s="1"/>
      <c r="I103" s="1"/>
    </row>
    <row r="104" spans="1:9" x14ac:dyDescent="0.3">
      <c r="A104" s="1"/>
      <c r="B104" s="1"/>
      <c r="C104" s="1"/>
      <c r="D104" s="1"/>
      <c r="E104" s="1"/>
      <c r="F104" s="1"/>
      <c r="G104" s="1"/>
      <c r="H104" s="1"/>
      <c r="I104" s="1"/>
    </row>
    <row r="105" spans="1:9" x14ac:dyDescent="0.3">
      <c r="A105" s="1"/>
      <c r="B105" s="1"/>
      <c r="C105" s="1"/>
      <c r="D105" s="1"/>
      <c r="E105" s="1"/>
      <c r="F105" s="1"/>
      <c r="G105" s="1"/>
      <c r="H105" s="1"/>
      <c r="I105" s="1"/>
    </row>
    <row r="106" spans="1:9" x14ac:dyDescent="0.3">
      <c r="A106" s="1"/>
      <c r="B106" s="1"/>
      <c r="C106" s="1"/>
      <c r="D106" s="1"/>
      <c r="E106" s="1"/>
      <c r="F106" s="1"/>
      <c r="G106" s="1"/>
      <c r="H106" s="1"/>
      <c r="I106" s="1"/>
    </row>
    <row r="107" spans="1:9" x14ac:dyDescent="0.3">
      <c r="A107" s="1"/>
      <c r="B107" s="1"/>
      <c r="C107" s="1"/>
      <c r="D107" s="1"/>
      <c r="E107" s="1"/>
      <c r="F107" s="1"/>
      <c r="G107" s="1"/>
      <c r="H107" s="1"/>
      <c r="I107" s="1"/>
    </row>
    <row r="108" spans="1:9" x14ac:dyDescent="0.3">
      <c r="A108" s="1"/>
      <c r="B108" s="1"/>
      <c r="C108" s="1"/>
      <c r="D108" s="1"/>
      <c r="E108" s="1"/>
      <c r="F108" s="1"/>
      <c r="G108" s="1"/>
      <c r="H108" s="1"/>
      <c r="I108" s="1"/>
    </row>
    <row r="109" spans="1:9" x14ac:dyDescent="0.3">
      <c r="A109" s="1"/>
      <c r="B109" s="1"/>
      <c r="C109" s="1"/>
      <c r="D109" s="1"/>
      <c r="E109" s="1"/>
      <c r="F109" s="1"/>
      <c r="G109" s="1"/>
      <c r="H109" s="1"/>
      <c r="I109" s="1"/>
    </row>
    <row r="110" spans="1:9" x14ac:dyDescent="0.3">
      <c r="A110" s="1"/>
      <c r="B110" s="1"/>
      <c r="C110" s="1"/>
      <c r="D110" s="1"/>
      <c r="E110" s="1"/>
      <c r="F110" s="1"/>
      <c r="G110" s="1"/>
      <c r="H110" s="1"/>
      <c r="I110" s="1"/>
    </row>
    <row r="111" spans="1:9" x14ac:dyDescent="0.3">
      <c r="A111" s="1"/>
      <c r="B111" s="1"/>
      <c r="C111" s="1"/>
      <c r="D111" s="1"/>
      <c r="E111" s="1"/>
      <c r="F111" s="1"/>
      <c r="G111" s="1"/>
      <c r="H111" s="1"/>
      <c r="I111" s="1"/>
    </row>
    <row r="112" spans="1:9" x14ac:dyDescent="0.3">
      <c r="A112" s="1"/>
      <c r="B112" s="1"/>
      <c r="C112" s="1"/>
      <c r="D112" s="1"/>
      <c r="E112" s="1"/>
      <c r="F112" s="1"/>
      <c r="G112" s="1"/>
      <c r="H112" s="1"/>
      <c r="I112" s="1"/>
    </row>
    <row r="113" spans="1:9" x14ac:dyDescent="0.3">
      <c r="A113" s="1"/>
      <c r="B113" s="1"/>
      <c r="C113" s="1"/>
      <c r="D113" s="1"/>
      <c r="E113" s="1"/>
      <c r="F113" s="1"/>
      <c r="G113" s="1"/>
      <c r="H113" s="1"/>
      <c r="I113" s="1"/>
    </row>
    <row r="114" spans="1:9" x14ac:dyDescent="0.3">
      <c r="A114" s="1"/>
      <c r="B114" s="1"/>
      <c r="C114" s="1"/>
      <c r="D114" s="1"/>
      <c r="E114" s="1"/>
      <c r="F114" s="1"/>
      <c r="G114" s="1"/>
      <c r="H114" s="1"/>
      <c r="I114" s="1"/>
    </row>
    <row r="115" spans="1:9" x14ac:dyDescent="0.3">
      <c r="A115" s="1"/>
      <c r="B115" s="1"/>
      <c r="C115" s="1"/>
      <c r="D115" s="1"/>
      <c r="E115" s="1"/>
      <c r="F115" s="1"/>
      <c r="G115" s="1"/>
      <c r="H115" s="1"/>
      <c r="I115" s="1"/>
    </row>
    <row r="116" spans="1:9" x14ac:dyDescent="0.3">
      <c r="A116" s="1"/>
      <c r="B116" s="1"/>
      <c r="C116" s="1"/>
      <c r="D116" s="1"/>
      <c r="E116" s="1"/>
      <c r="F116" s="1"/>
      <c r="G116" s="1"/>
      <c r="H116" s="1"/>
      <c r="I116" s="1"/>
    </row>
    <row r="117" spans="1:9" x14ac:dyDescent="0.3">
      <c r="A117" s="1"/>
      <c r="B117" s="1"/>
      <c r="C117" s="1"/>
      <c r="D117" s="1"/>
      <c r="E117" s="1"/>
      <c r="F117" s="1"/>
      <c r="G117" s="1"/>
      <c r="H117" s="1"/>
      <c r="I117" s="1"/>
    </row>
    <row r="118" spans="1:9" x14ac:dyDescent="0.3">
      <c r="A118" s="1"/>
      <c r="B118" s="1"/>
      <c r="C118" s="1"/>
      <c r="D118" s="1"/>
      <c r="E118" s="1"/>
      <c r="F118" s="1"/>
      <c r="G118" s="1"/>
      <c r="H118" s="1"/>
      <c r="I118" s="1"/>
    </row>
    <row r="119" spans="1:9" x14ac:dyDescent="0.3">
      <c r="A119" s="1"/>
      <c r="B119" s="1"/>
      <c r="C119" s="1"/>
      <c r="D119" s="1"/>
      <c r="E119" s="1"/>
      <c r="F119" s="1"/>
      <c r="G119" s="1"/>
      <c r="H119" s="1"/>
      <c r="I119" s="1"/>
    </row>
    <row r="120" spans="1:9" x14ac:dyDescent="0.3">
      <c r="A120" s="1"/>
      <c r="B120" s="1"/>
      <c r="C120" s="1"/>
      <c r="D120" s="1"/>
      <c r="E120" s="1"/>
      <c r="F120" s="1"/>
      <c r="G120" s="1"/>
      <c r="H120" s="1"/>
      <c r="I120" s="1"/>
    </row>
    <row r="121" spans="1:9" x14ac:dyDescent="0.3">
      <c r="A121" s="1"/>
      <c r="B121" s="1"/>
      <c r="C121" s="1"/>
      <c r="D121" s="1"/>
      <c r="E121" s="1"/>
      <c r="F121" s="1"/>
      <c r="G121" s="1"/>
      <c r="H121" s="1"/>
      <c r="I121" s="1"/>
    </row>
    <row r="122" spans="1:9" x14ac:dyDescent="0.3">
      <c r="A122" s="1"/>
      <c r="B122" s="1"/>
      <c r="C122" s="1"/>
      <c r="D122" s="1"/>
      <c r="E122" s="1"/>
      <c r="F122" s="1"/>
      <c r="G122" s="1"/>
      <c r="H122" s="1"/>
      <c r="I122" s="1"/>
    </row>
    <row r="123" spans="1:9" x14ac:dyDescent="0.3">
      <c r="A123" s="1"/>
      <c r="B123" s="1"/>
      <c r="C123" s="1"/>
      <c r="D123" s="1"/>
      <c r="E123" s="1"/>
      <c r="F123" s="1"/>
      <c r="G123" s="1"/>
      <c r="H123" s="1"/>
      <c r="I123" s="1"/>
    </row>
    <row r="124" spans="1:9" x14ac:dyDescent="0.3">
      <c r="A124" s="1"/>
      <c r="B124" s="1"/>
      <c r="C124" s="1"/>
      <c r="D124" s="1"/>
      <c r="E124" s="1"/>
      <c r="F124" s="1"/>
      <c r="G124" s="1"/>
      <c r="H124" s="1"/>
      <c r="I124" s="1"/>
    </row>
    <row r="125" spans="1:9" x14ac:dyDescent="0.3">
      <c r="A125" s="1"/>
      <c r="B125" s="1"/>
      <c r="C125" s="1"/>
      <c r="D125" s="1"/>
      <c r="E125" s="1"/>
      <c r="F125" s="1"/>
      <c r="G125" s="1"/>
      <c r="H125" s="1"/>
      <c r="I125" s="1"/>
    </row>
    <row r="126" spans="1:9" x14ac:dyDescent="0.3">
      <c r="A126" s="1"/>
      <c r="B126" s="1"/>
      <c r="C126" s="1"/>
      <c r="D126" s="1"/>
      <c r="E126" s="1"/>
      <c r="F126" s="1"/>
      <c r="G126" s="1"/>
      <c r="H126" s="1"/>
      <c r="I126" s="1"/>
    </row>
    <row r="127" spans="1:9" x14ac:dyDescent="0.3">
      <c r="A127" s="1"/>
      <c r="B127" s="1"/>
      <c r="C127" s="1"/>
      <c r="D127" s="1"/>
      <c r="E127" s="1"/>
      <c r="F127" s="1"/>
      <c r="G127" s="1"/>
      <c r="H127" s="1"/>
      <c r="I127" s="1"/>
    </row>
    <row r="128" spans="1:9" x14ac:dyDescent="0.3">
      <c r="A128" s="1"/>
      <c r="B128" s="1"/>
      <c r="C128" s="1"/>
      <c r="D128" s="1"/>
      <c r="E128" s="1"/>
      <c r="F128" s="1"/>
      <c r="G128" s="1"/>
      <c r="H128" s="1"/>
      <c r="I128" s="1"/>
    </row>
    <row r="129" spans="1:9" x14ac:dyDescent="0.3">
      <c r="A129" s="1"/>
      <c r="B129" s="1"/>
      <c r="C129" s="1"/>
      <c r="D129" s="1"/>
      <c r="E129" s="1"/>
      <c r="F129" s="1"/>
      <c r="G129" s="1"/>
      <c r="H129" s="1"/>
      <c r="I129" s="1"/>
    </row>
    <row r="130" spans="1:9" x14ac:dyDescent="0.3">
      <c r="A130" s="1"/>
      <c r="B130" s="1"/>
      <c r="C130" s="1"/>
      <c r="D130" s="1"/>
      <c r="E130" s="1"/>
      <c r="F130" s="1"/>
      <c r="G130" s="1"/>
      <c r="H130" s="1"/>
      <c r="I130" s="1"/>
    </row>
    <row r="131" spans="1:9" x14ac:dyDescent="0.3">
      <c r="A131" s="1"/>
      <c r="B131" s="1"/>
      <c r="C131" s="1"/>
      <c r="D131" s="1"/>
      <c r="E131" s="1"/>
      <c r="F131" s="1"/>
      <c r="G131" s="1"/>
      <c r="H131" s="1"/>
      <c r="I131" s="1"/>
    </row>
    <row r="132" spans="1:9" x14ac:dyDescent="0.3">
      <c r="A132" s="1"/>
      <c r="B132" s="1"/>
      <c r="C132" s="1"/>
      <c r="D132" s="1"/>
      <c r="E132" s="1"/>
      <c r="F132" s="1"/>
      <c r="G132" s="1"/>
      <c r="H132" s="1"/>
      <c r="I132" s="1"/>
    </row>
    <row r="133" spans="1:9" x14ac:dyDescent="0.3">
      <c r="A133" s="1"/>
      <c r="B133" s="1"/>
      <c r="C133" s="1"/>
      <c r="D133" s="1"/>
      <c r="E133" s="1"/>
      <c r="F133" s="1"/>
      <c r="G133" s="1"/>
      <c r="H133" s="1"/>
      <c r="I133" s="1"/>
    </row>
    <row r="134" spans="1:9" x14ac:dyDescent="0.3">
      <c r="A134" s="1"/>
      <c r="B134" s="1"/>
      <c r="C134" s="1"/>
      <c r="D134" s="1"/>
      <c r="E134" s="1"/>
      <c r="F134" s="1"/>
      <c r="G134" s="1"/>
      <c r="H134" s="1"/>
      <c r="I134" s="1"/>
    </row>
    <row r="135" spans="1:9" x14ac:dyDescent="0.3">
      <c r="A135" s="1"/>
      <c r="B135" s="1"/>
      <c r="C135" s="1"/>
      <c r="D135" s="1"/>
      <c r="E135" s="1"/>
      <c r="F135" s="1"/>
      <c r="G135" s="1"/>
      <c r="H135" s="1"/>
      <c r="I135" s="1"/>
    </row>
    <row r="136" spans="1:9" x14ac:dyDescent="0.3">
      <c r="A136" s="1"/>
      <c r="B136" s="1"/>
      <c r="C136" s="1"/>
      <c r="D136" s="1"/>
      <c r="E136" s="1"/>
      <c r="F136" s="1"/>
      <c r="G136" s="1"/>
      <c r="H136" s="1"/>
      <c r="I136" s="1"/>
    </row>
    <row r="137" spans="1:9" x14ac:dyDescent="0.3">
      <c r="A137" s="1"/>
      <c r="B137" s="1"/>
      <c r="C137" s="1"/>
      <c r="D137" s="1"/>
      <c r="E137" s="1"/>
      <c r="F137" s="1"/>
      <c r="G137" s="1"/>
      <c r="H137" s="1"/>
      <c r="I137" s="1"/>
    </row>
    <row r="138" spans="1:9" x14ac:dyDescent="0.3">
      <c r="A138" s="1"/>
      <c r="B138" s="1"/>
      <c r="C138" s="1"/>
      <c r="D138" s="1"/>
      <c r="E138" s="1"/>
      <c r="F138" s="1"/>
      <c r="G138" s="1"/>
      <c r="H138" s="1"/>
      <c r="I138" s="1"/>
    </row>
    <row r="139" spans="1:9" x14ac:dyDescent="0.3">
      <c r="A139" s="1"/>
      <c r="B139" s="1"/>
      <c r="C139" s="1"/>
      <c r="D139" s="1"/>
      <c r="E139" s="1"/>
      <c r="F139" s="1"/>
      <c r="G139" s="1"/>
      <c r="H139" s="1"/>
      <c r="I139" s="1"/>
    </row>
    <row r="140" spans="1:9" x14ac:dyDescent="0.3">
      <c r="A140" s="1"/>
      <c r="B140" s="1"/>
      <c r="C140" s="1"/>
      <c r="D140" s="1"/>
      <c r="E140" s="1"/>
      <c r="F140" s="1"/>
      <c r="G140" s="1"/>
      <c r="H140" s="1"/>
      <c r="I140" s="1"/>
    </row>
    <row r="141" spans="1:9" x14ac:dyDescent="0.3">
      <c r="A141" s="1"/>
      <c r="B141" s="1"/>
      <c r="C141" s="1"/>
      <c r="D141" s="1"/>
      <c r="E141" s="1"/>
      <c r="F141" s="1"/>
      <c r="G141" s="1"/>
      <c r="H141" s="1"/>
      <c r="I141" s="1"/>
    </row>
    <row r="142" spans="1:9" x14ac:dyDescent="0.3">
      <c r="A142" s="1"/>
      <c r="B142" s="1"/>
      <c r="C142" s="1"/>
      <c r="D142" s="1"/>
      <c r="E142" s="1"/>
      <c r="F142" s="1"/>
      <c r="G142" s="1"/>
      <c r="H142" s="1"/>
      <c r="I142" s="1"/>
    </row>
    <row r="143" spans="1:9" x14ac:dyDescent="0.3">
      <c r="A143" s="1"/>
      <c r="B143" s="1"/>
      <c r="C143" s="1"/>
      <c r="D143" s="1"/>
      <c r="E143" s="1"/>
      <c r="F143" s="1"/>
      <c r="G143" s="1"/>
      <c r="H143" s="1"/>
      <c r="I143" s="1"/>
    </row>
    <row r="144" spans="1:9" x14ac:dyDescent="0.3">
      <c r="A144" s="1"/>
      <c r="B144" s="1"/>
      <c r="C144" s="1"/>
      <c r="D144" s="1"/>
      <c r="E144" s="1"/>
      <c r="F144" s="1"/>
      <c r="G144" s="1"/>
      <c r="H144" s="1"/>
      <c r="I144" s="1"/>
    </row>
    <row r="145" spans="1:9" x14ac:dyDescent="0.3">
      <c r="A145" s="1"/>
      <c r="B145" s="1"/>
      <c r="C145" s="1"/>
      <c r="D145" s="1"/>
      <c r="E145" s="1"/>
      <c r="F145" s="1"/>
      <c r="G145" s="1"/>
      <c r="H145" s="1"/>
      <c r="I145" s="1"/>
    </row>
    <row r="146" spans="1:9" x14ac:dyDescent="0.3">
      <c r="A146" s="1"/>
      <c r="B146" s="1"/>
      <c r="C146" s="1"/>
      <c r="D146" s="1"/>
      <c r="E146" s="1"/>
      <c r="F146" s="1"/>
      <c r="G146" s="1"/>
      <c r="H146" s="1"/>
      <c r="I146" s="1"/>
    </row>
    <row r="147" spans="1:9" x14ac:dyDescent="0.3">
      <c r="A147" s="1"/>
      <c r="B147" s="1"/>
      <c r="C147" s="1"/>
      <c r="D147" s="1"/>
      <c r="E147" s="1"/>
      <c r="F147" s="1"/>
      <c r="G147" s="1"/>
      <c r="H147" s="1"/>
      <c r="I147" s="1"/>
    </row>
    <row r="148" spans="1:9" x14ac:dyDescent="0.3">
      <c r="A148" s="1"/>
      <c r="B148" s="1"/>
      <c r="C148" s="1"/>
      <c r="D148" s="1"/>
      <c r="E148" s="1"/>
      <c r="F148" s="1"/>
      <c r="G148" s="1"/>
      <c r="H148" s="1"/>
      <c r="I148" s="1"/>
    </row>
    <row r="149" spans="1:9" x14ac:dyDescent="0.3">
      <c r="A149" s="1"/>
      <c r="B149" s="1"/>
      <c r="C149" s="1"/>
      <c r="D149" s="1"/>
      <c r="E149" s="1"/>
      <c r="F149" s="1"/>
      <c r="G149" s="1"/>
      <c r="H149" s="1"/>
      <c r="I149" s="1"/>
    </row>
    <row r="150" spans="1:9" x14ac:dyDescent="0.3">
      <c r="A150" s="1"/>
      <c r="B150" s="1"/>
      <c r="C150" s="1"/>
      <c r="D150" s="1"/>
      <c r="E150" s="1"/>
      <c r="F150" s="1"/>
      <c r="G150" s="1"/>
      <c r="H150" s="1"/>
      <c r="I150" s="1"/>
    </row>
    <row r="151" spans="1:9" x14ac:dyDescent="0.3">
      <c r="A151" s="1"/>
      <c r="B151" s="1"/>
      <c r="C151" s="1"/>
      <c r="D151" s="1"/>
      <c r="E151" s="1"/>
      <c r="F151" s="1"/>
      <c r="G151" s="1"/>
      <c r="H151" s="1"/>
      <c r="I151" s="1"/>
    </row>
    <row r="152" spans="1:9" x14ac:dyDescent="0.3">
      <c r="A152" s="1"/>
      <c r="B152" s="1"/>
      <c r="C152" s="1"/>
      <c r="D152" s="1"/>
      <c r="E152" s="1"/>
      <c r="F152" s="1"/>
      <c r="G152" s="1"/>
      <c r="H152" s="1"/>
      <c r="I152" s="1"/>
    </row>
    <row r="153" spans="1:9" x14ac:dyDescent="0.3">
      <c r="A153" s="1"/>
      <c r="B153" s="1"/>
      <c r="C153" s="1"/>
      <c r="D153" s="1"/>
      <c r="E153" s="1"/>
      <c r="F153" s="1"/>
      <c r="G153" s="1"/>
      <c r="H153" s="1"/>
      <c r="I153" s="1"/>
    </row>
    <row r="154" spans="1:9" x14ac:dyDescent="0.3">
      <c r="A154" s="1"/>
      <c r="B154" s="1"/>
      <c r="C154" s="1"/>
      <c r="D154" s="1"/>
      <c r="E154" s="1"/>
      <c r="F154" s="1"/>
      <c r="G154" s="1"/>
      <c r="H154" s="1"/>
      <c r="I154" s="1"/>
    </row>
    <row r="155" spans="1:9" x14ac:dyDescent="0.3">
      <c r="A155" s="1"/>
      <c r="B155" s="1"/>
      <c r="C155" s="1"/>
      <c r="D155" s="1"/>
      <c r="E155" s="1"/>
      <c r="F155" s="1"/>
      <c r="G155" s="1"/>
      <c r="H155" s="1"/>
      <c r="I155" s="1"/>
    </row>
    <row r="156" spans="1:9" x14ac:dyDescent="0.3">
      <c r="A156" s="1"/>
      <c r="B156" s="1"/>
      <c r="C156" s="1"/>
      <c r="D156" s="1"/>
      <c r="E156" s="1"/>
      <c r="F156" s="1"/>
      <c r="G156" s="1"/>
      <c r="H156" s="1"/>
      <c r="I156" s="1"/>
    </row>
    <row r="157" spans="1:9" x14ac:dyDescent="0.3">
      <c r="A157" s="1"/>
      <c r="B157" s="1"/>
      <c r="C157" s="1"/>
      <c r="D157" s="1"/>
      <c r="E157" s="1"/>
      <c r="F157" s="1"/>
      <c r="G157" s="1"/>
      <c r="H157" s="1"/>
      <c r="I157" s="1"/>
    </row>
    <row r="158" spans="1:9" x14ac:dyDescent="0.3">
      <c r="A158" s="1"/>
      <c r="B158" s="1"/>
      <c r="C158" s="1"/>
      <c r="D158" s="1"/>
      <c r="E158" s="1"/>
      <c r="F158" s="1"/>
      <c r="G158" s="1"/>
      <c r="H158" s="1"/>
      <c r="I158" s="1"/>
    </row>
    <row r="159" spans="1:9" x14ac:dyDescent="0.3">
      <c r="A159" s="1"/>
      <c r="B159" s="1"/>
      <c r="C159" s="1"/>
      <c r="D159" s="1"/>
      <c r="E159" s="1"/>
      <c r="F159" s="1"/>
      <c r="G159" s="1"/>
      <c r="H159" s="1"/>
      <c r="I159" s="1"/>
    </row>
    <row r="160" spans="1:9" x14ac:dyDescent="0.3">
      <c r="A160" s="1"/>
      <c r="B160" s="1"/>
      <c r="C160" s="1"/>
      <c r="D160" s="1"/>
      <c r="E160" s="1"/>
      <c r="F160" s="1"/>
      <c r="G160" s="1"/>
      <c r="H160" s="1"/>
      <c r="I160" s="1"/>
    </row>
    <row r="161" spans="1:9" x14ac:dyDescent="0.3">
      <c r="A161" s="1"/>
      <c r="B161" s="1"/>
      <c r="C161" s="1"/>
      <c r="D161" s="1"/>
      <c r="E161" s="1"/>
      <c r="F161" s="1"/>
      <c r="G161" s="1"/>
      <c r="H161" s="1"/>
      <c r="I161" s="1"/>
    </row>
    <row r="162" spans="1:9" x14ac:dyDescent="0.3">
      <c r="A162" s="1"/>
      <c r="B162" s="1"/>
      <c r="C162" s="1"/>
      <c r="D162" s="1"/>
      <c r="E162" s="1"/>
      <c r="F162" s="1"/>
      <c r="G162" s="1"/>
      <c r="H162" s="1"/>
      <c r="I162" s="1"/>
    </row>
    <row r="163" spans="1:9" x14ac:dyDescent="0.3">
      <c r="A163" s="1"/>
      <c r="B163" s="1"/>
      <c r="C163" s="1"/>
      <c r="D163" s="1"/>
      <c r="E163" s="1"/>
      <c r="F163" s="1"/>
      <c r="G163" s="1"/>
      <c r="H163" s="1"/>
      <c r="I163" s="1"/>
    </row>
    <row r="164" spans="1:9" x14ac:dyDescent="0.3">
      <c r="A164" s="1"/>
      <c r="B164" s="1"/>
      <c r="C164" s="1"/>
      <c r="D164" s="1"/>
      <c r="E164" s="1"/>
      <c r="F164" s="1"/>
      <c r="G164" s="1"/>
      <c r="H164" s="1"/>
      <c r="I164" s="1"/>
    </row>
    <row r="165" spans="1:9" x14ac:dyDescent="0.3">
      <c r="A165" s="1"/>
      <c r="B165" s="1"/>
      <c r="C165" s="1"/>
      <c r="D165" s="1"/>
      <c r="E165" s="1"/>
      <c r="F165" s="1"/>
      <c r="G165" s="1"/>
      <c r="H165" s="1"/>
      <c r="I165" s="1"/>
    </row>
    <row r="166" spans="1:9" x14ac:dyDescent="0.3">
      <c r="A166" s="1"/>
      <c r="B166" s="1"/>
      <c r="C166" s="1"/>
      <c r="D166" s="1"/>
      <c r="E166" s="1"/>
      <c r="F166" s="1"/>
      <c r="G166" s="1"/>
      <c r="H166" s="1"/>
      <c r="I166" s="1"/>
    </row>
    <row r="167" spans="1:9" x14ac:dyDescent="0.3">
      <c r="A167" s="1"/>
      <c r="B167" s="1"/>
      <c r="C167" s="1"/>
      <c r="D167" s="1"/>
      <c r="E167" s="1"/>
      <c r="F167" s="1"/>
      <c r="G167" s="1"/>
      <c r="H167" s="1"/>
      <c r="I167" s="1"/>
    </row>
    <row r="168" spans="1:9" x14ac:dyDescent="0.3">
      <c r="A168" s="1"/>
      <c r="B168" s="1"/>
      <c r="C168" s="1"/>
      <c r="D168" s="1"/>
      <c r="E168" s="1"/>
      <c r="F168" s="1"/>
      <c r="G168" s="1"/>
      <c r="H168" s="1"/>
      <c r="I168" s="1"/>
    </row>
    <row r="169" spans="1:9" x14ac:dyDescent="0.3">
      <c r="A169" s="1"/>
      <c r="B169" s="1"/>
      <c r="C169" s="1"/>
      <c r="D169" s="1"/>
      <c r="E169" s="1"/>
      <c r="F169" s="1"/>
      <c r="G169" s="1"/>
      <c r="H169" s="1"/>
      <c r="I169" s="1"/>
    </row>
    <row r="170" spans="1:9" x14ac:dyDescent="0.3">
      <c r="A170" s="1"/>
      <c r="B170" s="1"/>
      <c r="C170" s="1"/>
      <c r="D170" s="1"/>
      <c r="E170" s="1"/>
      <c r="F170" s="1"/>
      <c r="G170" s="1"/>
      <c r="H170" s="1"/>
      <c r="I170" s="1"/>
    </row>
    <row r="171" spans="1:9" x14ac:dyDescent="0.3">
      <c r="A171" s="1"/>
      <c r="B171" s="1"/>
      <c r="C171" s="1"/>
      <c r="D171" s="1"/>
      <c r="E171" s="1"/>
      <c r="F171" s="1"/>
      <c r="G171" s="1"/>
      <c r="H171" s="1"/>
      <c r="I171" s="1"/>
    </row>
    <row r="172" spans="1:9" x14ac:dyDescent="0.3">
      <c r="A172" s="1"/>
      <c r="B172" s="1"/>
      <c r="C172" s="1"/>
      <c r="D172" s="1"/>
      <c r="E172" s="1"/>
      <c r="F172" s="1"/>
      <c r="G172" s="1"/>
      <c r="H172" s="1"/>
      <c r="I172" s="1"/>
    </row>
    <row r="173" spans="1:9" x14ac:dyDescent="0.3">
      <c r="A173" s="1"/>
      <c r="B173" s="1"/>
      <c r="C173" s="1"/>
      <c r="D173" s="1"/>
      <c r="E173" s="1"/>
      <c r="F173" s="1"/>
      <c r="G173" s="1"/>
      <c r="H173" s="1"/>
      <c r="I173" s="1"/>
    </row>
    <row r="174" spans="1:9" x14ac:dyDescent="0.3">
      <c r="A174" s="1"/>
      <c r="B174" s="1"/>
      <c r="C174" s="1"/>
      <c r="D174" s="1"/>
      <c r="E174" s="1"/>
      <c r="F174" s="1"/>
      <c r="G174" s="1"/>
      <c r="H174" s="1"/>
      <c r="I174" s="1"/>
    </row>
    <row r="175" spans="1:9" x14ac:dyDescent="0.3">
      <c r="A175" s="1"/>
      <c r="B175" s="1"/>
      <c r="C175" s="1"/>
      <c r="D175" s="1"/>
      <c r="E175" s="1"/>
      <c r="F175" s="1"/>
      <c r="G175" s="1"/>
      <c r="H175" s="1"/>
      <c r="I175" s="1"/>
    </row>
    <row r="176" spans="1:9" x14ac:dyDescent="0.3">
      <c r="A176" s="1"/>
      <c r="B176" s="1"/>
      <c r="C176" s="1"/>
      <c r="D176" s="1"/>
      <c r="E176" s="1"/>
      <c r="F176" s="1"/>
      <c r="G176" s="1"/>
      <c r="H176" s="1"/>
      <c r="I176" s="1"/>
    </row>
    <row r="177" spans="1:9" x14ac:dyDescent="0.3">
      <c r="A177" s="1"/>
      <c r="B177" s="1"/>
      <c r="C177" s="1"/>
      <c r="D177" s="1"/>
      <c r="E177" s="1"/>
      <c r="F177" s="1"/>
      <c r="G177" s="1"/>
      <c r="H177" s="1"/>
      <c r="I177" s="1"/>
    </row>
    <row r="178" spans="1:9" x14ac:dyDescent="0.3">
      <c r="A178" s="1"/>
      <c r="B178" s="1"/>
      <c r="C178" s="1"/>
      <c r="D178" s="1"/>
      <c r="E178" s="1"/>
      <c r="F178" s="1"/>
      <c r="G178" s="1"/>
      <c r="H178" s="1"/>
      <c r="I178" s="1"/>
    </row>
    <row r="179" spans="1:9" x14ac:dyDescent="0.3">
      <c r="A179" s="1"/>
      <c r="B179" s="1"/>
      <c r="C179" s="1"/>
      <c r="D179" s="1"/>
      <c r="E179" s="1"/>
      <c r="F179" s="1"/>
      <c r="G179" s="1"/>
      <c r="H179" s="1"/>
      <c r="I179" s="1"/>
    </row>
    <row r="180" spans="1:9" x14ac:dyDescent="0.3">
      <c r="A180" s="1"/>
      <c r="B180" s="1"/>
      <c r="C180" s="1"/>
      <c r="D180" s="1"/>
      <c r="E180" s="1"/>
      <c r="F180" s="1"/>
      <c r="G180" s="1"/>
      <c r="H180" s="1"/>
      <c r="I180" s="1"/>
    </row>
    <row r="181" spans="1:9" x14ac:dyDescent="0.3">
      <c r="A181" s="1"/>
      <c r="B181" s="1"/>
      <c r="C181" s="1"/>
      <c r="D181" s="1"/>
      <c r="E181" s="1"/>
      <c r="F181" s="1"/>
      <c r="G181" s="1"/>
      <c r="H181" s="1"/>
      <c r="I181" s="1"/>
    </row>
    <row r="182" spans="1:9" x14ac:dyDescent="0.3">
      <c r="A182" s="1"/>
      <c r="B182" s="1"/>
      <c r="C182" s="1"/>
      <c r="D182" s="1"/>
      <c r="E182" s="1"/>
      <c r="F182" s="1"/>
      <c r="G182" s="1"/>
      <c r="H182" s="1"/>
      <c r="I182" s="1"/>
    </row>
    <row r="183" spans="1:9" x14ac:dyDescent="0.3">
      <c r="A183" s="1"/>
      <c r="B183" s="1"/>
      <c r="C183" s="1"/>
      <c r="D183" s="1"/>
      <c r="E183" s="1"/>
      <c r="F183" s="1"/>
      <c r="G183" s="1"/>
      <c r="H183" s="1"/>
      <c r="I183" s="1"/>
    </row>
    <row r="184" spans="1:9" x14ac:dyDescent="0.3">
      <c r="A184" s="1"/>
      <c r="B184" s="1"/>
      <c r="C184" s="1"/>
      <c r="D184" s="1"/>
      <c r="E184" s="1"/>
      <c r="F184" s="1"/>
      <c r="G184" s="1"/>
      <c r="H184" s="1"/>
      <c r="I184" s="1"/>
    </row>
    <row r="185" spans="1:9" x14ac:dyDescent="0.3">
      <c r="A185" s="1"/>
      <c r="B185" s="1"/>
      <c r="C185" s="1"/>
      <c r="D185" s="1"/>
      <c r="E185" s="1"/>
      <c r="F185" s="1"/>
      <c r="G185" s="1"/>
      <c r="H185" s="1"/>
      <c r="I185" s="1"/>
    </row>
    <row r="186" spans="1:9" x14ac:dyDescent="0.3">
      <c r="A186" s="1"/>
      <c r="B186" s="1"/>
      <c r="C186" s="1"/>
      <c r="D186" s="1"/>
      <c r="E186" s="1"/>
      <c r="F186" s="1"/>
      <c r="G186" s="1"/>
      <c r="H186" s="1"/>
      <c r="I186" s="1"/>
    </row>
    <row r="187" spans="1:9" x14ac:dyDescent="0.3">
      <c r="A187" s="1"/>
      <c r="B187" s="1"/>
      <c r="C187" s="1"/>
      <c r="D187" s="1"/>
      <c r="E187" s="1"/>
      <c r="F187" s="1"/>
      <c r="G187" s="1"/>
      <c r="H187" s="1"/>
      <c r="I187" s="1"/>
    </row>
    <row r="188" spans="1:9" x14ac:dyDescent="0.3">
      <c r="A188" s="1"/>
      <c r="B188" s="1"/>
      <c r="C188" s="1"/>
      <c r="D188" s="1"/>
      <c r="E188" s="1"/>
      <c r="F188" s="1"/>
      <c r="G188" s="1"/>
      <c r="H188" s="1"/>
      <c r="I188" s="1"/>
    </row>
    <row r="189" spans="1:9" x14ac:dyDescent="0.3">
      <c r="A189" s="1"/>
      <c r="B189" s="1"/>
      <c r="C189" s="1"/>
      <c r="D189" s="1"/>
      <c r="E189" s="1"/>
      <c r="F189" s="1"/>
      <c r="G189" s="1"/>
      <c r="H189" s="1"/>
      <c r="I189" s="1"/>
    </row>
    <row r="190" spans="1:9" x14ac:dyDescent="0.3">
      <c r="A190" s="1"/>
      <c r="B190" s="1"/>
      <c r="C190" s="1"/>
      <c r="D190" s="1"/>
      <c r="E190" s="1"/>
      <c r="F190" s="1"/>
      <c r="G190" s="1"/>
      <c r="H190" s="1"/>
      <c r="I190" s="1"/>
    </row>
    <row r="191" spans="1:9" x14ac:dyDescent="0.3">
      <c r="A191" s="1"/>
      <c r="B191" s="1"/>
      <c r="C191" s="1"/>
      <c r="D191" s="1"/>
      <c r="E191" s="1"/>
      <c r="F191" s="1"/>
      <c r="G191" s="1"/>
      <c r="H191" s="1"/>
      <c r="I191" s="1"/>
    </row>
    <row r="192" spans="1:9" x14ac:dyDescent="0.3">
      <c r="A192" s="1"/>
      <c r="B192" s="1"/>
      <c r="C192" s="1"/>
      <c r="D192" s="1"/>
      <c r="E192" s="1"/>
      <c r="F192" s="1"/>
      <c r="G192" s="1"/>
      <c r="H192" s="1"/>
      <c r="I192" s="1"/>
    </row>
    <row r="193" spans="1:9" x14ac:dyDescent="0.3">
      <c r="A193" s="1"/>
      <c r="B193" s="1"/>
      <c r="C193" s="1"/>
      <c r="D193" s="1"/>
      <c r="E193" s="1"/>
      <c r="F193" s="1"/>
      <c r="G193" s="1"/>
      <c r="H193" s="1"/>
      <c r="I193" s="1"/>
    </row>
    <row r="194" spans="1:9" x14ac:dyDescent="0.3">
      <c r="A194" s="1"/>
      <c r="B194" s="1"/>
      <c r="C194" s="1"/>
      <c r="D194" s="1"/>
      <c r="E194" s="1"/>
      <c r="F194" s="1"/>
      <c r="G194" s="1"/>
      <c r="H194" s="1"/>
      <c r="I194" s="1"/>
    </row>
    <row r="195" spans="1:9" x14ac:dyDescent="0.3">
      <c r="A195" s="1"/>
      <c r="B195" s="1"/>
      <c r="C195" s="1"/>
      <c r="D195" s="1"/>
      <c r="E195" s="1"/>
      <c r="F195" s="1"/>
      <c r="G195" s="1"/>
      <c r="H195" s="1"/>
      <c r="I195" s="1"/>
    </row>
    <row r="196" spans="1:9" x14ac:dyDescent="0.3">
      <c r="A196" s="1"/>
      <c r="B196" s="1"/>
      <c r="C196" s="1"/>
      <c r="D196" s="1"/>
      <c r="E196" s="1"/>
      <c r="F196" s="1"/>
      <c r="G196" s="1"/>
      <c r="H196" s="1"/>
      <c r="I196" s="1"/>
    </row>
    <row r="197" spans="1:9" x14ac:dyDescent="0.3">
      <c r="A197" s="1"/>
      <c r="B197" s="1"/>
      <c r="C197" s="1"/>
      <c r="D197" s="1"/>
      <c r="E197" s="1"/>
      <c r="F197" s="1"/>
      <c r="G197" s="1"/>
      <c r="H197" s="1"/>
      <c r="I197" s="1"/>
    </row>
    <row r="198" spans="1:9" x14ac:dyDescent="0.3">
      <c r="A198" s="1"/>
      <c r="B198" s="1"/>
      <c r="C198" s="1"/>
      <c r="D198" s="1"/>
      <c r="E198" s="1"/>
      <c r="F198" s="1"/>
      <c r="G198" s="1"/>
      <c r="H198" s="1"/>
      <c r="I198" s="1"/>
    </row>
    <row r="199" spans="1:9" x14ac:dyDescent="0.3">
      <c r="A199" s="1"/>
      <c r="B199" s="1"/>
      <c r="C199" s="1"/>
      <c r="D199" s="1"/>
      <c r="E199" s="1"/>
      <c r="F199" s="1"/>
      <c r="G199" s="1"/>
      <c r="H199" s="1"/>
      <c r="I199" s="1"/>
    </row>
    <row r="200" spans="1:9" x14ac:dyDescent="0.3">
      <c r="A200" s="1"/>
      <c r="B200" s="1"/>
      <c r="C200" s="1"/>
      <c r="D200" s="1"/>
      <c r="E200" s="1"/>
      <c r="F200" s="1"/>
      <c r="G200" s="1"/>
      <c r="H200" s="1"/>
      <c r="I200" s="1"/>
    </row>
    <row r="201" spans="1:9" x14ac:dyDescent="0.3">
      <c r="A201" s="1"/>
      <c r="B201" s="1"/>
      <c r="C201" s="1"/>
      <c r="D201" s="1"/>
      <c r="E201" s="1"/>
      <c r="F201" s="1"/>
      <c r="G201" s="1"/>
      <c r="H201" s="1"/>
      <c r="I201" s="1"/>
    </row>
    <row r="202" spans="1:9" x14ac:dyDescent="0.3">
      <c r="A202" s="1"/>
      <c r="B202" s="1"/>
      <c r="C202" s="1"/>
      <c r="D202" s="1"/>
      <c r="E202" s="1"/>
      <c r="F202" s="1"/>
      <c r="G202" s="1"/>
      <c r="H202" s="1"/>
      <c r="I202" s="1"/>
    </row>
    <row r="203" spans="1:9" x14ac:dyDescent="0.3">
      <c r="A203" s="1"/>
      <c r="B203" s="1"/>
      <c r="C203" s="1"/>
      <c r="D203" s="1"/>
      <c r="E203" s="1"/>
      <c r="F203" s="1"/>
      <c r="G203" s="1"/>
      <c r="H203" s="1"/>
      <c r="I203" s="1"/>
    </row>
    <row r="204" spans="1:9" x14ac:dyDescent="0.3">
      <c r="A204" s="1"/>
      <c r="B204" s="1"/>
      <c r="C204" s="1"/>
      <c r="D204" s="1"/>
      <c r="E204" s="1"/>
      <c r="F204" s="1"/>
      <c r="G204" s="1"/>
      <c r="H204" s="1"/>
      <c r="I204" s="1"/>
    </row>
    <row r="205" spans="1:9" x14ac:dyDescent="0.3">
      <c r="A205" s="1"/>
      <c r="B205" s="1"/>
      <c r="C205" s="1"/>
      <c r="D205" s="1"/>
      <c r="E205" s="1"/>
      <c r="F205" s="1"/>
      <c r="G205" s="1"/>
      <c r="H205" s="1"/>
      <c r="I205" s="1"/>
    </row>
    <row r="206" spans="1:9" x14ac:dyDescent="0.3">
      <c r="A206" s="1"/>
      <c r="B206" s="1"/>
      <c r="C206" s="1"/>
      <c r="D206" s="1"/>
      <c r="E206" s="1"/>
      <c r="F206" s="1"/>
      <c r="G206" s="1"/>
      <c r="H206" s="1"/>
      <c r="I206" s="1"/>
    </row>
    <row r="207" spans="1:9" x14ac:dyDescent="0.3">
      <c r="A207" s="1"/>
      <c r="B207" s="1"/>
      <c r="C207" s="1"/>
      <c r="D207" s="1"/>
      <c r="E207" s="1"/>
      <c r="F207" s="1"/>
      <c r="G207" s="1"/>
      <c r="H207" s="1"/>
      <c r="I207" s="1"/>
    </row>
  </sheetData>
  <pageMargins left="0.19685039370078741" right="0.19685039370078741" top="0.19685039370078741" bottom="0.19685039370078741" header="0.19685039370078741" footer="0.19685039370078741"/>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AF5881"/>
  </sheetPr>
  <dimension ref="B1:AX41"/>
  <sheetViews>
    <sheetView zoomScale="60" zoomScaleNormal="60" workbookViewId="0">
      <selection activeCell="H58" sqref="H58"/>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2029</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GDIR-4-2</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8" t="s">
        <v>581</v>
      </c>
      <c r="L11" s="98" t="s">
        <v>582</v>
      </c>
      <c r="M11" s="98" t="s">
        <v>580</v>
      </c>
      <c r="N11" s="98" t="s">
        <v>581</v>
      </c>
      <c r="O11" s="318"/>
      <c r="P11" s="319"/>
      <c r="Q11" s="271"/>
      <c r="R11" s="274"/>
      <c r="S11" s="274"/>
      <c r="T11" s="274"/>
      <c r="U11" s="274"/>
      <c r="V11" s="274"/>
      <c r="W11" s="274"/>
      <c r="X11" s="274"/>
      <c r="Y11" s="274"/>
      <c r="Z11" s="82" t="s">
        <v>56</v>
      </c>
      <c r="AA11" s="82" t="s">
        <v>57</v>
      </c>
      <c r="AB11" s="82">
        <v>2</v>
      </c>
      <c r="AC11" s="82">
        <v>3</v>
      </c>
      <c r="AD11" s="82">
        <v>4</v>
      </c>
      <c r="AE11" s="82">
        <v>5</v>
      </c>
      <c r="AF11" s="82">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145.19999999999999" x14ac:dyDescent="0.25">
      <c r="B12" s="296" t="s">
        <v>8</v>
      </c>
      <c r="C12" s="299" t="str">
        <f>VLOOKUP(B12,'HOJA DE DATOS'!$I$13:$J$46,2,FALSE)</f>
        <v>Suministrar información y prestación de servicios en condiciones de calidad, oportunidad, eficiencia, eficacia, efectividad, accesibilidad y transparencia, respecto a los trámites y servicios ofrecidos por la Aeronáutica Civil y las peticiones, quejas, reclamos, sugerencias y denuncias presentadas por los ciudadanos, usuarios y grupos de interés; con el fin de lograr la satisfacción y confianza en la gestión de la Entidad.</v>
      </c>
      <c r="D12" s="302" t="s">
        <v>687</v>
      </c>
      <c r="E12" s="304" t="s">
        <v>368</v>
      </c>
      <c r="F12" s="306" t="str">
        <f>IFERROR(VLOOKUP(E12,'HOJA DE DATOS'!$I$50:$J$57,2,0),"Casilla formulada")</f>
        <v>Posibilidad de ocurrencia de un evento que afecte la imagen, buen nombre o reputación de una organización, ante sus clientes y partes interesadas</v>
      </c>
      <c r="G12" s="101">
        <v>1</v>
      </c>
      <c r="H12" s="102" t="s">
        <v>369</v>
      </c>
      <c r="I12" s="308" t="s">
        <v>370</v>
      </c>
      <c r="J12" s="310">
        <v>3</v>
      </c>
      <c r="K12" s="340" t="str">
        <f>IF(J12="Escoger un dato de la lista desplegable","← 
Definir el nivel de probabilidad",VLOOKUP(J12,'HOJA DE DATOS'!$B$4:$E$8,2,0))</f>
        <v>Posible</v>
      </c>
      <c r="L12" s="304" t="str">
        <f>IF(J12="Escoger un dato de la lista desplegable","← ← 
Definir el nivel de probabilidad",VLOOKUP('GDIR-4.2 (G-V3)'!J12:J21,'HOJA DE DATOS'!$B$4:$E$8,4,0))</f>
        <v>Al menos 1 vez en los últimos 2 años.</v>
      </c>
      <c r="M12" s="338">
        <v>3</v>
      </c>
      <c r="N12" s="340" t="str">
        <f>IF(M12="Escoger un dato de la lista desplegable","← 
Definir el nivel de impacto",VLOOKUP(M12,'HOJA DE DATOS'!$G$4:$H$8,2,0))</f>
        <v>Moderado</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Alto</v>
      </c>
      <c r="P12" s="342" t="s">
        <v>70</v>
      </c>
      <c r="Q12" s="103">
        <v>1</v>
      </c>
      <c r="R12" s="75" t="s">
        <v>689</v>
      </c>
      <c r="S12" s="75" t="s">
        <v>371</v>
      </c>
      <c r="T12" s="75" t="s">
        <v>92</v>
      </c>
      <c r="U12" s="75" t="s">
        <v>690</v>
      </c>
      <c r="V12" s="75" t="s">
        <v>691</v>
      </c>
      <c r="W12" s="75" t="s">
        <v>692</v>
      </c>
      <c r="X12" s="75" t="s">
        <v>693</v>
      </c>
      <c r="Y12" s="102" t="s">
        <v>95</v>
      </c>
      <c r="Z12" s="102" t="s">
        <v>79</v>
      </c>
      <c r="AA12" s="102" t="s">
        <v>80</v>
      </c>
      <c r="AB12" s="102" t="s">
        <v>81</v>
      </c>
      <c r="AC12" s="102" t="s">
        <v>82</v>
      </c>
      <c r="AD12" s="102" t="s">
        <v>83</v>
      </c>
      <c r="AE12" s="102" t="s">
        <v>84</v>
      </c>
      <c r="AF12" s="102" t="s">
        <v>96</v>
      </c>
      <c r="AG12" s="102">
        <f t="shared" ref="AG12:AG41"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DIRECTAMENTE</v>
      </c>
      <c r="AS12" s="334">
        <f t="shared" ref="AS12:AS3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AU32" si="10">IF(M12=1,1,IF(AND(M12=2,AP12="FUERTE",OR(AR12="DIRECTAMENTE",AR12="INDIRECTAMENTE")),M12-1,IF(AND(M12&gt;2,AP12="FUERTE",AR12="DIRECTAMENTE"),M12-2,IF(AND(M12&gt;2,AP12="FUERTE",AR12="INDIRECTAMENTE"),M12-1,IF(AND(M12&gt;1,AP12="MODERADA",AR12="DIRECTAMENTE"),M12-1,M12)))))</f>
        <v>1</v>
      </c>
      <c r="AV12" s="306" t="str">
        <f t="shared" ref="AV12:AV32" si="11">IF(AU12=1,"Insignificante",IF(AU12=2,"Menor",IF(AU12=3,"Moderado",IF(AU12=4,"Mayor",IF(AU12=5,"Catastrófico","Casilla formulada")))))</f>
        <v>Insignificante</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Bajo</v>
      </c>
      <c r="AX12" s="327" t="s">
        <v>702</v>
      </c>
    </row>
    <row r="13" spans="2:50" s="104" customFormat="1" ht="92.4" x14ac:dyDescent="0.25">
      <c r="B13" s="297"/>
      <c r="C13" s="300"/>
      <c r="D13" s="302"/>
      <c r="E13" s="304"/>
      <c r="F13" s="306"/>
      <c r="G13" s="105">
        <v>2</v>
      </c>
      <c r="H13" s="106" t="s">
        <v>688</v>
      </c>
      <c r="I13" s="308"/>
      <c r="J13" s="310"/>
      <c r="K13" s="340"/>
      <c r="L13" s="304"/>
      <c r="M13" s="338"/>
      <c r="N13" s="340"/>
      <c r="O13" s="325"/>
      <c r="P13" s="308"/>
      <c r="Q13" s="107">
        <v>2</v>
      </c>
      <c r="R13" s="76" t="s">
        <v>694</v>
      </c>
      <c r="S13" s="76" t="s">
        <v>371</v>
      </c>
      <c r="T13" s="76" t="s">
        <v>77</v>
      </c>
      <c r="U13" s="76" t="s">
        <v>695</v>
      </c>
      <c r="V13" s="76" t="s">
        <v>696</v>
      </c>
      <c r="W13" s="76" t="s">
        <v>372</v>
      </c>
      <c r="X13" s="76" t="s">
        <v>697</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92.4" x14ac:dyDescent="0.25">
      <c r="B14" s="297"/>
      <c r="C14" s="300"/>
      <c r="D14" s="302"/>
      <c r="E14" s="304"/>
      <c r="F14" s="306"/>
      <c r="G14" s="108">
        <v>3</v>
      </c>
      <c r="H14" s="109" t="s">
        <v>455</v>
      </c>
      <c r="I14" s="308"/>
      <c r="J14" s="310"/>
      <c r="K14" s="340"/>
      <c r="L14" s="304"/>
      <c r="M14" s="338"/>
      <c r="N14" s="340"/>
      <c r="O14" s="325"/>
      <c r="P14" s="308"/>
      <c r="Q14" s="110">
        <v>3</v>
      </c>
      <c r="R14" s="77" t="s">
        <v>456</v>
      </c>
      <c r="S14" s="77" t="s">
        <v>371</v>
      </c>
      <c r="T14" s="77" t="s">
        <v>92</v>
      </c>
      <c r="U14" s="77" t="s">
        <v>698</v>
      </c>
      <c r="V14" s="77" t="s">
        <v>699</v>
      </c>
      <c r="W14" s="77" t="s">
        <v>700</v>
      </c>
      <c r="X14" s="77" t="s">
        <v>701</v>
      </c>
      <c r="Y14" s="109" t="s">
        <v>78</v>
      </c>
      <c r="Z14" s="109" t="s">
        <v>79</v>
      </c>
      <c r="AA14" s="109" t="s">
        <v>80</v>
      </c>
      <c r="AB14" s="109" t="s">
        <v>81</v>
      </c>
      <c r="AC14" s="109" t="s">
        <v>82</v>
      </c>
      <c r="AD14" s="109" t="s">
        <v>83</v>
      </c>
      <c r="AE14" s="109" t="s">
        <v>84</v>
      </c>
      <c r="AF14" s="109" t="s">
        <v>96</v>
      </c>
      <c r="AG14" s="109">
        <f t="shared" si="0"/>
        <v>100</v>
      </c>
      <c r="AH14" s="109" t="str">
        <f t="shared" si="1"/>
        <v>Fuerte</v>
      </c>
      <c r="AI14" s="109"/>
      <c r="AJ14" s="109" t="s">
        <v>89</v>
      </c>
      <c r="AK14" s="109" t="str">
        <f t="shared" si="2"/>
        <v>Siempre se ejecuta</v>
      </c>
      <c r="AL14" s="109"/>
      <c r="AM14" s="109" t="str">
        <f t="shared" si="3"/>
        <v>FUERTE</v>
      </c>
      <c r="AN14" s="109">
        <f t="shared" si="4"/>
        <v>100</v>
      </c>
      <c r="AO14" s="109" t="str">
        <f t="shared" si="5"/>
        <v>NO</v>
      </c>
      <c r="AP14" s="330"/>
      <c r="AQ14" s="330"/>
      <c r="AR14" s="332"/>
      <c r="AS14" s="310"/>
      <c r="AT14" s="335"/>
      <c r="AU14" s="338"/>
      <c r="AV14" s="306"/>
      <c r="AW14" s="325"/>
      <c r="AX14" s="328"/>
    </row>
    <row r="15" spans="2:50" s="104" customFormat="1" ht="2.4" customHeight="1" x14ac:dyDescent="0.25">
      <c r="B15" s="297"/>
      <c r="C15" s="300"/>
      <c r="D15" s="302"/>
      <c r="E15" s="304"/>
      <c r="F15" s="306"/>
      <c r="G15" s="105">
        <v>4</v>
      </c>
      <c r="H15" s="106" t="s">
        <v>586</v>
      </c>
      <c r="I15" s="308"/>
      <c r="J15" s="310"/>
      <c r="K15" s="340"/>
      <c r="L15" s="304"/>
      <c r="M15" s="338"/>
      <c r="N15" s="340"/>
      <c r="O15" s="325"/>
      <c r="P15" s="308"/>
      <c r="Q15" s="107">
        <v>4</v>
      </c>
      <c r="R15" s="76" t="s">
        <v>590</v>
      </c>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si="0"/>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si="0"/>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0"/>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0"/>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0"/>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probabilidad",VLOOKUP('GDIR-4.2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0"/>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2">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0"/>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0"/>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0"/>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0"/>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0"/>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0"/>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0"/>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0"/>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0"/>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probabilidad",VLOOKUP('GDIR-4.2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0"/>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3">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0"/>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0"/>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0"/>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0"/>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0"/>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0"/>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0"/>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0"/>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0"/>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HPv+Sh1bYIws7sh+dwNTDrvrrDzQT/lP6AutL8obIBF/4ieDWtZ4zqSQcxHPDkPdk3HqhKXms7xxLsAinR6xuw==" saltValue="LIK+mM7gzU9/dYMiYEUm2g==" spinCount="100000" sheet="1" objects="1" scenarios="1"/>
  <mergeCells count="112">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2:C3"/>
    <mergeCell ref="D2:AX2"/>
    <mergeCell ref="D3:AX3"/>
    <mergeCell ref="B4:C4"/>
    <mergeCell ref="D4:H4"/>
    <mergeCell ref="I4:Q4"/>
    <mergeCell ref="R4:AG4"/>
    <mergeCell ref="AH4:AX4"/>
    <mergeCell ref="B6:C6"/>
    <mergeCell ref="D6:F6"/>
  </mergeCells>
  <conditionalFormatting sqref="O12:P12 O13:O21">
    <cfRule type="containsText" dxfId="4128" priority="87" operator="containsText" text="Extremo">
      <formula>NOT(ISERROR(SEARCH("Extremo",O12)))</formula>
    </cfRule>
    <cfRule type="containsText" dxfId="4127" priority="88" operator="containsText" text="Alto">
      <formula>NOT(ISERROR(SEARCH("Alto",O12)))</formula>
    </cfRule>
    <cfRule type="containsText" dxfId="4126" priority="89" operator="containsText" text="Moderado">
      <formula>NOT(ISERROR(SEARCH("Moderado",O12)))</formula>
    </cfRule>
    <cfRule type="containsText" dxfId="4125" priority="90" operator="containsText" text="Bajo">
      <formula>NOT(ISERROR(SEARCH("Bajo",O12)))</formula>
    </cfRule>
  </conditionalFormatting>
  <conditionalFormatting sqref="AM12:AM21">
    <cfRule type="containsText" dxfId="4124" priority="84" operator="containsText" text="FUERTE">
      <formula>NOT(ISERROR(SEARCH("FUERTE",AM12)))</formula>
    </cfRule>
    <cfRule type="containsText" dxfId="4123" priority="85" operator="containsText" text="MODERADO">
      <formula>NOT(ISERROR(SEARCH("MODERADO",AM12)))</formula>
    </cfRule>
    <cfRule type="containsText" dxfId="4122" priority="86" operator="containsText" text="DÉBIL">
      <formula>NOT(ISERROR(SEARCH("DÉBIL",AM12)))</formula>
    </cfRule>
  </conditionalFormatting>
  <conditionalFormatting sqref="AW12:AW21">
    <cfRule type="containsText" dxfId="4121" priority="80" operator="containsText" text="Extremo">
      <formula>NOT(ISERROR(SEARCH("Extremo",AW12)))</formula>
    </cfRule>
    <cfRule type="containsText" dxfId="4120" priority="81" operator="containsText" text="Alto">
      <formula>NOT(ISERROR(SEARCH("Alto",AW12)))</formula>
    </cfRule>
    <cfRule type="containsText" dxfId="4119" priority="82" operator="containsText" text="Moderado">
      <formula>NOT(ISERROR(SEARCH("Moderado",AW12)))</formula>
    </cfRule>
    <cfRule type="containsText" dxfId="4118" priority="83" operator="containsText" text="Bajo">
      <formula>NOT(ISERROR(SEARCH("Bajo",AW12)))</formula>
    </cfRule>
  </conditionalFormatting>
  <conditionalFormatting sqref="B12:B21">
    <cfRule type="containsText" dxfId="4117" priority="79" operator="containsText" text="Escoger un proceso de la lista desplegable">
      <formula>NOT(ISERROR(SEARCH("Escoger un proceso de la lista desplegable",B12)))</formula>
    </cfRule>
  </conditionalFormatting>
  <conditionalFormatting sqref="B12:E21 Y12:AX21 G12:Q21">
    <cfRule type="containsText" dxfId="4116" priority="77" operator="containsText" text="Escoger un dato de la lista desplegable">
      <formula>NOT(ISERROR(SEARCH("Escoger un dato de la lista desplegable",B12)))</formula>
    </cfRule>
    <cfRule type="containsText" dxfId="4115" priority="78" operator="containsText" text="Casilla formulada">
      <formula>NOT(ISERROR(SEARCH("Casilla formulada",B12)))</formula>
    </cfRule>
  </conditionalFormatting>
  <conditionalFormatting sqref="D12:D21">
    <cfRule type="containsText" dxfId="4114" priority="76" operator="containsText" text="Definir el riesgo">
      <formula>NOT(ISERROR(SEARCH("Definir el riesgo",D12)))</formula>
    </cfRule>
  </conditionalFormatting>
  <conditionalFormatting sqref="H12:H21">
    <cfRule type="containsText" dxfId="4113" priority="75" operator="containsText" text="Espacio para describir la o las posibles causas">
      <formula>NOT(ISERROR(SEARCH("Espacio para describir la o las posibles causas",H12)))</formula>
    </cfRule>
  </conditionalFormatting>
  <conditionalFormatting sqref="I12:I21">
    <cfRule type="containsText" dxfId="4112"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4111" priority="73" operator="containsText" text="←">
      <formula>NOT(ISERROR(SEARCH("←",J12)))</formula>
    </cfRule>
  </conditionalFormatting>
  <conditionalFormatting sqref="P12:P21">
    <cfRule type="containsText" dxfId="4110" priority="72" operator="containsText" text="Seleccione Tratamiento del Riesgo">
      <formula>NOT(ISERROR(SEARCH("Seleccione Tratamiento del Riesgo",P12)))</formula>
    </cfRule>
  </conditionalFormatting>
  <conditionalFormatting sqref="R12:S21 U12:X21">
    <cfRule type="containsText" dxfId="4109" priority="70" operator="containsText" text="Escoger un dato de la lista desplegable">
      <formula>NOT(ISERROR(SEARCH("Escoger un dato de la lista desplegable",R12)))</formula>
    </cfRule>
    <cfRule type="containsText" dxfId="4108" priority="71" operator="containsText" text="Casilla formulada">
      <formula>NOT(ISERROR(SEARCH("Casilla formulada",R12)))</formula>
    </cfRule>
  </conditionalFormatting>
  <conditionalFormatting sqref="R12:S21 U12:X21">
    <cfRule type="containsText" dxfId="4107" priority="69" operator="containsText" text="CONTROL#">
      <formula>NOT(ISERROR(SEARCH("CONTROL#",R12)))</formula>
    </cfRule>
  </conditionalFormatting>
  <conditionalFormatting sqref="T12:T21">
    <cfRule type="containsText" dxfId="4106" priority="67" operator="containsText" text="Escoger un dato de la lista desplegable">
      <formula>NOT(ISERROR(SEARCH("Escoger un dato de la lista desplegable",T12)))</formula>
    </cfRule>
    <cfRule type="containsText" dxfId="4105" priority="68" operator="containsText" text="Casilla formulada">
      <formula>NOT(ISERROR(SEARCH("Casilla formulada",T12)))</formula>
    </cfRule>
  </conditionalFormatting>
  <conditionalFormatting sqref="T12:T21">
    <cfRule type="containsText" dxfId="4104" priority="66" operator="containsText" text="CONTROL#">
      <formula>NOT(ISERROR(SEARCH("CONTROL#",T12)))</formula>
    </cfRule>
  </conditionalFormatting>
  <conditionalFormatting sqref="T12">
    <cfRule type="containsText" dxfId="4103" priority="64" operator="containsText" text="Escoger un dato de la lista desplegable">
      <formula>NOT(ISERROR(SEARCH("Escoger un dato de la lista desplegable",T12)))</formula>
    </cfRule>
    <cfRule type="containsText" dxfId="4102" priority="65" operator="containsText" text="Casilla formulada">
      <formula>NOT(ISERROR(SEARCH("Casilla formulada",T12)))</formula>
    </cfRule>
  </conditionalFormatting>
  <conditionalFormatting sqref="T13:T21">
    <cfRule type="containsText" dxfId="4101" priority="62" operator="containsText" text="Escoger un dato de la lista desplegable">
      <formula>NOT(ISERROR(SEARCH("Escoger un dato de la lista desplegable",T13)))</formula>
    </cfRule>
    <cfRule type="containsText" dxfId="4100" priority="63" operator="containsText" text="Casilla formulada">
      <formula>NOT(ISERROR(SEARCH("Casilla formulada",T13)))</formula>
    </cfRule>
  </conditionalFormatting>
  <conditionalFormatting sqref="I6">
    <cfRule type="containsText" dxfId="4099" priority="61" operator="containsText" text="Casilla formulada">
      <formula>NOT(ISERROR(SEARCH("Casilla formulada",I6)))</formula>
    </cfRule>
  </conditionalFormatting>
  <conditionalFormatting sqref="O22:P22 O23:O31">
    <cfRule type="containsText" dxfId="4098" priority="57" operator="containsText" text="Extremo">
      <formula>NOT(ISERROR(SEARCH("Extremo",O22)))</formula>
    </cfRule>
    <cfRule type="containsText" dxfId="4097" priority="58" operator="containsText" text="Alto">
      <formula>NOT(ISERROR(SEARCH("Alto",O22)))</formula>
    </cfRule>
    <cfRule type="containsText" dxfId="4096" priority="59" operator="containsText" text="Moderado">
      <formula>NOT(ISERROR(SEARCH("Moderado",O22)))</formula>
    </cfRule>
    <cfRule type="containsText" dxfId="4095" priority="60" operator="containsText" text="Bajo">
      <formula>NOT(ISERROR(SEARCH("Bajo",O22)))</formula>
    </cfRule>
  </conditionalFormatting>
  <conditionalFormatting sqref="AM22:AM31">
    <cfRule type="containsText" dxfId="4094" priority="54" operator="containsText" text="FUERTE">
      <formula>NOT(ISERROR(SEARCH("FUERTE",AM22)))</formula>
    </cfRule>
    <cfRule type="containsText" dxfId="4093" priority="55" operator="containsText" text="MODERADO">
      <formula>NOT(ISERROR(SEARCH("MODERADO",AM22)))</formula>
    </cfRule>
    <cfRule type="containsText" dxfId="4092" priority="56" operator="containsText" text="DÉBIL">
      <formula>NOT(ISERROR(SEARCH("DÉBIL",AM22)))</formula>
    </cfRule>
  </conditionalFormatting>
  <conditionalFormatting sqref="AW22:AW31">
    <cfRule type="containsText" dxfId="4091" priority="50" operator="containsText" text="Extremo">
      <formula>NOT(ISERROR(SEARCH("Extremo",AW22)))</formula>
    </cfRule>
    <cfRule type="containsText" dxfId="4090" priority="51" operator="containsText" text="Alto">
      <formula>NOT(ISERROR(SEARCH("Alto",AW22)))</formula>
    </cfRule>
    <cfRule type="containsText" dxfId="4089" priority="52" operator="containsText" text="Moderado">
      <formula>NOT(ISERROR(SEARCH("Moderado",AW22)))</formula>
    </cfRule>
    <cfRule type="containsText" dxfId="4088" priority="53" operator="containsText" text="Bajo">
      <formula>NOT(ISERROR(SEARCH("Bajo",AW22)))</formula>
    </cfRule>
  </conditionalFormatting>
  <conditionalFormatting sqref="B22:B31">
    <cfRule type="containsText" dxfId="4087" priority="49" operator="containsText" text="Escoger un proceso de la lista desplegable">
      <formula>NOT(ISERROR(SEARCH("Escoger un proceso de la lista desplegable",B22)))</formula>
    </cfRule>
  </conditionalFormatting>
  <conditionalFormatting sqref="B22:Q31 Y22:AX31">
    <cfRule type="containsText" dxfId="4086" priority="47" operator="containsText" text="Escoger un dato de la lista desplegable">
      <formula>NOT(ISERROR(SEARCH("Escoger un dato de la lista desplegable",B22)))</formula>
    </cfRule>
    <cfRule type="containsText" dxfId="4085" priority="48" operator="containsText" text="Casilla formulada">
      <formula>NOT(ISERROR(SEARCH("Casilla formulada",B22)))</formula>
    </cfRule>
  </conditionalFormatting>
  <conditionalFormatting sqref="D22:D31">
    <cfRule type="containsText" dxfId="4084" priority="46" operator="containsText" text="Definir el riesgo">
      <formula>NOT(ISERROR(SEARCH("Definir el riesgo",D22)))</formula>
    </cfRule>
  </conditionalFormatting>
  <conditionalFormatting sqref="H22:H31">
    <cfRule type="containsText" dxfId="4083" priority="45" operator="containsText" text="Espacio para describir la o las posibles causas">
      <formula>NOT(ISERROR(SEARCH("Espacio para describir la o las posibles causas",H22)))</formula>
    </cfRule>
  </conditionalFormatting>
  <conditionalFormatting sqref="I22:I31">
    <cfRule type="containsText" dxfId="4082"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4081" priority="43" operator="containsText" text="←">
      <formula>NOT(ISERROR(SEARCH("←",J22)))</formula>
    </cfRule>
  </conditionalFormatting>
  <conditionalFormatting sqref="P22:P31">
    <cfRule type="containsText" dxfId="4080" priority="42" operator="containsText" text="Seleccione Tratamiento del Riesgo">
      <formula>NOT(ISERROR(SEARCH("Seleccione Tratamiento del Riesgo",P22)))</formula>
    </cfRule>
  </conditionalFormatting>
  <conditionalFormatting sqref="R22:S31 U22:X31">
    <cfRule type="containsText" dxfId="4079" priority="40" operator="containsText" text="Escoger un dato de la lista desplegable">
      <formula>NOT(ISERROR(SEARCH("Escoger un dato de la lista desplegable",R22)))</formula>
    </cfRule>
    <cfRule type="containsText" dxfId="4078" priority="41" operator="containsText" text="Casilla formulada">
      <formula>NOT(ISERROR(SEARCH("Casilla formulada",R22)))</formula>
    </cfRule>
  </conditionalFormatting>
  <conditionalFormatting sqref="R22:S31 U22:X31">
    <cfRule type="containsText" dxfId="4077" priority="39" operator="containsText" text="CONTROL#">
      <formula>NOT(ISERROR(SEARCH("CONTROL#",R22)))</formula>
    </cfRule>
  </conditionalFormatting>
  <conditionalFormatting sqref="T22:T31">
    <cfRule type="containsText" dxfId="4076" priority="37" operator="containsText" text="Escoger un dato de la lista desplegable">
      <formula>NOT(ISERROR(SEARCH("Escoger un dato de la lista desplegable",T22)))</formula>
    </cfRule>
    <cfRule type="containsText" dxfId="4075" priority="38" operator="containsText" text="Casilla formulada">
      <formula>NOT(ISERROR(SEARCH("Casilla formulada",T22)))</formula>
    </cfRule>
  </conditionalFormatting>
  <conditionalFormatting sqref="T22:T31">
    <cfRule type="containsText" dxfId="4074" priority="36" operator="containsText" text="CONTROL#">
      <formula>NOT(ISERROR(SEARCH("CONTROL#",T22)))</formula>
    </cfRule>
  </conditionalFormatting>
  <conditionalFormatting sqref="T22">
    <cfRule type="containsText" dxfId="4073" priority="34" operator="containsText" text="Escoger un dato de la lista desplegable">
      <formula>NOT(ISERROR(SEARCH("Escoger un dato de la lista desplegable",T22)))</formula>
    </cfRule>
    <cfRule type="containsText" dxfId="4072" priority="35" operator="containsText" text="Casilla formulada">
      <formula>NOT(ISERROR(SEARCH("Casilla formulada",T22)))</formula>
    </cfRule>
  </conditionalFormatting>
  <conditionalFormatting sqref="T23:T31">
    <cfRule type="containsText" dxfId="4071" priority="32" operator="containsText" text="Escoger un dato de la lista desplegable">
      <formula>NOT(ISERROR(SEARCH("Escoger un dato de la lista desplegable",T23)))</formula>
    </cfRule>
    <cfRule type="containsText" dxfId="4070" priority="33" operator="containsText" text="Casilla formulada">
      <formula>NOT(ISERROR(SEARCH("Casilla formulada",T23)))</formula>
    </cfRule>
  </conditionalFormatting>
  <conditionalFormatting sqref="O32:P32 O33:O41">
    <cfRule type="containsText" dxfId="4069" priority="28" operator="containsText" text="Extremo">
      <formula>NOT(ISERROR(SEARCH("Extremo",O32)))</formula>
    </cfRule>
    <cfRule type="containsText" dxfId="4068" priority="29" operator="containsText" text="Alto">
      <formula>NOT(ISERROR(SEARCH("Alto",O32)))</formula>
    </cfRule>
    <cfRule type="containsText" dxfId="4067" priority="30" operator="containsText" text="Moderado">
      <formula>NOT(ISERROR(SEARCH("Moderado",O32)))</formula>
    </cfRule>
    <cfRule type="containsText" dxfId="4066" priority="31" operator="containsText" text="Bajo">
      <formula>NOT(ISERROR(SEARCH("Bajo",O32)))</formula>
    </cfRule>
  </conditionalFormatting>
  <conditionalFormatting sqref="AM32:AM41">
    <cfRule type="containsText" dxfId="4065" priority="25" operator="containsText" text="FUERTE">
      <formula>NOT(ISERROR(SEARCH("FUERTE",AM32)))</formula>
    </cfRule>
    <cfRule type="containsText" dxfId="4064" priority="26" operator="containsText" text="MODERADO">
      <formula>NOT(ISERROR(SEARCH("MODERADO",AM32)))</formula>
    </cfRule>
    <cfRule type="containsText" dxfId="4063" priority="27" operator="containsText" text="DÉBIL">
      <formula>NOT(ISERROR(SEARCH("DÉBIL",AM32)))</formula>
    </cfRule>
  </conditionalFormatting>
  <conditionalFormatting sqref="AW32:AW41">
    <cfRule type="containsText" dxfId="4062" priority="21" operator="containsText" text="Extremo">
      <formula>NOT(ISERROR(SEARCH("Extremo",AW32)))</formula>
    </cfRule>
    <cfRule type="containsText" dxfId="4061" priority="22" operator="containsText" text="Alto">
      <formula>NOT(ISERROR(SEARCH("Alto",AW32)))</formula>
    </cfRule>
    <cfRule type="containsText" dxfId="4060" priority="23" operator="containsText" text="Moderado">
      <formula>NOT(ISERROR(SEARCH("Moderado",AW32)))</formula>
    </cfRule>
    <cfRule type="containsText" dxfId="4059" priority="24" operator="containsText" text="Bajo">
      <formula>NOT(ISERROR(SEARCH("Bajo",AW32)))</formula>
    </cfRule>
  </conditionalFormatting>
  <conditionalFormatting sqref="B32:B41">
    <cfRule type="containsText" dxfId="4058" priority="20" operator="containsText" text="Escoger un proceso de la lista desplegable">
      <formula>NOT(ISERROR(SEARCH("Escoger un proceso de la lista desplegable",B32)))</formula>
    </cfRule>
  </conditionalFormatting>
  <conditionalFormatting sqref="B32:Q41 Y32:AX41">
    <cfRule type="containsText" dxfId="4057" priority="18" operator="containsText" text="Escoger un dato de la lista desplegable">
      <formula>NOT(ISERROR(SEARCH("Escoger un dato de la lista desplegable",B32)))</formula>
    </cfRule>
    <cfRule type="containsText" dxfId="4056" priority="19" operator="containsText" text="Casilla formulada">
      <formula>NOT(ISERROR(SEARCH("Casilla formulada",B32)))</formula>
    </cfRule>
  </conditionalFormatting>
  <conditionalFormatting sqref="D32:D41">
    <cfRule type="containsText" dxfId="4055" priority="17" operator="containsText" text="Definir el riesgo">
      <formula>NOT(ISERROR(SEARCH("Definir el riesgo",D32)))</formula>
    </cfRule>
  </conditionalFormatting>
  <conditionalFormatting sqref="H32:H41">
    <cfRule type="containsText" dxfId="4054" priority="16" operator="containsText" text="Espacio para describir la o las posibles causas">
      <formula>NOT(ISERROR(SEARCH("Espacio para describir la o las posibles causas",H32)))</formula>
    </cfRule>
  </conditionalFormatting>
  <conditionalFormatting sqref="I32:I41">
    <cfRule type="containsText" dxfId="4053"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4052" priority="14" operator="containsText" text="←">
      <formula>NOT(ISERROR(SEARCH("←",J32)))</formula>
    </cfRule>
  </conditionalFormatting>
  <conditionalFormatting sqref="P32:P41">
    <cfRule type="containsText" dxfId="4051" priority="13" operator="containsText" text="Seleccione Tratamiento del Riesgo">
      <formula>NOT(ISERROR(SEARCH("Seleccione Tratamiento del Riesgo",P32)))</formula>
    </cfRule>
  </conditionalFormatting>
  <conditionalFormatting sqref="R32:S41 U32:X41">
    <cfRule type="containsText" dxfId="4050" priority="11" operator="containsText" text="Escoger un dato de la lista desplegable">
      <formula>NOT(ISERROR(SEARCH("Escoger un dato de la lista desplegable",R32)))</formula>
    </cfRule>
    <cfRule type="containsText" dxfId="4049" priority="12" operator="containsText" text="Casilla formulada">
      <formula>NOT(ISERROR(SEARCH("Casilla formulada",R32)))</formula>
    </cfRule>
  </conditionalFormatting>
  <conditionalFormatting sqref="R32:S41 U32:X41">
    <cfRule type="containsText" dxfId="4048" priority="10" operator="containsText" text="CONTROL#">
      <formula>NOT(ISERROR(SEARCH("CONTROL#",R32)))</formula>
    </cfRule>
  </conditionalFormatting>
  <conditionalFormatting sqref="T32:T41">
    <cfRule type="containsText" dxfId="4047" priority="8" operator="containsText" text="Escoger un dato de la lista desplegable">
      <formula>NOT(ISERROR(SEARCH("Escoger un dato de la lista desplegable",T32)))</formula>
    </cfRule>
    <cfRule type="containsText" dxfId="4046" priority="9" operator="containsText" text="Casilla formulada">
      <formula>NOT(ISERROR(SEARCH("Casilla formulada",T32)))</formula>
    </cfRule>
  </conditionalFormatting>
  <conditionalFormatting sqref="T32:T41">
    <cfRule type="containsText" dxfId="4045" priority="7" operator="containsText" text="CONTROL#">
      <formula>NOT(ISERROR(SEARCH("CONTROL#",T32)))</formula>
    </cfRule>
  </conditionalFormatting>
  <conditionalFormatting sqref="T32">
    <cfRule type="containsText" dxfId="4044" priority="5" operator="containsText" text="Escoger un dato de la lista desplegable">
      <formula>NOT(ISERROR(SEARCH("Escoger un dato de la lista desplegable",T32)))</formula>
    </cfRule>
    <cfRule type="containsText" dxfId="4043" priority="6" operator="containsText" text="Casilla formulada">
      <formula>NOT(ISERROR(SEARCH("Casilla formulada",T32)))</formula>
    </cfRule>
  </conditionalFormatting>
  <conditionalFormatting sqref="T33:T41">
    <cfRule type="containsText" dxfId="4042" priority="3" operator="containsText" text="Escoger un dato de la lista desplegable">
      <formula>NOT(ISERROR(SEARCH("Escoger un dato de la lista desplegable",T33)))</formula>
    </cfRule>
    <cfRule type="containsText" dxfId="4041" priority="4" operator="containsText" text="Casilla formulada">
      <formula>NOT(ISERROR(SEARCH("Casilla formulada",T33)))</formula>
    </cfRule>
  </conditionalFormatting>
  <conditionalFormatting sqref="F12:F21">
    <cfRule type="containsText" dxfId="4040" priority="1" operator="containsText" text="Escoger un dato de la lista desplegable">
      <formula>NOT(ISERROR(SEARCH("Escoger un dato de la lista desplegable",F12)))</formula>
    </cfRule>
    <cfRule type="containsText" dxfId="4039" priority="2" operator="containsText" text="Casilla formulada">
      <formula>NOT(ISERROR(SEARCH("Casilla formulada",F12)))</formula>
    </cfRule>
  </conditionalFormatting>
  <dataValidations count="11">
    <dataValidation type="list" allowBlank="1" showInputMessage="1" showErrorMessage="1" sqref="T12:T41" xr:uid="{00000000-0002-0000-0600-000000000000}">
      <formula1>"Escoger un dato de la lista desplegable,Por Tramite, Diario, Semanal, Quincenal, Mensual, Bimestral, Trimestral, Semestral,Anual"</formula1>
    </dataValidation>
    <dataValidation type="list" allowBlank="1" showInputMessage="1" showErrorMessage="1" sqref="AJ12:AJ41" xr:uid="{00000000-0002-0000-0600-000001000000}">
      <formula1>"Escoger un dato de la lista desplegable,Fuerte,Moderado,Débil"</formula1>
    </dataValidation>
    <dataValidation type="list" allowBlank="1" showInputMessage="1" showErrorMessage="1" sqref="AF12:AF41" xr:uid="{00000000-0002-0000-0600-000002000000}">
      <formula1>"Escoger un dato de la lista desplegable,Completa,Incompleta,No existe"</formula1>
    </dataValidation>
    <dataValidation type="list" allowBlank="1" showInputMessage="1" showErrorMessage="1" sqref="AE12:AE41" xr:uid="{00000000-0002-0000-0600-000003000000}">
      <formula1>"Escoger un dato de la lista desplegable,Se investigan y resuelven oportunamente,No se investigan y resuelven oportunamente."</formula1>
    </dataValidation>
    <dataValidation type="list" allowBlank="1" showInputMessage="1" showErrorMessage="1" sqref="AD12:AD41" xr:uid="{00000000-0002-0000-0600-000004000000}">
      <formula1>"Escoger un dato de la lista desplegable,Confiable,No confiable"</formula1>
    </dataValidation>
    <dataValidation type="list" allowBlank="1" showInputMessage="1" showErrorMessage="1" sqref="AC12:AC41" xr:uid="{00000000-0002-0000-0600-000005000000}">
      <formula1>"Escoger un dato de la lista desplegable,Prevenir,Detectar,No es un control"</formula1>
    </dataValidation>
    <dataValidation type="list" allowBlank="1" showInputMessage="1" showErrorMessage="1" sqref="AB12:AB41" xr:uid="{00000000-0002-0000-0600-000006000000}">
      <formula1>"Escoger un dato de la lista desplegable,Oportuna,Inoportuna"</formula1>
    </dataValidation>
    <dataValidation type="list" allowBlank="1" showInputMessage="1" showErrorMessage="1" sqref="AA12:AA41" xr:uid="{00000000-0002-0000-0600-000007000000}">
      <formula1>"Escoger un dato de la lista desplegable,Adecuado,Inadecuado"</formula1>
    </dataValidation>
    <dataValidation type="list" allowBlank="1" showInputMessage="1" showErrorMessage="1" sqref="Z12:Z41" xr:uid="{00000000-0002-0000-0600-000008000000}">
      <formula1>"Escoger un dato de la lista desplegable,Asignado,No Asignado"</formula1>
    </dataValidation>
    <dataValidation type="list" allowBlank="1" showInputMessage="1" showErrorMessage="1" sqref="Y12:Y41" xr:uid="{00000000-0002-0000-0600-000009000000}">
      <formula1>"Escoger un dato de la lista desplegable,Preventivo,Detectivo"</formula1>
    </dataValidation>
    <dataValidation type="list" allowBlank="1" showInputMessage="1" showErrorMessage="1" sqref="M12:M41 J12:J41" xr:uid="{00000000-0002-0000-0600-00000A000000}">
      <formula1>"Escoger un dato de la lista desplegable,5,4,3,2,1"</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B000000}">
          <x14:formula1>
            <xm:f>'HOJA DE DATOS'!$I$13:$I$46</xm:f>
          </x14:formula1>
          <xm:sqref>B12:B41</xm:sqref>
        </x14:dataValidation>
        <x14:dataValidation type="list" allowBlank="1" showInputMessage="1" showErrorMessage="1" xr:uid="{00000000-0002-0000-0600-00000C000000}">
          <x14:formula1>
            <xm:f>'HOJA DE DATOS'!$I$50:$I$57</xm:f>
          </x14:formula1>
          <xm:sqref>E12:E41</xm:sqref>
        </x14:dataValidation>
        <x14:dataValidation type="list" allowBlank="1" showInputMessage="1" showErrorMessage="1" xr:uid="{00000000-0002-0000-0600-00000D000000}">
          <x14:formula1>
            <xm:f>'HOJA DE DATOS'!$I$60:$I$64</xm:f>
          </x14:formula1>
          <xm:sqref>P12:P41</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EC85B-F369-47C8-9426-87A3BD59ACFA}">
  <sheetPr codeName="Hoja7">
    <tabColor rgb="FFAF5881"/>
    <pageSetUpPr fitToPage="1"/>
  </sheetPr>
  <dimension ref="A1:BR1048154"/>
  <sheetViews>
    <sheetView zoomScale="60" zoomScaleNormal="60" zoomScaleSheetLayoutView="100" zoomScalePageLayoutView="10" workbookViewId="0">
      <pane ySplit="11" topLeftCell="A12" activePane="bottomLeft" state="frozen"/>
      <selection activeCell="C12" sqref="C12:C21"/>
      <selection pane="bottomLeft" activeCell="D12" sqref="D12:D21"/>
    </sheetView>
  </sheetViews>
  <sheetFormatPr baseColWidth="10" defaultColWidth="11.44140625" defaultRowHeight="15" x14ac:dyDescent="0.3"/>
  <cols>
    <col min="1" max="1" width="1.44140625" style="162" customWidth="1"/>
    <col min="2" max="2" width="28.5546875" style="162" customWidth="1"/>
    <col min="3" max="3" width="42.88671875" style="162" customWidth="1"/>
    <col min="4" max="4" width="43.33203125" style="162" customWidth="1"/>
    <col min="5" max="8" width="12.21875" style="162" customWidth="1"/>
    <col min="9" max="9" width="9.33203125" style="162" customWidth="1"/>
    <col min="10" max="10" width="7.33203125" style="162" customWidth="1"/>
    <col min="11" max="11" width="50.44140625" style="162" customWidth="1"/>
    <col min="12" max="12" width="33.5546875" style="162" customWidth="1"/>
    <col min="13" max="13" width="12.33203125" style="162" customWidth="1"/>
    <col min="14" max="14" width="18.6640625" style="162" customWidth="1"/>
    <col min="15" max="15" width="21.33203125" style="162" customWidth="1"/>
    <col min="16" max="34" width="12.21875" style="162" customWidth="1"/>
    <col min="35" max="35" width="12.109375" style="162" customWidth="1"/>
    <col min="36" max="36" width="16" style="162" customWidth="1"/>
    <col min="37" max="37" width="15.5546875" style="162" customWidth="1"/>
    <col min="38" max="38" width="19.44140625" style="162" customWidth="1"/>
    <col min="39" max="39" width="5.6640625" style="162" customWidth="1"/>
    <col min="40" max="40" width="131.109375" style="162" customWidth="1"/>
    <col min="41" max="43" width="18.88671875" style="183" customWidth="1"/>
    <col min="44" max="44" width="74.5546875" style="183" customWidth="1"/>
    <col min="45" max="45" width="35.88671875" style="183" customWidth="1"/>
    <col min="46" max="46" width="42.5546875" style="183" customWidth="1"/>
    <col min="47" max="47" width="18.88671875" style="183" customWidth="1"/>
    <col min="48" max="54" width="14.44140625" style="162" customWidth="1"/>
    <col min="55" max="55" width="5.6640625" style="162" customWidth="1"/>
    <col min="56" max="56" width="14.109375" style="162" customWidth="1"/>
    <col min="57" max="57" width="1.44140625" style="162" customWidth="1"/>
    <col min="58" max="58" width="9.44140625" style="162" customWidth="1"/>
    <col min="59" max="59" width="15.88671875" style="162" customWidth="1"/>
    <col min="60" max="60" width="1.44140625" style="162" customWidth="1"/>
    <col min="61" max="61" width="19.5546875" style="162" customWidth="1"/>
    <col min="62" max="62" width="5.6640625" style="162" customWidth="1"/>
    <col min="63" max="64" width="18.44140625" style="162" customWidth="1"/>
    <col min="65" max="65" width="21.5546875" style="162" customWidth="1"/>
    <col min="66" max="66" width="5.6640625" style="184" customWidth="1"/>
    <col min="67" max="67" width="14.44140625" style="162" customWidth="1"/>
    <col min="68" max="68" width="14.6640625" style="162" customWidth="1"/>
    <col min="69" max="69" width="18.44140625" style="162" customWidth="1"/>
    <col min="70" max="70" width="28.5546875" style="162" customWidth="1"/>
    <col min="71" max="71" width="1.44140625" style="162" customWidth="1"/>
    <col min="72" max="16384" width="11.44140625" style="162"/>
  </cols>
  <sheetData>
    <row r="1" spans="1:70" s="146" customFormat="1" ht="7.5" customHeight="1" x14ac:dyDescent="0.3">
      <c r="AO1" s="147"/>
      <c r="AP1" s="147"/>
      <c r="AQ1" s="147"/>
      <c r="AR1" s="147"/>
      <c r="AS1" s="147"/>
      <c r="AT1" s="147"/>
      <c r="AU1" s="147"/>
      <c r="BN1" s="148"/>
    </row>
    <row r="2" spans="1:70" s="146" customFormat="1" ht="30" customHeight="1" x14ac:dyDescent="0.3">
      <c r="B2" s="451"/>
      <c r="C2" s="451"/>
      <c r="D2" s="452" t="s">
        <v>51</v>
      </c>
      <c r="E2" s="452"/>
      <c r="F2" s="452"/>
      <c r="G2" s="452"/>
      <c r="H2" s="452"/>
      <c r="I2" s="452"/>
      <c r="J2" s="452"/>
      <c r="K2" s="452"/>
      <c r="L2" s="452"/>
      <c r="M2" s="452"/>
      <c r="N2" s="452"/>
      <c r="O2" s="452"/>
      <c r="P2" s="452"/>
      <c r="Q2" s="452"/>
      <c r="R2" s="452"/>
      <c r="S2" s="452"/>
      <c r="T2" s="452"/>
      <c r="U2" s="452"/>
      <c r="V2" s="452"/>
      <c r="W2" s="452"/>
      <c r="X2" s="452"/>
      <c r="Y2" s="452"/>
      <c r="Z2" s="452"/>
      <c r="AA2" s="452"/>
      <c r="AB2" s="452"/>
      <c r="AC2" s="452"/>
      <c r="AD2" s="452"/>
      <c r="AE2" s="452"/>
      <c r="AF2" s="452"/>
      <c r="AG2" s="452"/>
      <c r="AH2" s="452"/>
      <c r="AI2" s="452"/>
      <c r="AJ2" s="452"/>
      <c r="AK2" s="452"/>
      <c r="AL2" s="452"/>
      <c r="AM2" s="452"/>
      <c r="AN2" s="452"/>
      <c r="AO2" s="452"/>
      <c r="AP2" s="452"/>
      <c r="AQ2" s="452"/>
      <c r="AR2" s="452"/>
      <c r="AS2" s="452"/>
      <c r="AT2" s="452"/>
      <c r="AU2" s="452"/>
      <c r="AV2" s="452"/>
      <c r="AW2" s="452"/>
      <c r="AX2" s="452"/>
      <c r="AY2" s="452"/>
      <c r="AZ2" s="452"/>
      <c r="BA2" s="452"/>
      <c r="BB2" s="452"/>
      <c r="BC2" s="452"/>
      <c r="BD2" s="452"/>
      <c r="BE2" s="452"/>
      <c r="BF2" s="452"/>
      <c r="BG2" s="452"/>
      <c r="BH2" s="452"/>
      <c r="BI2" s="452"/>
      <c r="BJ2" s="452"/>
      <c r="BK2" s="452"/>
      <c r="BL2" s="452"/>
      <c r="BM2" s="452"/>
      <c r="BN2" s="452"/>
      <c r="BO2" s="452"/>
      <c r="BP2" s="452"/>
      <c r="BQ2" s="452"/>
      <c r="BR2" s="452"/>
    </row>
    <row r="3" spans="1:70" s="146" customFormat="1" ht="60" customHeight="1" x14ac:dyDescent="0.3">
      <c r="B3" s="451"/>
      <c r="C3" s="451"/>
      <c r="D3" s="453" t="s">
        <v>52</v>
      </c>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3"/>
      <c r="BL3" s="453"/>
      <c r="BM3" s="453"/>
      <c r="BN3" s="453"/>
      <c r="BO3" s="453"/>
      <c r="BP3" s="453"/>
      <c r="BQ3" s="453"/>
      <c r="BR3" s="453"/>
    </row>
    <row r="4" spans="1:70" s="149" customFormat="1" ht="30" customHeight="1" x14ac:dyDescent="0.3">
      <c r="B4" s="454" t="s">
        <v>2028</v>
      </c>
      <c r="C4" s="454"/>
      <c r="D4" s="455" t="s">
        <v>67</v>
      </c>
      <c r="E4" s="455"/>
      <c r="F4" s="455"/>
      <c r="G4" s="455"/>
      <c r="H4" s="455"/>
      <c r="I4" s="455"/>
      <c r="J4" s="455"/>
      <c r="K4" s="455"/>
      <c r="L4" s="455"/>
      <c r="M4" s="455"/>
      <c r="N4" s="455"/>
      <c r="O4" s="455"/>
      <c r="P4" s="455"/>
      <c r="Q4" s="455"/>
      <c r="R4" s="455" t="s">
        <v>1922</v>
      </c>
      <c r="S4" s="455"/>
      <c r="T4" s="455"/>
      <c r="U4" s="455"/>
      <c r="V4" s="455"/>
      <c r="W4" s="455"/>
      <c r="X4" s="455"/>
      <c r="Y4" s="455"/>
      <c r="Z4" s="455"/>
      <c r="AA4" s="455"/>
      <c r="AB4" s="455"/>
      <c r="AC4" s="455"/>
      <c r="AD4" s="455"/>
      <c r="AE4" s="455"/>
      <c r="AF4" s="455"/>
      <c r="AG4" s="455"/>
      <c r="AH4" s="455"/>
      <c r="AI4" s="455"/>
      <c r="AJ4" s="455"/>
      <c r="AK4" s="455"/>
      <c r="AL4" s="455"/>
      <c r="AM4" s="455"/>
      <c r="AN4" s="455"/>
      <c r="AO4" s="455"/>
      <c r="AP4" s="455"/>
      <c r="AQ4" s="455"/>
      <c r="AR4" s="455"/>
      <c r="AS4" s="455"/>
      <c r="AT4" s="456" t="s">
        <v>1923</v>
      </c>
      <c r="AU4" s="456"/>
      <c r="AV4" s="456"/>
      <c r="AW4" s="456"/>
      <c r="AX4" s="456"/>
      <c r="AY4" s="456"/>
      <c r="AZ4" s="456"/>
      <c r="BA4" s="456"/>
      <c r="BB4" s="456"/>
      <c r="BC4" s="456"/>
      <c r="BD4" s="456"/>
      <c r="BE4" s="456"/>
      <c r="BF4" s="456"/>
      <c r="BG4" s="456"/>
      <c r="BH4" s="456"/>
      <c r="BI4" s="456"/>
      <c r="BJ4" s="456"/>
      <c r="BK4" s="456"/>
      <c r="BL4" s="456"/>
      <c r="BM4" s="456"/>
      <c r="BN4" s="456"/>
      <c r="BO4" s="456"/>
      <c r="BP4" s="456"/>
      <c r="BQ4" s="456"/>
      <c r="BR4" s="456"/>
    </row>
    <row r="5" spans="1:70" s="149" customFormat="1" ht="6" customHeight="1" x14ac:dyDescent="0.3">
      <c r="B5" s="150"/>
      <c r="C5" s="150"/>
      <c r="D5" s="150"/>
      <c r="E5" s="150"/>
      <c r="F5" s="150"/>
      <c r="G5" s="150"/>
      <c r="H5" s="150"/>
      <c r="I5" s="150"/>
      <c r="J5" s="150"/>
      <c r="K5" s="150"/>
      <c r="L5" s="150"/>
      <c r="M5" s="150"/>
      <c r="N5" s="150"/>
      <c r="O5" s="150"/>
      <c r="P5" s="150"/>
      <c r="Q5" s="150"/>
      <c r="R5" s="150"/>
      <c r="S5" s="150"/>
      <c r="T5" s="150"/>
      <c r="U5" s="150"/>
      <c r="V5" s="150"/>
      <c r="W5" s="150"/>
      <c r="X5" s="150"/>
      <c r="Y5" s="150"/>
      <c r="Z5" s="150"/>
      <c r="AA5" s="150"/>
      <c r="AB5" s="150"/>
      <c r="AC5" s="150"/>
      <c r="AD5" s="150"/>
      <c r="AE5" s="150"/>
      <c r="AF5" s="150"/>
      <c r="AG5" s="150"/>
      <c r="AH5" s="150"/>
      <c r="AI5" s="150"/>
      <c r="AJ5" s="150"/>
      <c r="AK5" s="150"/>
      <c r="AL5" s="150"/>
      <c r="AM5" s="150"/>
      <c r="AN5" s="150"/>
      <c r="AO5" s="150"/>
      <c r="AP5" s="150"/>
      <c r="AQ5" s="150"/>
      <c r="AR5" s="150"/>
      <c r="AS5" s="150"/>
      <c r="AT5" s="151"/>
      <c r="AU5" s="151"/>
      <c r="AV5" s="151"/>
      <c r="AW5" s="151"/>
      <c r="AX5" s="151"/>
      <c r="AY5" s="151"/>
      <c r="AZ5" s="151"/>
      <c r="BA5" s="151"/>
      <c r="BB5" s="151"/>
      <c r="BC5" s="151"/>
      <c r="BD5" s="151"/>
      <c r="BE5" s="151"/>
      <c r="BF5" s="151"/>
      <c r="BG5" s="151"/>
      <c r="BH5" s="151"/>
      <c r="BI5" s="151"/>
      <c r="BJ5" s="151"/>
      <c r="BK5" s="151"/>
      <c r="BL5" s="151"/>
      <c r="BM5" s="151"/>
      <c r="BN5" s="151"/>
      <c r="BO5" s="151"/>
      <c r="BP5" s="151"/>
      <c r="BQ5" s="151"/>
      <c r="BR5" s="151"/>
    </row>
    <row r="6" spans="1:70" s="149" customFormat="1" ht="20.399999999999999" customHeight="1" x14ac:dyDescent="0.3">
      <c r="B6" s="441" t="s">
        <v>566</v>
      </c>
      <c r="C6" s="441"/>
      <c r="D6" s="442">
        <v>44226</v>
      </c>
      <c r="E6" s="443"/>
      <c r="F6" s="443"/>
      <c r="G6" s="152"/>
      <c r="H6" s="153" t="s">
        <v>567</v>
      </c>
      <c r="J6" s="150"/>
      <c r="K6" s="154" t="str">
        <f>IFERROR((VLOOKUP(B12,'[7]HOJA DE DATOS'!I13:K45,3,0)),"Casilla formulada")</f>
        <v>GDIR-4-2</v>
      </c>
      <c r="L6" s="150"/>
      <c r="M6" s="150"/>
      <c r="N6" s="150"/>
      <c r="O6" s="150"/>
      <c r="P6" s="150"/>
      <c r="Q6" s="150"/>
      <c r="R6" s="150"/>
      <c r="S6" s="150"/>
      <c r="T6" s="150"/>
      <c r="U6" s="150"/>
      <c r="V6" s="150"/>
      <c r="W6" s="150"/>
      <c r="X6" s="150"/>
      <c r="Y6" s="150"/>
      <c r="Z6" s="150"/>
      <c r="AA6" s="150"/>
      <c r="AB6" s="150"/>
      <c r="AC6" s="150"/>
      <c r="AD6" s="150"/>
      <c r="AE6" s="150"/>
      <c r="AF6" s="150"/>
      <c r="AG6" s="150"/>
      <c r="AH6" s="150"/>
      <c r="AI6" s="150"/>
      <c r="AJ6" s="150"/>
      <c r="AK6" s="150"/>
      <c r="AL6" s="150"/>
      <c r="AM6" s="150"/>
      <c r="AN6" s="150"/>
      <c r="AO6" s="150"/>
      <c r="AP6" s="150"/>
      <c r="AQ6" s="150"/>
      <c r="AR6" s="150"/>
      <c r="AS6" s="150"/>
      <c r="AT6" s="151"/>
      <c r="AU6" s="151"/>
      <c r="AV6" s="151"/>
      <c r="AW6" s="151"/>
      <c r="AX6" s="151"/>
      <c r="AY6" s="151"/>
      <c r="AZ6" s="151"/>
      <c r="BA6" s="151"/>
      <c r="BB6" s="151"/>
      <c r="BC6" s="151"/>
      <c r="BD6" s="151"/>
      <c r="BE6" s="151"/>
      <c r="BF6" s="151"/>
      <c r="BG6" s="151"/>
      <c r="BH6" s="151"/>
      <c r="BI6" s="151"/>
      <c r="BJ6" s="151"/>
      <c r="BK6" s="151"/>
      <c r="BL6" s="151"/>
      <c r="BM6" s="151"/>
      <c r="BN6" s="151"/>
      <c r="BO6" s="151"/>
      <c r="BP6" s="151"/>
      <c r="BQ6" s="151"/>
      <c r="BR6" s="151"/>
    </row>
    <row r="7" spans="1:70" s="146" customFormat="1" ht="6" customHeight="1" thickBot="1" x14ac:dyDescent="0.35">
      <c r="R7" s="155"/>
      <c r="AO7" s="147"/>
      <c r="AP7" s="147"/>
      <c r="AQ7" s="147"/>
      <c r="AR7" s="147"/>
      <c r="AS7" s="147"/>
      <c r="AT7" s="147"/>
      <c r="AU7" s="147"/>
      <c r="BN7" s="148"/>
    </row>
    <row r="8" spans="1:70" s="148" customFormat="1" ht="21" customHeight="1" x14ac:dyDescent="0.3">
      <c r="B8" s="444" t="s">
        <v>0</v>
      </c>
      <c r="C8" s="445"/>
      <c r="D8" s="445"/>
      <c r="E8" s="445"/>
      <c r="F8" s="445"/>
      <c r="G8" s="445"/>
      <c r="H8" s="445"/>
      <c r="I8" s="445"/>
      <c r="J8" s="445"/>
      <c r="K8" s="445"/>
      <c r="L8" s="446"/>
      <c r="M8" s="447" t="s">
        <v>1</v>
      </c>
      <c r="N8" s="448"/>
      <c r="O8" s="448"/>
      <c r="P8" s="448"/>
      <c r="Q8" s="448"/>
      <c r="R8" s="448"/>
      <c r="S8" s="448"/>
      <c r="T8" s="448"/>
      <c r="U8" s="448"/>
      <c r="V8" s="448"/>
      <c r="W8" s="448"/>
      <c r="X8" s="448"/>
      <c r="Y8" s="448"/>
      <c r="Z8" s="448"/>
      <c r="AA8" s="448"/>
      <c r="AB8" s="448"/>
      <c r="AC8" s="448"/>
      <c r="AD8" s="448"/>
      <c r="AE8" s="448"/>
      <c r="AF8" s="448"/>
      <c r="AG8" s="448"/>
      <c r="AH8" s="448"/>
      <c r="AI8" s="448"/>
      <c r="AJ8" s="448"/>
      <c r="AK8" s="448"/>
      <c r="AL8" s="449"/>
      <c r="AM8" s="450" t="s">
        <v>519</v>
      </c>
      <c r="AN8" s="437"/>
      <c r="AO8" s="437"/>
      <c r="AP8" s="437"/>
      <c r="AQ8" s="437"/>
      <c r="AR8" s="437"/>
      <c r="AS8" s="437"/>
      <c r="AT8" s="437"/>
      <c r="AU8" s="437"/>
      <c r="AV8" s="436" t="s">
        <v>61</v>
      </c>
      <c r="AW8" s="437"/>
      <c r="AX8" s="437"/>
      <c r="AY8" s="437"/>
      <c r="AZ8" s="437"/>
      <c r="BA8" s="437"/>
      <c r="BB8" s="437"/>
      <c r="BC8" s="437"/>
      <c r="BD8" s="437"/>
      <c r="BE8" s="437"/>
      <c r="BF8" s="437"/>
      <c r="BG8" s="437"/>
      <c r="BH8" s="437"/>
      <c r="BI8" s="437"/>
      <c r="BJ8" s="437"/>
      <c r="BK8" s="437"/>
      <c r="BL8" s="437"/>
      <c r="BM8" s="438"/>
      <c r="BN8" s="403" t="s">
        <v>66</v>
      </c>
      <c r="BO8" s="404"/>
      <c r="BP8" s="404"/>
      <c r="BQ8" s="405"/>
      <c r="BR8" s="255" t="s">
        <v>4</v>
      </c>
    </row>
    <row r="9" spans="1:70" s="146" customFormat="1" ht="12.6" customHeight="1" x14ac:dyDescent="0.3">
      <c r="B9" s="413" t="s">
        <v>2</v>
      </c>
      <c r="C9" s="416" t="s">
        <v>45</v>
      </c>
      <c r="D9" s="416" t="s">
        <v>54</v>
      </c>
      <c r="E9" s="419" t="s">
        <v>43</v>
      </c>
      <c r="F9" s="420"/>
      <c r="G9" s="420"/>
      <c r="H9" s="420"/>
      <c r="I9" s="421"/>
      <c r="J9" s="422" t="s">
        <v>44</v>
      </c>
      <c r="K9" s="423"/>
      <c r="L9" s="428" t="s">
        <v>3</v>
      </c>
      <c r="M9" s="431" t="s">
        <v>64</v>
      </c>
      <c r="N9" s="432"/>
      <c r="O9" s="432"/>
      <c r="P9" s="432"/>
      <c r="Q9" s="432"/>
      <c r="R9" s="432"/>
      <c r="S9" s="432"/>
      <c r="T9" s="432"/>
      <c r="U9" s="432"/>
      <c r="V9" s="432"/>
      <c r="W9" s="432"/>
      <c r="X9" s="432"/>
      <c r="Y9" s="432"/>
      <c r="Z9" s="432"/>
      <c r="AA9" s="432"/>
      <c r="AB9" s="432"/>
      <c r="AC9" s="432"/>
      <c r="AD9" s="432"/>
      <c r="AE9" s="432"/>
      <c r="AF9" s="432"/>
      <c r="AG9" s="432"/>
      <c r="AH9" s="432"/>
      <c r="AI9" s="432"/>
      <c r="AJ9" s="432"/>
      <c r="AK9" s="432"/>
      <c r="AL9" s="433"/>
      <c r="AM9" s="434" t="s">
        <v>48</v>
      </c>
      <c r="AN9" s="439" t="s">
        <v>49</v>
      </c>
      <c r="AO9" s="272" t="s">
        <v>572</v>
      </c>
      <c r="AP9" s="272" t="s">
        <v>573</v>
      </c>
      <c r="AQ9" s="272" t="s">
        <v>574</v>
      </c>
      <c r="AR9" s="272" t="s">
        <v>575</v>
      </c>
      <c r="AS9" s="272" t="s">
        <v>576</v>
      </c>
      <c r="AT9" s="272" t="s">
        <v>577</v>
      </c>
      <c r="AU9" s="272" t="s">
        <v>46</v>
      </c>
      <c r="AV9" s="312" t="s">
        <v>47</v>
      </c>
      <c r="AW9" s="320"/>
      <c r="AX9" s="320"/>
      <c r="AY9" s="320"/>
      <c r="AZ9" s="320"/>
      <c r="BA9" s="320"/>
      <c r="BB9" s="313"/>
      <c r="BC9" s="312" t="s">
        <v>50</v>
      </c>
      <c r="BD9" s="313"/>
      <c r="BE9" s="156"/>
      <c r="BF9" s="312" t="s">
        <v>59</v>
      </c>
      <c r="BG9" s="313"/>
      <c r="BH9" s="156"/>
      <c r="BI9" s="312" t="s">
        <v>62</v>
      </c>
      <c r="BJ9" s="313"/>
      <c r="BK9" s="312" t="s">
        <v>60</v>
      </c>
      <c r="BL9" s="279" t="s">
        <v>63</v>
      </c>
      <c r="BM9" s="279" t="s">
        <v>65</v>
      </c>
      <c r="BN9" s="406"/>
      <c r="BO9" s="407"/>
      <c r="BP9" s="407"/>
      <c r="BQ9" s="408"/>
      <c r="BR9" s="412"/>
    </row>
    <row r="10" spans="1:70" s="146" customFormat="1" ht="15" customHeight="1" x14ac:dyDescent="0.3">
      <c r="B10" s="414"/>
      <c r="C10" s="417"/>
      <c r="D10" s="417"/>
      <c r="E10" s="399" t="s">
        <v>39</v>
      </c>
      <c r="F10" s="399" t="s">
        <v>40</v>
      </c>
      <c r="G10" s="399" t="s">
        <v>41</v>
      </c>
      <c r="H10" s="399" t="s">
        <v>42</v>
      </c>
      <c r="I10" s="401" t="s">
        <v>453</v>
      </c>
      <c r="J10" s="424"/>
      <c r="K10" s="425"/>
      <c r="L10" s="429"/>
      <c r="M10" s="389" t="s">
        <v>5</v>
      </c>
      <c r="N10" s="382"/>
      <c r="O10" s="379"/>
      <c r="P10" s="391" t="s">
        <v>55</v>
      </c>
      <c r="Q10" s="392"/>
      <c r="R10" s="392"/>
      <c r="S10" s="392"/>
      <c r="T10" s="392"/>
      <c r="U10" s="392"/>
      <c r="V10" s="392"/>
      <c r="W10" s="392"/>
      <c r="X10" s="392"/>
      <c r="Y10" s="392"/>
      <c r="Z10" s="392"/>
      <c r="AA10" s="392"/>
      <c r="AB10" s="392"/>
      <c r="AC10" s="392"/>
      <c r="AD10" s="392"/>
      <c r="AE10" s="392"/>
      <c r="AF10" s="392"/>
      <c r="AG10" s="392"/>
      <c r="AH10" s="393"/>
      <c r="AI10" s="378" t="s">
        <v>6</v>
      </c>
      <c r="AJ10" s="379"/>
      <c r="AK10" s="382" t="s">
        <v>58</v>
      </c>
      <c r="AL10" s="384" t="s">
        <v>69</v>
      </c>
      <c r="AM10" s="434"/>
      <c r="AN10" s="439"/>
      <c r="AO10" s="273"/>
      <c r="AP10" s="273"/>
      <c r="AQ10" s="273"/>
      <c r="AR10" s="273"/>
      <c r="AS10" s="273"/>
      <c r="AT10" s="273"/>
      <c r="AU10" s="273"/>
      <c r="AV10" s="321"/>
      <c r="AW10" s="322"/>
      <c r="AX10" s="322"/>
      <c r="AY10" s="322"/>
      <c r="AZ10" s="322"/>
      <c r="BA10" s="322"/>
      <c r="BB10" s="323"/>
      <c r="BC10" s="314"/>
      <c r="BD10" s="315"/>
      <c r="BE10" s="157"/>
      <c r="BF10" s="314"/>
      <c r="BG10" s="315"/>
      <c r="BH10" s="157"/>
      <c r="BI10" s="314"/>
      <c r="BJ10" s="315"/>
      <c r="BK10" s="314"/>
      <c r="BL10" s="280"/>
      <c r="BM10" s="280"/>
      <c r="BN10" s="409"/>
      <c r="BO10" s="410"/>
      <c r="BP10" s="410"/>
      <c r="BQ10" s="411"/>
      <c r="BR10" s="386" t="s">
        <v>68</v>
      </c>
    </row>
    <row r="11" spans="1:70" s="147" customFormat="1" ht="33.75" customHeight="1" thickBot="1" x14ac:dyDescent="0.35">
      <c r="B11" s="415"/>
      <c r="C11" s="418"/>
      <c r="D11" s="418"/>
      <c r="E11" s="400"/>
      <c r="F11" s="400"/>
      <c r="G11" s="400"/>
      <c r="H11" s="400"/>
      <c r="I11" s="402"/>
      <c r="J11" s="426"/>
      <c r="K11" s="427"/>
      <c r="L11" s="430"/>
      <c r="M11" s="390"/>
      <c r="N11" s="383"/>
      <c r="O11" s="381"/>
      <c r="P11" s="158">
        <v>1</v>
      </c>
      <c r="Q11" s="158">
        <v>2</v>
      </c>
      <c r="R11" s="158">
        <v>3</v>
      </c>
      <c r="S11" s="158">
        <v>4</v>
      </c>
      <c r="T11" s="158">
        <v>5</v>
      </c>
      <c r="U11" s="158">
        <v>6</v>
      </c>
      <c r="V11" s="158">
        <v>7</v>
      </c>
      <c r="W11" s="158">
        <v>8</v>
      </c>
      <c r="X11" s="158">
        <v>9</v>
      </c>
      <c r="Y11" s="158">
        <v>10</v>
      </c>
      <c r="Z11" s="158">
        <v>11</v>
      </c>
      <c r="AA11" s="158">
        <v>12</v>
      </c>
      <c r="AB11" s="158">
        <v>13</v>
      </c>
      <c r="AC11" s="158">
        <v>14</v>
      </c>
      <c r="AD11" s="158">
        <v>15</v>
      </c>
      <c r="AE11" s="158">
        <v>16</v>
      </c>
      <c r="AF11" s="158">
        <v>17</v>
      </c>
      <c r="AG11" s="158">
        <v>18</v>
      </c>
      <c r="AH11" s="158">
        <v>19</v>
      </c>
      <c r="AI11" s="380"/>
      <c r="AJ11" s="381"/>
      <c r="AK11" s="383"/>
      <c r="AL11" s="385"/>
      <c r="AM11" s="435"/>
      <c r="AN11" s="440"/>
      <c r="AO11" s="274"/>
      <c r="AP11" s="274"/>
      <c r="AQ11" s="274"/>
      <c r="AR11" s="274"/>
      <c r="AS11" s="274"/>
      <c r="AT11" s="274"/>
      <c r="AU11" s="274"/>
      <c r="AV11" s="159" t="s">
        <v>56</v>
      </c>
      <c r="AW11" s="159" t="s">
        <v>57</v>
      </c>
      <c r="AX11" s="159">
        <v>2</v>
      </c>
      <c r="AY11" s="159">
        <v>3</v>
      </c>
      <c r="AZ11" s="159">
        <v>4</v>
      </c>
      <c r="BA11" s="159">
        <v>5</v>
      </c>
      <c r="BB11" s="159">
        <v>6</v>
      </c>
      <c r="BC11" s="316"/>
      <c r="BD11" s="317"/>
      <c r="BE11" s="160"/>
      <c r="BF11" s="316"/>
      <c r="BG11" s="317"/>
      <c r="BH11" s="160"/>
      <c r="BI11" s="316"/>
      <c r="BJ11" s="317"/>
      <c r="BK11" s="316"/>
      <c r="BL11" s="281"/>
      <c r="BM11" s="281"/>
      <c r="BN11" s="388" t="s">
        <v>5</v>
      </c>
      <c r="BO11" s="277"/>
      <c r="BP11" s="161" t="s">
        <v>6</v>
      </c>
      <c r="BQ11" s="161" t="s">
        <v>7</v>
      </c>
      <c r="BR11" s="387"/>
    </row>
    <row r="12" spans="1:70" s="146" customFormat="1" ht="79.2" x14ac:dyDescent="0.3">
      <c r="A12" s="162"/>
      <c r="B12" s="394" t="s">
        <v>8</v>
      </c>
      <c r="C12" s="364" t="str">
        <f>VLOOKUP(B12,'[7]HOJA DE DATOS'!$I$13:$J$46,2,FALSE)</f>
        <v>Ofrecer una adecuada atención y prestación de servicios en condiciones de calidad, oportunidad, eficiencia, eficacia, y efectividad con respecto a las solicitudes y/o requerimientos presentados por los ciudadanos, clientes y partes interesadas de la Entidad, con el fin de lograr la satisfacción y confianza en su gestión.</v>
      </c>
      <c r="D12" s="376" t="s">
        <v>2030</v>
      </c>
      <c r="E12" s="364" t="s">
        <v>75</v>
      </c>
      <c r="F12" s="364" t="s">
        <v>75</v>
      </c>
      <c r="G12" s="364" t="s">
        <v>75</v>
      </c>
      <c r="H12" s="364" t="s">
        <v>75</v>
      </c>
      <c r="I12" s="372" t="str">
        <f>IF(AND((E12="SI"),(F12="SI"),(G12="SI"),(H12="SI")),"Si es Riesgo de Corrupción","No es Riesgo de Corrupción")</f>
        <v>Si es Riesgo de Corrupción</v>
      </c>
      <c r="J12" s="163">
        <v>1</v>
      </c>
      <c r="K12" s="164" t="s">
        <v>2031</v>
      </c>
      <c r="L12" s="308" t="s">
        <v>2034</v>
      </c>
      <c r="M12" s="310">
        <v>3</v>
      </c>
      <c r="N12" s="375" t="str">
        <f>IF(M12=1,"Rara vez",IF(M12=2,"Improbable",IF(M12=3,"Posible",IF(M12=4,"Probable",IF(M12=5,"Casi seguro","← 
Definir el nivel de probabilidad")))))</f>
        <v>Posible</v>
      </c>
      <c r="O12" s="369" t="str">
        <f t="shared" ref="O12" si="0">IF(M12=5,"Descripción:
Se espera que el evento ocurra en la mayoría de las circunstancias
Frecuencia:
Más de 1 vez al año",IF(M12=4,"Descripción:
Es viable que el evento ocurra en la mayoría de las circunstancias
Frecuencia:
Al menos 1 vez en el último año",IF(M12=3,"Descripción:
El evento podrá ocurrir en algún momento
Frecuencia:
Al menos 1 vez en los últimos 2 años",IF(M12=2,"Descripción:
El evento puede ocurrir en algún momento
Frecuencia:
Al menos 1 vez en los últimos 5 años",IF(M12=1,"Descripción:
El evento puede ocurrir solo en circunstancias excepcionales (poco comunes o anormales)
Frecuencia:
No se ha presentado en los últimos 5 años","← ← 
Definir el nivel de probabilidad")))))</f>
        <v>Descripción:
El evento podrá ocurrir en algún momento
Frecuencia:
Al menos 1 vez en los últimos 2 años</v>
      </c>
      <c r="P12" s="364" t="s">
        <v>75</v>
      </c>
      <c r="Q12" s="364" t="s">
        <v>75</v>
      </c>
      <c r="R12" s="364" t="s">
        <v>75</v>
      </c>
      <c r="S12" s="364" t="s">
        <v>75</v>
      </c>
      <c r="T12" s="364" t="s">
        <v>75</v>
      </c>
      <c r="U12" s="364" t="s">
        <v>75</v>
      </c>
      <c r="V12" s="364" t="s">
        <v>75</v>
      </c>
      <c r="W12" s="364" t="s">
        <v>76</v>
      </c>
      <c r="X12" s="364" t="s">
        <v>75</v>
      </c>
      <c r="Y12" s="364" t="s">
        <v>75</v>
      </c>
      <c r="Z12" s="364" t="s">
        <v>75</v>
      </c>
      <c r="AA12" s="364" t="s">
        <v>75</v>
      </c>
      <c r="AB12" s="364" t="s">
        <v>75</v>
      </c>
      <c r="AC12" s="364" t="s">
        <v>76</v>
      </c>
      <c r="AD12" s="364" t="s">
        <v>75</v>
      </c>
      <c r="AE12" s="364" t="s">
        <v>76</v>
      </c>
      <c r="AF12" s="364" t="s">
        <v>75</v>
      </c>
      <c r="AG12" s="364" t="s">
        <v>75</v>
      </c>
      <c r="AH12" s="364" t="s">
        <v>76</v>
      </c>
      <c r="AI12" s="367">
        <f>IF(AE12="SI","Impacto Catastrófico por lesoines o perdida de vidas humanas",(COUNTIF(P12:AD21,"SI")+COUNTIF(AF12:AH21,"SI")))</f>
        <v>15</v>
      </c>
      <c r="AJ12" s="356" t="str">
        <f t="shared" ref="AJ12" si="1">IF(AI12=0,"",IF(AND(AI12&gt;0,AI12&lt;=5),"Moderado",IF(AND(AI12&gt;5,AI12&lt;=11),"Mayor","Catastrófico")))</f>
        <v>Catastrófico</v>
      </c>
      <c r="AK12" s="358" t="str">
        <f>IF(AND(N12="Rara Vez",AJ12="Moderado"),"Moderado",IF(AND(N12="Rara Vez",AJ12="Mayor"),"Alto",IF(AND(N12="Improbable",AJ12="Moderado"),"Moderado",IF(AND(N12="Improbable",AJ12="Mayor"),"Alto",IF(AND(N12="Posible",AJ12="Moderado"),"Alto",IF(AND(N12="Probable",AJ12="Moderado"),"Alto","Extremo"))))))</f>
        <v>Extremo</v>
      </c>
      <c r="AL12" s="361" t="s">
        <v>70</v>
      </c>
      <c r="AM12" s="165">
        <v>1</v>
      </c>
      <c r="AN12" s="164" t="s">
        <v>2035</v>
      </c>
      <c r="AO12" s="166" t="s">
        <v>371</v>
      </c>
      <c r="AP12" s="166" t="s">
        <v>365</v>
      </c>
      <c r="AQ12" s="166" t="s">
        <v>2036</v>
      </c>
      <c r="AR12" s="166" t="s">
        <v>2037</v>
      </c>
      <c r="AS12" s="166" t="s">
        <v>2038</v>
      </c>
      <c r="AT12" s="166" t="s">
        <v>2039</v>
      </c>
      <c r="AU12" s="166" t="s">
        <v>95</v>
      </c>
      <c r="AV12" s="166" t="s">
        <v>79</v>
      </c>
      <c r="AW12" s="166" t="s">
        <v>80</v>
      </c>
      <c r="AX12" s="166" t="s">
        <v>81</v>
      </c>
      <c r="AY12" s="166" t="s">
        <v>82</v>
      </c>
      <c r="AZ12" s="166" t="s">
        <v>83</v>
      </c>
      <c r="BA12" s="166" t="s">
        <v>84</v>
      </c>
      <c r="BB12" s="166" t="s">
        <v>96</v>
      </c>
      <c r="BC12" s="166">
        <f t="shared" ref="BC12:BC21" si="2">IF(AV12="Asignado",15,0)+IF(AW12="Adecuado",15,0)+IF(AX12="Oportuna",15,0)+IF(AY12="Prevenir",15,IF(AY12="Detectar",10,0))+IF(AZ12="Confiable",15,0)+IF(BA12="Se investigan y resuelven oportunamente",15,0)+IF(BB12="Completa",10,IF(BB12="Incompleta",5,0))</f>
        <v>100</v>
      </c>
      <c r="BD12" s="166" t="str">
        <f t="shared" ref="BD12:BD21" si="3">IF(BC12&lt;=85,"Débil",IF(AND(BC12&gt;=86,BC12&lt;=94),"Moderado","Fuerte"))</f>
        <v>Fuerte</v>
      </c>
      <c r="BE12" s="166"/>
      <c r="BF12" s="166" t="s">
        <v>89</v>
      </c>
      <c r="BG12" s="166" t="str">
        <f t="shared" ref="BG12:BG21" si="4">IF(BF12="Débil","No se ejecuta",IF(BF12="Moderado","Algunas veces se ejecuta",IF(BF12="FUERTE","Siempre se ejecuta","Casilla formulada")))</f>
        <v>Siempre se ejecuta</v>
      </c>
      <c r="BH12" s="166"/>
      <c r="BI12" s="167" t="str">
        <f t="shared" ref="BI12:BI21" si="5">IF(AND(BF12="Fuerte",BD12="Fuerte"),"FUERTE",IF(AND(BF12="Fuerte",BD12="Moderado"),"MODERADO",IF(AND(BF12="Fuerte",BD12="Débil"),"DÉBIL",IF(AND(BF12="Moderado",BD12="Fuerte"),"MODERADO",IF(AND(BF12="Moderado",BD12="Moderado"),"MODERADO",IF(AND(BF12="Moderado",BD12="Débil"),"DÉBIL",IF(AND(BF12="Débil",BD12="Fuerte"),"DÉBIL",IF(AND(BF12="Débil",BD12="Moderado"),"DÉBIL",IF(AND(BF12="Débil",BD12="Débil"),"DÉBIL","")))))))))</f>
        <v>FUERTE</v>
      </c>
      <c r="BJ12" s="166">
        <f t="shared" ref="BJ12:BJ21" si="6">IF(BI12="DÉBIL",0,IF(BI12="MODERADO",50,IF(BI12="FUERTE",100,"")))</f>
        <v>100</v>
      </c>
      <c r="BK12" s="166" t="str">
        <f t="shared" ref="BK12:BK21" si="7">IF(AND(BF12="Fuerte",BD12="Fuerte"),"NO","SI")</f>
        <v>NO</v>
      </c>
      <c r="BL12" s="351" t="str">
        <f t="shared" ref="BL12" si="8">IF(AVERAGE(BJ12:BJ21)=100,"FUERTE",IF(AND(AVERAGE(BJ12:BJ21)&lt;=99,AVERAGE(BJ12:BJ21)&gt;=50),"MODERADA",IF(AVERAGE(BJ12:BJ21)&lt;50,"DÉBIL",0)))</f>
        <v>FUERTE</v>
      </c>
      <c r="BM12" s="351" t="str">
        <f t="shared" ref="BM12" si="9">IFERROR(IF(BL12="DÉBIL","NO DISMINUYE",IF(AVERAGEIF(AU12:AU21,"Preventivo",BJ12:BJ21)&gt;=50,"DIRECTAMENTE","NO DISMINUYE")),"NO DISMINUYE")</f>
        <v>DIRECTAMENTE</v>
      </c>
      <c r="BN12" s="353">
        <f t="shared" ref="BN12" si="10">IF(M12=1,1,IF(AND(M12=2,BL12="FUERTE",BM12="DIRECTAMENTE"),M12-1,IF(AND(M12&gt;2,BL12="FUERTE",BM12="DIRECTAMENTE"),M12-2,IF(AND(M12&gt;=2,BL12="MODERADA",BM12="DIRECTAMENTE"),M12-1,M12))))</f>
        <v>1</v>
      </c>
      <c r="BO12" s="356" t="str">
        <f t="shared" ref="BO12" si="11">IF(BN12=1,"Rara vez",IF(BN12=2,"Improbable",IF(BN12=3,"Posible",IF(BN12=4,"Probable",IF(BN12=5,"Casi Seguro",0)))))</f>
        <v>Rara vez</v>
      </c>
      <c r="BP12" s="356" t="str">
        <f t="shared" ref="BP12" si="12">AJ12</f>
        <v>Catastrófico</v>
      </c>
      <c r="BQ12" s="358" t="str">
        <f t="shared" ref="BQ12" si="13">IF(AND(BO12="Rara Vez",BP12="Moderado"),"Moderado",IF(AND(BO12="Rara Vez",BP12="Mayor"),"Alto",IF(AND(BO12="Improbable",BP12="Moderado"),"Moderado",IF(AND(BO12="Improbable",BP12="Mayor"),"Alto",IF(AND(BO12="Posible",BP12="Moderado"),"Alto",IF(AND(BO12="Probable",BP12="Moderado"),"Alto","Extremo"))))))</f>
        <v>Extremo</v>
      </c>
      <c r="BR12" s="348" t="s">
        <v>702</v>
      </c>
    </row>
    <row r="13" spans="1:70" s="146" customFormat="1" ht="105.6" customHeight="1" x14ac:dyDescent="0.3">
      <c r="A13" s="162"/>
      <c r="B13" s="395"/>
      <c r="C13" s="365"/>
      <c r="D13" s="376"/>
      <c r="E13" s="365"/>
      <c r="F13" s="365"/>
      <c r="G13" s="365"/>
      <c r="H13" s="365"/>
      <c r="I13" s="373"/>
      <c r="J13" s="168">
        <v>2</v>
      </c>
      <c r="K13" s="169" t="s">
        <v>2032</v>
      </c>
      <c r="L13" s="308"/>
      <c r="M13" s="310"/>
      <c r="N13" s="376"/>
      <c r="O13" s="370"/>
      <c r="P13" s="365"/>
      <c r="Q13" s="365"/>
      <c r="R13" s="365"/>
      <c r="S13" s="365"/>
      <c r="T13" s="365"/>
      <c r="U13" s="365"/>
      <c r="V13" s="365"/>
      <c r="W13" s="365"/>
      <c r="X13" s="365"/>
      <c r="Y13" s="365"/>
      <c r="Z13" s="365"/>
      <c r="AA13" s="365"/>
      <c r="AB13" s="365"/>
      <c r="AC13" s="365"/>
      <c r="AD13" s="365"/>
      <c r="AE13" s="365"/>
      <c r="AF13" s="365"/>
      <c r="AG13" s="365"/>
      <c r="AH13" s="365"/>
      <c r="AI13" s="367"/>
      <c r="AJ13" s="356"/>
      <c r="AK13" s="359"/>
      <c r="AL13" s="362"/>
      <c r="AM13" s="170">
        <v>2</v>
      </c>
      <c r="AN13" s="169" t="s">
        <v>2040</v>
      </c>
      <c r="AO13" s="171" t="s">
        <v>371</v>
      </c>
      <c r="AP13" s="171" t="s">
        <v>92</v>
      </c>
      <c r="AQ13" s="171" t="s">
        <v>2041</v>
      </c>
      <c r="AR13" s="171" t="s">
        <v>2042</v>
      </c>
      <c r="AS13" s="171" t="s">
        <v>2043</v>
      </c>
      <c r="AT13" s="171" t="s">
        <v>2044</v>
      </c>
      <c r="AU13" s="171" t="s">
        <v>95</v>
      </c>
      <c r="AV13" s="171" t="s">
        <v>79</v>
      </c>
      <c r="AW13" s="171" t="s">
        <v>80</v>
      </c>
      <c r="AX13" s="171" t="s">
        <v>81</v>
      </c>
      <c r="AY13" s="171" t="s">
        <v>82</v>
      </c>
      <c r="AZ13" s="171" t="s">
        <v>83</v>
      </c>
      <c r="BA13" s="171" t="s">
        <v>84</v>
      </c>
      <c r="BB13" s="171" t="s">
        <v>96</v>
      </c>
      <c r="BC13" s="171">
        <f>IF(AV13="Asignado",15,0)+IF(AW13="Adecuado",15,0)+IF(AX13="Oportuna",15,0)+IF(AY13="Prevenir",15,IF(AY13="Detectar",10,0))+IF(AZ13="Confiable",15,0)+IF(BA13="Se investigan y resuelven oportunamente",15,0)+IF(BB13="Completa",10,IF(BB13="Incompleta",5,0))</f>
        <v>100</v>
      </c>
      <c r="BD13" s="171" t="str">
        <f t="shared" si="3"/>
        <v>Fuerte</v>
      </c>
      <c r="BE13" s="171"/>
      <c r="BF13" s="171" t="s">
        <v>89</v>
      </c>
      <c r="BG13" s="171" t="str">
        <f t="shared" si="4"/>
        <v>Siempre se ejecuta</v>
      </c>
      <c r="BH13" s="171"/>
      <c r="BI13" s="172" t="str">
        <f t="shared" si="5"/>
        <v>FUERTE</v>
      </c>
      <c r="BJ13" s="171">
        <f t="shared" si="6"/>
        <v>100</v>
      </c>
      <c r="BK13" s="171" t="str">
        <f t="shared" si="7"/>
        <v>NO</v>
      </c>
      <c r="BL13" s="351"/>
      <c r="BM13" s="351"/>
      <c r="BN13" s="354"/>
      <c r="BO13" s="356"/>
      <c r="BP13" s="356"/>
      <c r="BQ13" s="359"/>
      <c r="BR13" s="349"/>
    </row>
    <row r="14" spans="1:70" s="146" customFormat="1" ht="105.6" x14ac:dyDescent="0.3">
      <c r="A14" s="162"/>
      <c r="B14" s="395"/>
      <c r="C14" s="365"/>
      <c r="D14" s="376"/>
      <c r="E14" s="365"/>
      <c r="F14" s="365"/>
      <c r="G14" s="365"/>
      <c r="H14" s="365"/>
      <c r="I14" s="373"/>
      <c r="J14" s="173">
        <v>3</v>
      </c>
      <c r="K14" s="174" t="s">
        <v>2033</v>
      </c>
      <c r="L14" s="308"/>
      <c r="M14" s="310"/>
      <c r="N14" s="376"/>
      <c r="O14" s="370"/>
      <c r="P14" s="365"/>
      <c r="Q14" s="365"/>
      <c r="R14" s="365"/>
      <c r="S14" s="365"/>
      <c r="T14" s="365"/>
      <c r="U14" s="365"/>
      <c r="V14" s="365"/>
      <c r="W14" s="365"/>
      <c r="X14" s="365"/>
      <c r="Y14" s="365"/>
      <c r="Z14" s="365"/>
      <c r="AA14" s="365"/>
      <c r="AB14" s="365"/>
      <c r="AC14" s="365"/>
      <c r="AD14" s="365"/>
      <c r="AE14" s="365"/>
      <c r="AF14" s="365"/>
      <c r="AG14" s="365"/>
      <c r="AH14" s="365"/>
      <c r="AI14" s="367"/>
      <c r="AJ14" s="356"/>
      <c r="AK14" s="359"/>
      <c r="AL14" s="362"/>
      <c r="AM14" s="175">
        <v>3</v>
      </c>
      <c r="AN14" s="174" t="s">
        <v>2045</v>
      </c>
      <c r="AO14" s="176" t="s">
        <v>371</v>
      </c>
      <c r="AP14" s="176" t="s">
        <v>77</v>
      </c>
      <c r="AQ14" s="176" t="s">
        <v>2046</v>
      </c>
      <c r="AR14" s="176" t="s">
        <v>2047</v>
      </c>
      <c r="AS14" s="176" t="s">
        <v>2048</v>
      </c>
      <c r="AT14" s="176" t="s">
        <v>2049</v>
      </c>
      <c r="AU14" s="176" t="s">
        <v>78</v>
      </c>
      <c r="AV14" s="166" t="s">
        <v>79</v>
      </c>
      <c r="AW14" s="166" t="s">
        <v>80</v>
      </c>
      <c r="AX14" s="166" t="s">
        <v>81</v>
      </c>
      <c r="AY14" s="166" t="s">
        <v>86</v>
      </c>
      <c r="AZ14" s="166" t="s">
        <v>83</v>
      </c>
      <c r="BA14" s="166" t="s">
        <v>84</v>
      </c>
      <c r="BB14" s="166" t="s">
        <v>96</v>
      </c>
      <c r="BC14" s="176">
        <f t="shared" si="2"/>
        <v>95</v>
      </c>
      <c r="BD14" s="176" t="str">
        <f t="shared" si="3"/>
        <v>Fuerte</v>
      </c>
      <c r="BE14" s="176"/>
      <c r="BF14" s="176" t="s">
        <v>89</v>
      </c>
      <c r="BG14" s="176" t="str">
        <f t="shared" si="4"/>
        <v>Siempre se ejecuta</v>
      </c>
      <c r="BH14" s="176"/>
      <c r="BI14" s="177" t="str">
        <f t="shared" si="5"/>
        <v>FUERTE</v>
      </c>
      <c r="BJ14" s="176">
        <f t="shared" si="6"/>
        <v>100</v>
      </c>
      <c r="BK14" s="176" t="str">
        <f t="shared" si="7"/>
        <v>NO</v>
      </c>
      <c r="BL14" s="351"/>
      <c r="BM14" s="351"/>
      <c r="BN14" s="354"/>
      <c r="BO14" s="356"/>
      <c r="BP14" s="356"/>
      <c r="BQ14" s="359"/>
      <c r="BR14" s="349"/>
    </row>
    <row r="15" spans="1:70" s="146" customFormat="1" ht="3" customHeight="1" x14ac:dyDescent="0.3">
      <c r="A15" s="162"/>
      <c r="B15" s="395"/>
      <c r="C15" s="365"/>
      <c r="D15" s="376"/>
      <c r="E15" s="365"/>
      <c r="F15" s="365"/>
      <c r="G15" s="365"/>
      <c r="H15" s="365"/>
      <c r="I15" s="373"/>
      <c r="J15" s="168">
        <v>4</v>
      </c>
      <c r="K15" s="169" t="s">
        <v>586</v>
      </c>
      <c r="L15" s="308"/>
      <c r="M15" s="310"/>
      <c r="N15" s="376"/>
      <c r="O15" s="370"/>
      <c r="P15" s="365"/>
      <c r="Q15" s="365"/>
      <c r="R15" s="365"/>
      <c r="S15" s="365"/>
      <c r="T15" s="365"/>
      <c r="U15" s="365"/>
      <c r="V15" s="365"/>
      <c r="W15" s="365"/>
      <c r="X15" s="365"/>
      <c r="Y15" s="365"/>
      <c r="Z15" s="365"/>
      <c r="AA15" s="365"/>
      <c r="AB15" s="365"/>
      <c r="AC15" s="365"/>
      <c r="AD15" s="365"/>
      <c r="AE15" s="365"/>
      <c r="AF15" s="365"/>
      <c r="AG15" s="365"/>
      <c r="AH15" s="365"/>
      <c r="AI15" s="367"/>
      <c r="AJ15" s="356"/>
      <c r="AK15" s="359"/>
      <c r="AL15" s="362"/>
      <c r="AM15" s="170">
        <v>4</v>
      </c>
      <c r="AN15" s="169" t="s">
        <v>1926</v>
      </c>
      <c r="AO15" s="171"/>
      <c r="AP15" s="171" t="s">
        <v>585</v>
      </c>
      <c r="AQ15" s="171"/>
      <c r="AR15" s="171"/>
      <c r="AS15" s="171"/>
      <c r="AT15" s="171"/>
      <c r="AU15" s="171" t="s">
        <v>585</v>
      </c>
      <c r="AV15" s="171" t="s">
        <v>585</v>
      </c>
      <c r="AW15" s="171" t="s">
        <v>585</v>
      </c>
      <c r="AX15" s="171" t="s">
        <v>585</v>
      </c>
      <c r="AY15" s="171" t="s">
        <v>585</v>
      </c>
      <c r="AZ15" s="171" t="s">
        <v>585</v>
      </c>
      <c r="BA15" s="171" t="s">
        <v>585</v>
      </c>
      <c r="BB15" s="171" t="s">
        <v>585</v>
      </c>
      <c r="BC15" s="171">
        <f t="shared" si="2"/>
        <v>0</v>
      </c>
      <c r="BD15" s="171" t="str">
        <f t="shared" si="3"/>
        <v>Débil</v>
      </c>
      <c r="BE15" s="171"/>
      <c r="BF15" s="171" t="s">
        <v>585</v>
      </c>
      <c r="BG15" s="171" t="str">
        <f t="shared" si="4"/>
        <v>Casilla formulada</v>
      </c>
      <c r="BH15" s="171"/>
      <c r="BI15" s="172" t="str">
        <f t="shared" si="5"/>
        <v/>
      </c>
      <c r="BJ15" s="171" t="str">
        <f t="shared" si="6"/>
        <v/>
      </c>
      <c r="BK15" s="171" t="str">
        <f t="shared" si="7"/>
        <v>SI</v>
      </c>
      <c r="BL15" s="351"/>
      <c r="BM15" s="351"/>
      <c r="BN15" s="354"/>
      <c r="BO15" s="356"/>
      <c r="BP15" s="356"/>
      <c r="BQ15" s="359"/>
      <c r="BR15" s="349"/>
    </row>
    <row r="16" spans="1:70" s="146" customFormat="1" ht="3" customHeight="1" x14ac:dyDescent="0.3">
      <c r="A16" s="162"/>
      <c r="B16" s="395"/>
      <c r="C16" s="365"/>
      <c r="D16" s="376"/>
      <c r="E16" s="365"/>
      <c r="F16" s="365"/>
      <c r="G16" s="365"/>
      <c r="H16" s="365"/>
      <c r="I16" s="373"/>
      <c r="J16" s="173">
        <v>5</v>
      </c>
      <c r="K16" s="174" t="s">
        <v>586</v>
      </c>
      <c r="L16" s="308"/>
      <c r="M16" s="310"/>
      <c r="N16" s="376"/>
      <c r="O16" s="370"/>
      <c r="P16" s="365"/>
      <c r="Q16" s="365"/>
      <c r="R16" s="365"/>
      <c r="S16" s="365"/>
      <c r="T16" s="365"/>
      <c r="U16" s="365"/>
      <c r="V16" s="365"/>
      <c r="W16" s="365"/>
      <c r="X16" s="365"/>
      <c r="Y16" s="365"/>
      <c r="Z16" s="365"/>
      <c r="AA16" s="365"/>
      <c r="AB16" s="365"/>
      <c r="AC16" s="365"/>
      <c r="AD16" s="365"/>
      <c r="AE16" s="365"/>
      <c r="AF16" s="365"/>
      <c r="AG16" s="365"/>
      <c r="AH16" s="365"/>
      <c r="AI16" s="367"/>
      <c r="AJ16" s="356"/>
      <c r="AK16" s="359"/>
      <c r="AL16" s="362"/>
      <c r="AM16" s="175">
        <v>5</v>
      </c>
      <c r="AN16" s="174" t="s">
        <v>1926</v>
      </c>
      <c r="AO16" s="176"/>
      <c r="AP16" s="176" t="s">
        <v>585</v>
      </c>
      <c r="AQ16" s="176"/>
      <c r="AR16" s="176"/>
      <c r="AS16" s="176"/>
      <c r="AT16" s="176"/>
      <c r="AU16" s="176" t="s">
        <v>585</v>
      </c>
      <c r="AV16" s="166" t="s">
        <v>585</v>
      </c>
      <c r="AW16" s="166" t="s">
        <v>585</v>
      </c>
      <c r="AX16" s="166" t="s">
        <v>585</v>
      </c>
      <c r="AY16" s="166" t="s">
        <v>585</v>
      </c>
      <c r="AZ16" s="166" t="s">
        <v>585</v>
      </c>
      <c r="BA16" s="166" t="s">
        <v>585</v>
      </c>
      <c r="BB16" s="166" t="s">
        <v>585</v>
      </c>
      <c r="BC16" s="176">
        <f t="shared" si="2"/>
        <v>0</v>
      </c>
      <c r="BD16" s="176" t="str">
        <f t="shared" si="3"/>
        <v>Débil</v>
      </c>
      <c r="BE16" s="176"/>
      <c r="BF16" s="176" t="s">
        <v>585</v>
      </c>
      <c r="BG16" s="176" t="str">
        <f t="shared" si="4"/>
        <v>Casilla formulada</v>
      </c>
      <c r="BH16" s="176"/>
      <c r="BI16" s="177" t="str">
        <f t="shared" si="5"/>
        <v/>
      </c>
      <c r="BJ16" s="176" t="str">
        <f t="shared" si="6"/>
        <v/>
      </c>
      <c r="BK16" s="176" t="str">
        <f t="shared" si="7"/>
        <v>SI</v>
      </c>
      <c r="BL16" s="351"/>
      <c r="BM16" s="351"/>
      <c r="BN16" s="354"/>
      <c r="BO16" s="356"/>
      <c r="BP16" s="356"/>
      <c r="BQ16" s="359"/>
      <c r="BR16" s="349"/>
    </row>
    <row r="17" spans="1:70" s="146" customFormat="1" ht="3" customHeight="1" x14ac:dyDescent="0.3">
      <c r="A17" s="162"/>
      <c r="B17" s="395"/>
      <c r="C17" s="365"/>
      <c r="D17" s="376"/>
      <c r="E17" s="365"/>
      <c r="F17" s="365"/>
      <c r="G17" s="365"/>
      <c r="H17" s="365"/>
      <c r="I17" s="373"/>
      <c r="J17" s="168">
        <v>6</v>
      </c>
      <c r="K17" s="169" t="s">
        <v>586</v>
      </c>
      <c r="L17" s="308"/>
      <c r="M17" s="310"/>
      <c r="N17" s="376"/>
      <c r="O17" s="370"/>
      <c r="P17" s="365"/>
      <c r="Q17" s="365"/>
      <c r="R17" s="365"/>
      <c r="S17" s="365"/>
      <c r="T17" s="365"/>
      <c r="U17" s="365"/>
      <c r="V17" s="365"/>
      <c r="W17" s="365"/>
      <c r="X17" s="365"/>
      <c r="Y17" s="365"/>
      <c r="Z17" s="365"/>
      <c r="AA17" s="365"/>
      <c r="AB17" s="365"/>
      <c r="AC17" s="365"/>
      <c r="AD17" s="365"/>
      <c r="AE17" s="365"/>
      <c r="AF17" s="365"/>
      <c r="AG17" s="365"/>
      <c r="AH17" s="365"/>
      <c r="AI17" s="367"/>
      <c r="AJ17" s="356"/>
      <c r="AK17" s="359"/>
      <c r="AL17" s="362"/>
      <c r="AM17" s="170">
        <v>6</v>
      </c>
      <c r="AN17" s="169" t="s">
        <v>1926</v>
      </c>
      <c r="AO17" s="171"/>
      <c r="AP17" s="171" t="s">
        <v>585</v>
      </c>
      <c r="AQ17" s="171"/>
      <c r="AR17" s="171"/>
      <c r="AS17" s="171"/>
      <c r="AT17" s="171"/>
      <c r="AU17" s="171" t="s">
        <v>585</v>
      </c>
      <c r="AV17" s="171" t="s">
        <v>585</v>
      </c>
      <c r="AW17" s="171" t="s">
        <v>585</v>
      </c>
      <c r="AX17" s="171" t="s">
        <v>585</v>
      </c>
      <c r="AY17" s="171" t="s">
        <v>585</v>
      </c>
      <c r="AZ17" s="171" t="s">
        <v>585</v>
      </c>
      <c r="BA17" s="171" t="s">
        <v>585</v>
      </c>
      <c r="BB17" s="171" t="s">
        <v>585</v>
      </c>
      <c r="BC17" s="171">
        <f t="shared" si="2"/>
        <v>0</v>
      </c>
      <c r="BD17" s="171" t="str">
        <f t="shared" si="3"/>
        <v>Débil</v>
      </c>
      <c r="BE17" s="171"/>
      <c r="BF17" s="171" t="s">
        <v>585</v>
      </c>
      <c r="BG17" s="171" t="str">
        <f t="shared" si="4"/>
        <v>Casilla formulada</v>
      </c>
      <c r="BH17" s="171"/>
      <c r="BI17" s="172" t="str">
        <f t="shared" si="5"/>
        <v/>
      </c>
      <c r="BJ17" s="171" t="str">
        <f t="shared" si="6"/>
        <v/>
      </c>
      <c r="BK17" s="171" t="str">
        <f t="shared" si="7"/>
        <v>SI</v>
      </c>
      <c r="BL17" s="351"/>
      <c r="BM17" s="351"/>
      <c r="BN17" s="354"/>
      <c r="BO17" s="356"/>
      <c r="BP17" s="356"/>
      <c r="BQ17" s="359"/>
      <c r="BR17" s="349"/>
    </row>
    <row r="18" spans="1:70" s="146" customFormat="1" ht="3" customHeight="1" x14ac:dyDescent="0.3">
      <c r="A18" s="162"/>
      <c r="B18" s="395"/>
      <c r="C18" s="365"/>
      <c r="D18" s="376"/>
      <c r="E18" s="365"/>
      <c r="F18" s="365"/>
      <c r="G18" s="365"/>
      <c r="H18" s="365"/>
      <c r="I18" s="373"/>
      <c r="J18" s="173">
        <v>7</v>
      </c>
      <c r="K18" s="174" t="s">
        <v>586</v>
      </c>
      <c r="L18" s="308"/>
      <c r="M18" s="310"/>
      <c r="N18" s="376"/>
      <c r="O18" s="370"/>
      <c r="P18" s="365"/>
      <c r="Q18" s="365"/>
      <c r="R18" s="365"/>
      <c r="S18" s="365"/>
      <c r="T18" s="365"/>
      <c r="U18" s="365"/>
      <c r="V18" s="365"/>
      <c r="W18" s="365"/>
      <c r="X18" s="365"/>
      <c r="Y18" s="365"/>
      <c r="Z18" s="365"/>
      <c r="AA18" s="365"/>
      <c r="AB18" s="365"/>
      <c r="AC18" s="365"/>
      <c r="AD18" s="365"/>
      <c r="AE18" s="365"/>
      <c r="AF18" s="365"/>
      <c r="AG18" s="365"/>
      <c r="AH18" s="365"/>
      <c r="AI18" s="367"/>
      <c r="AJ18" s="356"/>
      <c r="AK18" s="359"/>
      <c r="AL18" s="362"/>
      <c r="AM18" s="175">
        <v>7</v>
      </c>
      <c r="AN18" s="174" t="s">
        <v>1926</v>
      </c>
      <c r="AO18" s="176"/>
      <c r="AP18" s="176" t="s">
        <v>585</v>
      </c>
      <c r="AQ18" s="176"/>
      <c r="AR18" s="176"/>
      <c r="AS18" s="176"/>
      <c r="AT18" s="176"/>
      <c r="AU18" s="176" t="s">
        <v>585</v>
      </c>
      <c r="AV18" s="166" t="s">
        <v>585</v>
      </c>
      <c r="AW18" s="166" t="s">
        <v>585</v>
      </c>
      <c r="AX18" s="166" t="s">
        <v>585</v>
      </c>
      <c r="AY18" s="166" t="s">
        <v>585</v>
      </c>
      <c r="AZ18" s="166" t="s">
        <v>585</v>
      </c>
      <c r="BA18" s="166" t="s">
        <v>585</v>
      </c>
      <c r="BB18" s="166" t="s">
        <v>585</v>
      </c>
      <c r="BC18" s="176">
        <f t="shared" si="2"/>
        <v>0</v>
      </c>
      <c r="BD18" s="176" t="str">
        <f t="shared" si="3"/>
        <v>Débil</v>
      </c>
      <c r="BE18" s="176"/>
      <c r="BF18" s="176" t="s">
        <v>585</v>
      </c>
      <c r="BG18" s="176" t="str">
        <f t="shared" si="4"/>
        <v>Casilla formulada</v>
      </c>
      <c r="BH18" s="176"/>
      <c r="BI18" s="177" t="str">
        <f t="shared" si="5"/>
        <v/>
      </c>
      <c r="BJ18" s="176" t="str">
        <f t="shared" si="6"/>
        <v/>
      </c>
      <c r="BK18" s="176" t="str">
        <f t="shared" si="7"/>
        <v>SI</v>
      </c>
      <c r="BL18" s="351"/>
      <c r="BM18" s="351"/>
      <c r="BN18" s="354"/>
      <c r="BO18" s="356"/>
      <c r="BP18" s="356"/>
      <c r="BQ18" s="359"/>
      <c r="BR18" s="349"/>
    </row>
    <row r="19" spans="1:70" s="146" customFormat="1" ht="3" customHeight="1" x14ac:dyDescent="0.3">
      <c r="A19" s="162"/>
      <c r="B19" s="395"/>
      <c r="C19" s="365"/>
      <c r="D19" s="376"/>
      <c r="E19" s="365"/>
      <c r="F19" s="365"/>
      <c r="G19" s="365"/>
      <c r="H19" s="365"/>
      <c r="I19" s="373"/>
      <c r="J19" s="168">
        <v>8</v>
      </c>
      <c r="K19" s="169" t="s">
        <v>586</v>
      </c>
      <c r="L19" s="308"/>
      <c r="M19" s="310"/>
      <c r="N19" s="376"/>
      <c r="O19" s="370"/>
      <c r="P19" s="365"/>
      <c r="Q19" s="365"/>
      <c r="R19" s="365"/>
      <c r="S19" s="365"/>
      <c r="T19" s="365"/>
      <c r="U19" s="365"/>
      <c r="V19" s="365"/>
      <c r="W19" s="365"/>
      <c r="X19" s="365"/>
      <c r="Y19" s="365"/>
      <c r="Z19" s="365"/>
      <c r="AA19" s="365"/>
      <c r="AB19" s="365"/>
      <c r="AC19" s="365"/>
      <c r="AD19" s="365"/>
      <c r="AE19" s="365"/>
      <c r="AF19" s="365"/>
      <c r="AG19" s="365"/>
      <c r="AH19" s="365"/>
      <c r="AI19" s="367"/>
      <c r="AJ19" s="356"/>
      <c r="AK19" s="359"/>
      <c r="AL19" s="362"/>
      <c r="AM19" s="170">
        <v>8</v>
      </c>
      <c r="AN19" s="169" t="s">
        <v>1926</v>
      </c>
      <c r="AO19" s="171"/>
      <c r="AP19" s="171" t="s">
        <v>585</v>
      </c>
      <c r="AQ19" s="171"/>
      <c r="AR19" s="171"/>
      <c r="AS19" s="171"/>
      <c r="AT19" s="171"/>
      <c r="AU19" s="171" t="s">
        <v>585</v>
      </c>
      <c r="AV19" s="171" t="s">
        <v>585</v>
      </c>
      <c r="AW19" s="171" t="s">
        <v>585</v>
      </c>
      <c r="AX19" s="171" t="s">
        <v>585</v>
      </c>
      <c r="AY19" s="171" t="s">
        <v>585</v>
      </c>
      <c r="AZ19" s="171" t="s">
        <v>585</v>
      </c>
      <c r="BA19" s="171" t="s">
        <v>585</v>
      </c>
      <c r="BB19" s="171" t="s">
        <v>585</v>
      </c>
      <c r="BC19" s="171">
        <f t="shared" si="2"/>
        <v>0</v>
      </c>
      <c r="BD19" s="171" t="str">
        <f t="shared" si="3"/>
        <v>Débil</v>
      </c>
      <c r="BE19" s="171"/>
      <c r="BF19" s="171" t="s">
        <v>585</v>
      </c>
      <c r="BG19" s="171" t="str">
        <f t="shared" si="4"/>
        <v>Casilla formulada</v>
      </c>
      <c r="BH19" s="171"/>
      <c r="BI19" s="172" t="str">
        <f t="shared" si="5"/>
        <v/>
      </c>
      <c r="BJ19" s="171" t="str">
        <f t="shared" si="6"/>
        <v/>
      </c>
      <c r="BK19" s="171" t="str">
        <f t="shared" si="7"/>
        <v>SI</v>
      </c>
      <c r="BL19" s="351"/>
      <c r="BM19" s="351"/>
      <c r="BN19" s="354"/>
      <c r="BO19" s="356"/>
      <c r="BP19" s="356"/>
      <c r="BQ19" s="359"/>
      <c r="BR19" s="349"/>
    </row>
    <row r="20" spans="1:70" s="146" customFormat="1" ht="3" customHeight="1" x14ac:dyDescent="0.3">
      <c r="A20" s="162"/>
      <c r="B20" s="395"/>
      <c r="C20" s="365"/>
      <c r="D20" s="376"/>
      <c r="E20" s="365"/>
      <c r="F20" s="365"/>
      <c r="G20" s="365"/>
      <c r="H20" s="365"/>
      <c r="I20" s="373"/>
      <c r="J20" s="173">
        <v>9</v>
      </c>
      <c r="K20" s="174" t="s">
        <v>586</v>
      </c>
      <c r="L20" s="308"/>
      <c r="M20" s="310"/>
      <c r="N20" s="376"/>
      <c r="O20" s="370"/>
      <c r="P20" s="365"/>
      <c r="Q20" s="365"/>
      <c r="R20" s="365"/>
      <c r="S20" s="365"/>
      <c r="T20" s="365"/>
      <c r="U20" s="365"/>
      <c r="V20" s="365"/>
      <c r="W20" s="365"/>
      <c r="X20" s="365"/>
      <c r="Y20" s="365"/>
      <c r="Z20" s="365"/>
      <c r="AA20" s="365"/>
      <c r="AB20" s="365"/>
      <c r="AC20" s="365"/>
      <c r="AD20" s="365"/>
      <c r="AE20" s="365"/>
      <c r="AF20" s="365"/>
      <c r="AG20" s="365"/>
      <c r="AH20" s="365"/>
      <c r="AI20" s="367"/>
      <c r="AJ20" s="356"/>
      <c r="AK20" s="359"/>
      <c r="AL20" s="362"/>
      <c r="AM20" s="175">
        <v>9</v>
      </c>
      <c r="AN20" s="174" t="s">
        <v>1926</v>
      </c>
      <c r="AO20" s="176"/>
      <c r="AP20" s="176" t="s">
        <v>585</v>
      </c>
      <c r="AQ20" s="176"/>
      <c r="AR20" s="176"/>
      <c r="AS20" s="176"/>
      <c r="AT20" s="176"/>
      <c r="AU20" s="176" t="s">
        <v>585</v>
      </c>
      <c r="AV20" s="166" t="s">
        <v>585</v>
      </c>
      <c r="AW20" s="166" t="s">
        <v>585</v>
      </c>
      <c r="AX20" s="166" t="s">
        <v>585</v>
      </c>
      <c r="AY20" s="166" t="s">
        <v>585</v>
      </c>
      <c r="AZ20" s="166" t="s">
        <v>585</v>
      </c>
      <c r="BA20" s="166" t="s">
        <v>585</v>
      </c>
      <c r="BB20" s="166" t="s">
        <v>585</v>
      </c>
      <c r="BC20" s="176">
        <f t="shared" si="2"/>
        <v>0</v>
      </c>
      <c r="BD20" s="176" t="str">
        <f t="shared" si="3"/>
        <v>Débil</v>
      </c>
      <c r="BE20" s="176"/>
      <c r="BF20" s="176" t="s">
        <v>585</v>
      </c>
      <c r="BG20" s="176" t="str">
        <f t="shared" si="4"/>
        <v>Casilla formulada</v>
      </c>
      <c r="BH20" s="176"/>
      <c r="BI20" s="177" t="str">
        <f t="shared" si="5"/>
        <v/>
      </c>
      <c r="BJ20" s="176" t="str">
        <f t="shared" si="6"/>
        <v/>
      </c>
      <c r="BK20" s="176" t="str">
        <f t="shared" si="7"/>
        <v>SI</v>
      </c>
      <c r="BL20" s="351"/>
      <c r="BM20" s="351"/>
      <c r="BN20" s="354"/>
      <c r="BO20" s="356"/>
      <c r="BP20" s="356"/>
      <c r="BQ20" s="359"/>
      <c r="BR20" s="349"/>
    </row>
    <row r="21" spans="1:70" s="146" customFormat="1" ht="3" customHeight="1" thickBot="1" x14ac:dyDescent="0.35">
      <c r="A21" s="162"/>
      <c r="B21" s="396"/>
      <c r="C21" s="366"/>
      <c r="D21" s="377"/>
      <c r="E21" s="366"/>
      <c r="F21" s="366"/>
      <c r="G21" s="366"/>
      <c r="H21" s="366"/>
      <c r="I21" s="374"/>
      <c r="J21" s="178">
        <v>10</v>
      </c>
      <c r="K21" s="179" t="s">
        <v>586</v>
      </c>
      <c r="L21" s="309"/>
      <c r="M21" s="311"/>
      <c r="N21" s="377"/>
      <c r="O21" s="371"/>
      <c r="P21" s="366"/>
      <c r="Q21" s="366"/>
      <c r="R21" s="366"/>
      <c r="S21" s="366"/>
      <c r="T21" s="366"/>
      <c r="U21" s="366"/>
      <c r="V21" s="366"/>
      <c r="W21" s="366"/>
      <c r="X21" s="366"/>
      <c r="Y21" s="366"/>
      <c r="Z21" s="366"/>
      <c r="AA21" s="366"/>
      <c r="AB21" s="366"/>
      <c r="AC21" s="366"/>
      <c r="AD21" s="366"/>
      <c r="AE21" s="366"/>
      <c r="AF21" s="366"/>
      <c r="AG21" s="366"/>
      <c r="AH21" s="366"/>
      <c r="AI21" s="368"/>
      <c r="AJ21" s="357"/>
      <c r="AK21" s="360"/>
      <c r="AL21" s="363"/>
      <c r="AM21" s="180">
        <v>10</v>
      </c>
      <c r="AN21" s="179" t="s">
        <v>1926</v>
      </c>
      <c r="AO21" s="181"/>
      <c r="AP21" s="181" t="s">
        <v>585</v>
      </c>
      <c r="AQ21" s="181"/>
      <c r="AR21" s="181"/>
      <c r="AS21" s="181"/>
      <c r="AT21" s="181"/>
      <c r="AU21" s="181" t="s">
        <v>585</v>
      </c>
      <c r="AV21" s="181" t="s">
        <v>585</v>
      </c>
      <c r="AW21" s="181" t="s">
        <v>585</v>
      </c>
      <c r="AX21" s="181" t="s">
        <v>585</v>
      </c>
      <c r="AY21" s="181" t="s">
        <v>585</v>
      </c>
      <c r="AZ21" s="181" t="s">
        <v>585</v>
      </c>
      <c r="BA21" s="181" t="s">
        <v>585</v>
      </c>
      <c r="BB21" s="181" t="s">
        <v>585</v>
      </c>
      <c r="BC21" s="181">
        <f t="shared" si="2"/>
        <v>0</v>
      </c>
      <c r="BD21" s="181" t="str">
        <f t="shared" si="3"/>
        <v>Débil</v>
      </c>
      <c r="BE21" s="181"/>
      <c r="BF21" s="181" t="s">
        <v>585</v>
      </c>
      <c r="BG21" s="181" t="str">
        <f t="shared" si="4"/>
        <v>Casilla formulada</v>
      </c>
      <c r="BH21" s="181"/>
      <c r="BI21" s="182" t="str">
        <f t="shared" si="5"/>
        <v/>
      </c>
      <c r="BJ21" s="181" t="str">
        <f t="shared" si="6"/>
        <v/>
      </c>
      <c r="BK21" s="181" t="str">
        <f t="shared" si="7"/>
        <v>SI</v>
      </c>
      <c r="BL21" s="352"/>
      <c r="BM21" s="352"/>
      <c r="BN21" s="355"/>
      <c r="BO21" s="357"/>
      <c r="BP21" s="357"/>
      <c r="BQ21" s="360"/>
      <c r="BR21" s="350"/>
    </row>
    <row r="22" spans="1:70" x14ac:dyDescent="0.3">
      <c r="AO22" s="162"/>
    </row>
    <row r="23" spans="1:70" x14ac:dyDescent="0.3">
      <c r="AO23" s="162"/>
    </row>
    <row r="24" spans="1:70" x14ac:dyDescent="0.3">
      <c r="AO24" s="162"/>
    </row>
    <row r="25" spans="1:70" x14ac:dyDescent="0.3">
      <c r="AO25" s="162"/>
    </row>
    <row r="26" spans="1:70" x14ac:dyDescent="0.3">
      <c r="AO26" s="162"/>
    </row>
    <row r="27" spans="1:70" x14ac:dyDescent="0.3">
      <c r="AO27" s="162"/>
    </row>
    <row r="28" spans="1:70" x14ac:dyDescent="0.3">
      <c r="AO28" s="162"/>
    </row>
    <row r="29" spans="1:70" s="183" customFormat="1" x14ac:dyDescent="0.3">
      <c r="A29" s="162"/>
      <c r="B29" s="162"/>
      <c r="C29" s="162"/>
      <c r="D29" s="162"/>
      <c r="E29" s="162"/>
      <c r="F29" s="162"/>
      <c r="G29" s="162"/>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c r="AO29" s="162"/>
      <c r="AV29" s="162"/>
      <c r="AW29" s="162"/>
      <c r="AX29" s="162"/>
      <c r="AY29" s="162"/>
      <c r="AZ29" s="162"/>
      <c r="BA29" s="162"/>
      <c r="BB29" s="162"/>
      <c r="BC29" s="162"/>
      <c r="BD29" s="162"/>
      <c r="BE29" s="162"/>
      <c r="BF29" s="162"/>
      <c r="BG29" s="162"/>
      <c r="BH29" s="162"/>
      <c r="BI29" s="162"/>
      <c r="BJ29" s="162"/>
      <c r="BK29" s="162"/>
      <c r="BL29" s="162"/>
      <c r="BM29" s="162"/>
      <c r="BN29" s="184"/>
      <c r="BO29" s="162"/>
      <c r="BP29" s="162"/>
      <c r="BQ29" s="162"/>
      <c r="BR29" s="162"/>
    </row>
    <row r="30" spans="1:70" s="183" customFormat="1" x14ac:dyDescent="0.3">
      <c r="A30" s="162"/>
      <c r="B30" s="162"/>
      <c r="C30" s="162"/>
      <c r="D30" s="162"/>
      <c r="E30" s="162"/>
      <c r="F30" s="162"/>
      <c r="G30" s="162"/>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c r="AO30" s="162"/>
      <c r="AV30" s="162"/>
      <c r="AW30" s="162"/>
      <c r="AX30" s="162"/>
      <c r="AY30" s="162"/>
      <c r="AZ30" s="162"/>
      <c r="BA30" s="162"/>
      <c r="BB30" s="162"/>
      <c r="BC30" s="162"/>
      <c r="BD30" s="162"/>
      <c r="BE30" s="162"/>
      <c r="BF30" s="162"/>
      <c r="BG30" s="162"/>
      <c r="BH30" s="162"/>
      <c r="BI30" s="162"/>
      <c r="BJ30" s="162"/>
      <c r="BK30" s="162"/>
      <c r="BL30" s="162"/>
      <c r="BM30" s="162"/>
      <c r="BN30" s="184"/>
      <c r="BO30" s="162"/>
      <c r="BP30" s="162"/>
      <c r="BQ30" s="162"/>
      <c r="BR30" s="162"/>
    </row>
    <row r="31" spans="1:70" s="183" customFormat="1" x14ac:dyDescent="0.3">
      <c r="A31" s="162"/>
      <c r="B31" s="162"/>
      <c r="C31" s="162"/>
      <c r="D31" s="162"/>
      <c r="E31" s="162"/>
      <c r="F31" s="162"/>
      <c r="G31" s="162"/>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c r="AO31" s="162"/>
      <c r="AV31" s="162"/>
      <c r="AW31" s="162"/>
      <c r="AX31" s="162"/>
      <c r="AY31" s="162"/>
      <c r="AZ31" s="162"/>
      <c r="BA31" s="162"/>
      <c r="BB31" s="162"/>
      <c r="BC31" s="162"/>
      <c r="BD31" s="162"/>
      <c r="BE31" s="162"/>
      <c r="BF31" s="162"/>
      <c r="BG31" s="162"/>
      <c r="BH31" s="162"/>
      <c r="BI31" s="162"/>
      <c r="BJ31" s="162"/>
      <c r="BK31" s="162"/>
      <c r="BL31" s="162"/>
      <c r="BM31" s="162"/>
      <c r="BN31" s="184"/>
      <c r="BO31" s="162"/>
      <c r="BP31" s="162"/>
      <c r="BQ31" s="162"/>
      <c r="BR31" s="162"/>
    </row>
    <row r="1048122" spans="2:2" x14ac:dyDescent="0.3">
      <c r="B1048122" s="185"/>
    </row>
    <row r="1048123" spans="2:2" x14ac:dyDescent="0.3">
      <c r="B1048123" s="185"/>
    </row>
    <row r="1048124" spans="2:2" x14ac:dyDescent="0.3">
      <c r="B1048124" s="185"/>
    </row>
    <row r="1048125" spans="2:2" x14ac:dyDescent="0.3">
      <c r="B1048125" s="185"/>
    </row>
    <row r="1048126" spans="2:2" x14ac:dyDescent="0.3">
      <c r="B1048126" s="185"/>
    </row>
    <row r="1048127" spans="2:2" x14ac:dyDescent="0.3">
      <c r="B1048127" s="185"/>
    </row>
    <row r="1048128" spans="2:2" x14ac:dyDescent="0.3">
      <c r="B1048128" s="185"/>
    </row>
    <row r="1048129" spans="2:2" x14ac:dyDescent="0.3">
      <c r="B1048129" s="185"/>
    </row>
    <row r="1048130" spans="2:2" x14ac:dyDescent="0.3">
      <c r="B1048130" s="185"/>
    </row>
    <row r="1048131" spans="2:2" x14ac:dyDescent="0.3">
      <c r="B1048131" s="185"/>
    </row>
    <row r="1048132" spans="2:2" x14ac:dyDescent="0.3">
      <c r="B1048132" s="185"/>
    </row>
    <row r="1048133" spans="2:2" x14ac:dyDescent="0.3">
      <c r="B1048133" s="185"/>
    </row>
    <row r="1048134" spans="2:2" x14ac:dyDescent="0.3">
      <c r="B1048134" s="185"/>
    </row>
    <row r="1048135" spans="2:2" x14ac:dyDescent="0.3">
      <c r="B1048135" s="185"/>
    </row>
    <row r="1048136" spans="2:2" x14ac:dyDescent="0.3">
      <c r="B1048136" s="185"/>
    </row>
    <row r="1048137" spans="2:2" x14ac:dyDescent="0.3">
      <c r="B1048137" s="185"/>
    </row>
    <row r="1048138" spans="2:2" x14ac:dyDescent="0.3">
      <c r="B1048138" s="185"/>
    </row>
    <row r="1048139" spans="2:2" x14ac:dyDescent="0.3">
      <c r="B1048139" s="185"/>
    </row>
    <row r="1048140" spans="2:2" x14ac:dyDescent="0.3">
      <c r="B1048140" s="185"/>
    </row>
    <row r="1048141" spans="2:2" x14ac:dyDescent="0.3">
      <c r="B1048141" s="185"/>
    </row>
    <row r="1048142" spans="2:2" x14ac:dyDescent="0.3">
      <c r="B1048142" s="185"/>
    </row>
    <row r="1048143" spans="2:2" x14ac:dyDescent="0.3">
      <c r="B1048143" s="185"/>
    </row>
    <row r="1048144" spans="2:2" x14ac:dyDescent="0.3">
      <c r="B1048144" s="185"/>
    </row>
    <row r="1048145" spans="2:2" x14ac:dyDescent="0.3">
      <c r="B1048145" s="185"/>
    </row>
    <row r="1048146" spans="2:2" x14ac:dyDescent="0.3">
      <c r="B1048146" s="185"/>
    </row>
    <row r="1048147" spans="2:2" x14ac:dyDescent="0.3">
      <c r="B1048147" s="185"/>
    </row>
    <row r="1048148" spans="2:2" x14ac:dyDescent="0.3">
      <c r="B1048148" s="185"/>
    </row>
    <row r="1048149" spans="2:2" x14ac:dyDescent="0.3">
      <c r="B1048149" s="185"/>
    </row>
    <row r="1048150" spans="2:2" x14ac:dyDescent="0.3">
      <c r="B1048150" s="185"/>
    </row>
    <row r="1048151" spans="2:2" x14ac:dyDescent="0.3">
      <c r="B1048151" s="185"/>
    </row>
    <row r="1048152" spans="2:2" x14ac:dyDescent="0.3">
      <c r="B1048152" s="185"/>
    </row>
    <row r="1048153" spans="2:2" x14ac:dyDescent="0.3">
      <c r="B1048153" s="185"/>
    </row>
    <row r="1048154" spans="2:2" x14ac:dyDescent="0.3">
      <c r="B1048154" s="185"/>
    </row>
  </sheetData>
  <sheetProtection algorithmName="SHA-512" hashValue="nScNv8XAe1DSskF6EEx+ROvIbhxRD4KC/zHJeNqqoaBbDlIzTpUB+0fm6kzpMXIpjmlXQqXVPsuCfSmPPU+uKg==" saltValue="CF1l6Qf3sp7mc57nK1uMhw==" spinCount="100000" sheet="1" formatCells="0" formatColumns="0" formatRows="0" autoFilter="0"/>
  <mergeCells count="92">
    <mergeCell ref="BR12:BR21"/>
    <mergeCell ref="BL12:BL21"/>
    <mergeCell ref="BM12:BM21"/>
    <mergeCell ref="BN12:BN21"/>
    <mergeCell ref="BO12:BO21"/>
    <mergeCell ref="BP12:BP21"/>
    <mergeCell ref="BQ12:BQ21"/>
    <mergeCell ref="AL12:AL21"/>
    <mergeCell ref="AA12:AA21"/>
    <mergeCell ref="AB12:AB21"/>
    <mergeCell ref="AC12:AC21"/>
    <mergeCell ref="AD12:AD21"/>
    <mergeCell ref="AE12:AE21"/>
    <mergeCell ref="AF12:AF21"/>
    <mergeCell ref="AG12:AG21"/>
    <mergeCell ref="AH12:AH21"/>
    <mergeCell ref="AI12:AI21"/>
    <mergeCell ref="AJ12:AJ21"/>
    <mergeCell ref="AK12:AK21"/>
    <mergeCell ref="Z12:Z21"/>
    <mergeCell ref="O12:O21"/>
    <mergeCell ref="P12:P21"/>
    <mergeCell ref="Q12:Q21"/>
    <mergeCell ref="R12:R21"/>
    <mergeCell ref="S12:S21"/>
    <mergeCell ref="T12:T21"/>
    <mergeCell ref="U12:U21"/>
    <mergeCell ref="V12:V21"/>
    <mergeCell ref="W12:W21"/>
    <mergeCell ref="X12:X21"/>
    <mergeCell ref="Y12:Y21"/>
    <mergeCell ref="G12:G21"/>
    <mergeCell ref="H12:H21"/>
    <mergeCell ref="I12:I21"/>
    <mergeCell ref="L12:L21"/>
    <mergeCell ref="M12:M21"/>
    <mergeCell ref="N12:N21"/>
    <mergeCell ref="AI10:AJ11"/>
    <mergeCell ref="AK10:AK11"/>
    <mergeCell ref="AL10:AL11"/>
    <mergeCell ref="BR10:BR11"/>
    <mergeCell ref="BN11:BO11"/>
    <mergeCell ref="BK9:BK11"/>
    <mergeCell ref="BL9:BL11"/>
    <mergeCell ref="BM9:BM11"/>
    <mergeCell ref="M10:O11"/>
    <mergeCell ref="P10:AH10"/>
    <mergeCell ref="AT9:AT11"/>
    <mergeCell ref="AU9:AU11"/>
    <mergeCell ref="AV9:BB10"/>
    <mergeCell ref="BC9:BD11"/>
    <mergeCell ref="BF9:BG11"/>
    <mergeCell ref="B12:B21"/>
    <mergeCell ref="C12:C21"/>
    <mergeCell ref="D12:D21"/>
    <mergeCell ref="E12:E21"/>
    <mergeCell ref="F12:F21"/>
    <mergeCell ref="AR9:AR11"/>
    <mergeCell ref="AS9:AS11"/>
    <mergeCell ref="E10:E11"/>
    <mergeCell ref="F10:F11"/>
    <mergeCell ref="G10:G11"/>
    <mergeCell ref="H10:H11"/>
    <mergeCell ref="I10:I11"/>
    <mergeCell ref="BN8:BQ10"/>
    <mergeCell ref="BR8:BR9"/>
    <mergeCell ref="B9:B11"/>
    <mergeCell ref="C9:C11"/>
    <mergeCell ref="D9:D11"/>
    <mergeCell ref="E9:I9"/>
    <mergeCell ref="J9:K11"/>
    <mergeCell ref="L9:L11"/>
    <mergeCell ref="M9:AL9"/>
    <mergeCell ref="AM9:AM11"/>
    <mergeCell ref="AV8:BM8"/>
    <mergeCell ref="BI9:BJ11"/>
    <mergeCell ref="AN9:AN11"/>
    <mergeCell ref="AO9:AO11"/>
    <mergeCell ref="AP9:AP11"/>
    <mergeCell ref="AQ9:AQ11"/>
    <mergeCell ref="B6:C6"/>
    <mergeCell ref="D6:F6"/>
    <mergeCell ref="B8:L8"/>
    <mergeCell ref="M8:AL8"/>
    <mergeCell ref="AM8:AU8"/>
    <mergeCell ref="B2:C3"/>
    <mergeCell ref="D2:BR2"/>
    <mergeCell ref="D3:BR3"/>
    <mergeCell ref="B4:C4"/>
    <mergeCell ref="D4:Q4"/>
    <mergeCell ref="R4:AS4"/>
    <mergeCell ref="AT4:BR4"/>
  </mergeCells>
  <conditionalFormatting sqref="I12">
    <cfRule type="containsText" dxfId="4038" priority="31" operator="containsText" text="No es Riesgo de Corrupción">
      <formula>NOT(ISERROR(SEARCH("No es Riesgo de Corrupción",I12)))</formula>
    </cfRule>
    <cfRule type="containsText" dxfId="4037" priority="32" operator="containsText" text="Si es Riesgo de Corrupción">
      <formula>NOT(ISERROR(SEARCH("Si es Riesgo de Corrupción",I12)))</formula>
    </cfRule>
  </conditionalFormatting>
  <conditionalFormatting sqref="AK12:AK21">
    <cfRule type="containsText" dxfId="4036" priority="27" operator="containsText" text="Extremo">
      <formula>NOT(ISERROR(SEARCH("Extremo",AK12)))</formula>
    </cfRule>
    <cfRule type="containsText" dxfId="4035" priority="28" operator="containsText" text="Alto">
      <formula>NOT(ISERROR(SEARCH("Alto",AK12)))</formula>
    </cfRule>
    <cfRule type="containsText" dxfId="4034" priority="29" operator="containsText" text="Moderado">
      <formula>NOT(ISERROR(SEARCH("Moderado",AK12)))</formula>
    </cfRule>
    <cfRule type="containsText" dxfId="4033" priority="30" operator="containsText" text="Bajo">
      <formula>NOT(ISERROR(SEARCH("Bajo",AK12)))</formula>
    </cfRule>
  </conditionalFormatting>
  <conditionalFormatting sqref="BI12:BI21">
    <cfRule type="containsText" dxfId="4032" priority="24" operator="containsText" text="FUERTE">
      <formula>NOT(ISERROR(SEARCH("FUERTE",BI12)))</formula>
    </cfRule>
    <cfRule type="containsText" dxfId="4031" priority="25" operator="containsText" text="MODERADO">
      <formula>NOT(ISERROR(SEARCH("MODERADO",BI12)))</formula>
    </cfRule>
    <cfRule type="containsText" dxfId="4030" priority="26" operator="containsText" text="DÉBIL">
      <formula>NOT(ISERROR(SEARCH("DÉBIL",BI12)))</formula>
    </cfRule>
  </conditionalFormatting>
  <conditionalFormatting sqref="AL12">
    <cfRule type="containsText" dxfId="4029" priority="20" operator="containsText" text="Extremo">
      <formula>NOT(ISERROR(SEARCH("Extremo",AL12)))</formula>
    </cfRule>
    <cfRule type="containsText" dxfId="4028" priority="21" operator="containsText" text="Alto">
      <formula>NOT(ISERROR(SEARCH("Alto",AL12)))</formula>
    </cfRule>
    <cfRule type="containsText" dxfId="4027" priority="22" operator="containsText" text="Moderado">
      <formula>NOT(ISERROR(SEARCH("Moderado",AL12)))</formula>
    </cfRule>
    <cfRule type="containsText" dxfId="4026" priority="23" operator="containsText" text="Bajo">
      <formula>NOT(ISERROR(SEARCH("Bajo",AL12)))</formula>
    </cfRule>
  </conditionalFormatting>
  <conditionalFormatting sqref="BQ12:BQ21">
    <cfRule type="containsText" dxfId="4025" priority="16" operator="containsText" text="Extremo">
      <formula>NOT(ISERROR(SEARCH("Extremo",BQ12)))</formula>
    </cfRule>
    <cfRule type="containsText" dxfId="4024" priority="17" operator="containsText" text="Alto">
      <formula>NOT(ISERROR(SEARCH("Alto",BQ12)))</formula>
    </cfRule>
    <cfRule type="containsText" dxfId="4023" priority="18" operator="containsText" text="Moderado">
      <formula>NOT(ISERROR(SEARCH("Moderado",BQ12)))</formula>
    </cfRule>
    <cfRule type="containsText" dxfId="4022" priority="19" operator="containsText" text="Bajo">
      <formula>NOT(ISERROR(SEARCH("Bajo",BQ12)))</formula>
    </cfRule>
  </conditionalFormatting>
  <conditionalFormatting sqref="A1:XFD3 A5:XFD11 A4:AT4 BS4:XFD4 BH12:XFD12 A22:XFD1048576 A12:D21 I13:XFD21 I12:BF12">
    <cfRule type="containsText" dxfId="4021" priority="11" operator="containsText" text="REDACTAR CONTROL">
      <formula>NOT(ISERROR(SEARCH("REDACTAR CONTROL",A1)))</formula>
    </cfRule>
    <cfRule type="containsText" dxfId="4020" priority="12" operator="containsText" text="Espacio para">
      <formula>NOT(ISERROR(SEARCH("Espacio para",A1)))</formula>
    </cfRule>
    <cfRule type="containsText" dxfId="4019" priority="13" operator="containsText" text="Definir el">
      <formula>NOT(ISERROR(SEARCH("Definir el",A1)))</formula>
    </cfRule>
    <cfRule type="containsText" dxfId="4018" priority="14" operator="containsText" text="lista desplegable">
      <formula>NOT(ISERROR(SEARCH("lista desplegable",A1)))</formula>
    </cfRule>
    <cfRule type="containsText" dxfId="4017" priority="15" operator="containsText" text="Casilla formulada">
      <formula>NOT(ISERROR(SEARCH("Casilla formulada",A1)))</formula>
    </cfRule>
  </conditionalFormatting>
  <conditionalFormatting sqref="BG12">
    <cfRule type="containsText" dxfId="4016" priority="6" operator="containsText" text="REDACTAR CONTROL">
      <formula>NOT(ISERROR(SEARCH("REDACTAR CONTROL",BG12)))</formula>
    </cfRule>
    <cfRule type="containsText" dxfId="4015" priority="7" operator="containsText" text="Espacio para">
      <formula>NOT(ISERROR(SEARCH("Espacio para",BG12)))</formula>
    </cfRule>
    <cfRule type="containsText" dxfId="4014" priority="8" operator="containsText" text="Definir el">
      <formula>NOT(ISERROR(SEARCH("Definir el",BG12)))</formula>
    </cfRule>
    <cfRule type="containsText" dxfId="4013" priority="9" operator="containsText" text="lista desplegable">
      <formula>NOT(ISERROR(SEARCH("lista desplegable",BG12)))</formula>
    </cfRule>
    <cfRule type="containsText" dxfId="4012" priority="10" operator="containsText" text="Casilla formulada">
      <formula>NOT(ISERROR(SEARCH("Casilla formulada",BG12)))</formula>
    </cfRule>
  </conditionalFormatting>
  <conditionalFormatting sqref="E12:H21">
    <cfRule type="containsText" dxfId="4011" priority="1" operator="containsText" text="REDACTAR CONTROL">
      <formula>NOT(ISERROR(SEARCH("REDACTAR CONTROL",E12)))</formula>
    </cfRule>
    <cfRule type="containsText" dxfId="4010" priority="2" operator="containsText" text="Espacio para">
      <formula>NOT(ISERROR(SEARCH("Espacio para",E12)))</formula>
    </cfRule>
    <cfRule type="containsText" dxfId="4009" priority="3" operator="containsText" text="Definir el">
      <formula>NOT(ISERROR(SEARCH("Definir el",E12)))</formula>
    </cfRule>
    <cfRule type="containsText" dxfId="4008" priority="4" operator="containsText" text="lista desplegable">
      <formula>NOT(ISERROR(SEARCH("lista desplegable",E12)))</formula>
    </cfRule>
    <cfRule type="containsText" dxfId="4007" priority="5" operator="containsText" text="Casilla formulada">
      <formula>NOT(ISERROR(SEARCH("Casilla formulada",E12)))</formula>
    </cfRule>
  </conditionalFormatting>
  <dataValidations count="13">
    <dataValidation type="list" allowBlank="1" showInputMessage="1" showErrorMessage="1" sqref="BF12:BF21" xr:uid="{ECDCC98C-2F50-440A-9F98-BD0747C022F1}">
      <formula1>"Escoger un dato de la lista desplegable,Fuerte,Moderado,Débil"</formula1>
    </dataValidation>
    <dataValidation type="list" allowBlank="1" showInputMessage="1" showErrorMessage="1" sqref="M12:M21" xr:uid="{1E46C87F-C946-49FB-A2AD-C4A8A8234E47}">
      <formula1>"Escoger un dato de la lista desplegable,5,4,3,2,1"</formula1>
    </dataValidation>
    <dataValidation type="list" allowBlank="1" showInputMessage="1" showErrorMessage="1" sqref="E12:H21" xr:uid="{A272E366-E378-4C50-99B9-185893425141}">
      <formula1>"SI,NO,Escoger un dato de la lista desplegable"</formula1>
    </dataValidation>
    <dataValidation type="list" allowBlank="1" showInputMessage="1" showErrorMessage="1" sqref="P12:AH21" xr:uid="{D81B691A-C80A-4918-9D00-CD67A9262BD4}">
      <formula1>"SI,NO,Selecciona una respuesta en la lista desplegable"</formula1>
    </dataValidation>
    <dataValidation type="list" allowBlank="1" showInputMessage="1" showErrorMessage="1" sqref="AP12:AP21" xr:uid="{87288159-519C-483A-962A-724A706EF11C}">
      <formula1>"Escoger un dato de la lista desplegable,Por Tramite, Diario, Semanal, Quincenal, Mensual, Bimestral, Trimestral, Semestral,Anual"</formula1>
    </dataValidation>
    <dataValidation type="list" allowBlank="1" showInputMessage="1" showErrorMessage="1" sqref="AU12:AU21" xr:uid="{CDFDE3A3-7046-44D6-AC9E-D91EC1E76AEC}">
      <formula1>"Escoger un dato de la lista desplegable,Preventivo,Detectivo"</formula1>
    </dataValidation>
    <dataValidation type="list" allowBlank="1" showInputMessage="1" showErrorMessage="1" sqref="AV12:AV21" xr:uid="{A3B574DE-92CA-4606-8F9F-779F5D686401}">
      <formula1>"Asignado,No Asignado,Escoger un dato de la lista desplegable"</formula1>
    </dataValidation>
    <dataValidation type="list" allowBlank="1" showInputMessage="1" showErrorMessage="1" sqref="AW12:AW21" xr:uid="{737BD38D-961C-4B7E-BDBC-6BB80240F088}">
      <formula1>"Adecuado,Inadecuado,Escoger un dato de la lista desplegable"</formula1>
    </dataValidation>
    <dataValidation type="list" allowBlank="1" showInputMessage="1" showErrorMessage="1" sqref="AX12:AX21" xr:uid="{448D4E12-2CA7-4202-A105-E143E34F1424}">
      <formula1>"Oportuna,Inoportuna,Escoger un dato de la lista desplegable"</formula1>
    </dataValidation>
    <dataValidation type="list" allowBlank="1" showInputMessage="1" showErrorMessage="1" sqref="AY12:AY21" xr:uid="{1E8A3A80-7DD3-4713-A9D6-01256AE7F895}">
      <formula1>"Prevenir,Detectar,No es un control,Escoger un dato de la lista desplegable"</formula1>
    </dataValidation>
    <dataValidation type="list" allowBlank="1" showInputMessage="1" showErrorMessage="1" sqref="AZ12:AZ21" xr:uid="{72713AF4-4D41-41E0-B8AA-8FEF959D059C}">
      <formula1>"Confiable,No confiable,Escoger un dato de la lista desplegable"</formula1>
    </dataValidation>
    <dataValidation type="list" allowBlank="1" showInputMessage="1" showErrorMessage="1" sqref="BA12:BA21" xr:uid="{957F3548-AB84-4640-B3DD-12DBC236454C}">
      <formula1>"Escoger un dato de la lista desplegable,Se investigan y resuelven oportunamente,No se investigan y resuelven oportunamente."</formula1>
    </dataValidation>
    <dataValidation type="list" allowBlank="1" showInputMessage="1" showErrorMessage="1" sqref="BB12:BB21" xr:uid="{6C23FEAF-8B43-4744-B37C-D478BA09D402}">
      <formula1>"Escoger un dato de la lista desplegable,Completa,Incompleta,No existe"</formula1>
    </dataValidation>
  </dataValidations>
  <printOptions horizontalCentered="1"/>
  <pageMargins left="0.39370078740157483" right="0.39370078740157483" top="0.17234848484848486" bottom="1.1023622047244095" header="0.31496062992125984" footer="0.31496062992125984"/>
  <pageSetup scale="11" fitToHeight="5" orientation="landscape" r:id="rId1"/>
  <headerFooter>
    <oddFooter>&amp;L&amp;G&amp;RPágina &amp;P de &amp;N</oddFooter>
  </headerFooter>
  <drawing r:id="rId2"/>
  <legacyDrawing r:id="rId3"/>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ADF3BCB-4AFB-4F7F-B5C1-456631F61AA5}">
          <x14:formula1>
            <xm:f>'HOJA DE DATOS'!$I$60:$I$64</xm:f>
          </x14:formula1>
          <xm:sqref>AL12:AL21</xm:sqref>
        </x14:dataValidation>
        <x14:dataValidation type="list" allowBlank="1" showInputMessage="1" showErrorMessage="1" xr:uid="{1AB00608-A054-468F-8909-B35AE2138E90}">
          <x14:formula1>
            <xm:f>'HOJA DE DATOS'!$I$13:$I$46</xm:f>
          </x14:formula1>
          <xm:sqref>B12:B21</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tabColor rgb="FFAF5881"/>
  </sheetPr>
  <dimension ref="B1:AX41"/>
  <sheetViews>
    <sheetView zoomScale="60" zoomScaleNormal="60" workbookViewId="0">
      <selection activeCell="D3" sqref="D3:AX3"/>
    </sheetView>
  </sheetViews>
  <sheetFormatPr baseColWidth="10" defaultColWidth="11.44140625" defaultRowHeight="13.2" x14ac:dyDescent="0.25"/>
  <cols>
    <col min="1" max="1" width="2.88671875" style="92" customWidth="1"/>
    <col min="2" max="2" width="24.109375" style="92" customWidth="1"/>
    <col min="3" max="3" width="30.5546875" style="92" customWidth="1"/>
    <col min="4" max="4" width="30.109375" style="92" customWidth="1"/>
    <col min="5" max="5" width="11.6640625" style="92" customWidth="1"/>
    <col min="6" max="6" width="27" style="92" customWidth="1"/>
    <col min="7" max="7" width="4.44140625" style="92" customWidth="1"/>
    <col min="8" max="8" width="41.109375" style="92" customWidth="1"/>
    <col min="9" max="9" width="32" style="92" customWidth="1"/>
    <col min="10" max="10" width="12.33203125" style="92" customWidth="1"/>
    <col min="11" max="12" width="14.33203125" style="92" customWidth="1"/>
    <col min="13" max="13" width="12.33203125" style="92" customWidth="1"/>
    <col min="14" max="15" width="14.33203125" style="92" customWidth="1"/>
    <col min="16" max="16" width="17.109375" style="92" customWidth="1"/>
    <col min="17" max="17" width="5.6640625" style="93" customWidth="1"/>
    <col min="18" max="18" width="99.88671875" style="92" customWidth="1"/>
    <col min="19" max="20" width="18" style="92" customWidth="1"/>
    <col min="21" max="21" width="31.5546875" style="92" customWidth="1"/>
    <col min="22" max="22" width="49.6640625" style="92" customWidth="1"/>
    <col min="23" max="23" width="40.6640625" style="92" customWidth="1"/>
    <col min="24" max="24" width="27.88671875" style="92" customWidth="1"/>
    <col min="25" max="32" width="14.44140625" style="92" customWidth="1"/>
    <col min="33" max="34" width="11.44140625" style="92"/>
    <col min="35" max="35" width="1.44140625" style="92" customWidth="1"/>
    <col min="36" max="37" width="11.44140625" style="92"/>
    <col min="38" max="38" width="1.44140625" style="92" customWidth="1"/>
    <col min="39" max="39" width="11.44140625" style="92"/>
    <col min="40" max="40" width="8.88671875" style="92" customWidth="1"/>
    <col min="41" max="41" width="18.88671875" style="92" customWidth="1"/>
    <col min="42" max="44" width="20.33203125" style="92" customWidth="1"/>
    <col min="45" max="49" width="11.44140625" style="92"/>
    <col min="50" max="50" width="28.5546875" style="92" customWidth="1"/>
    <col min="51" max="16384" width="11.44140625" style="92"/>
  </cols>
  <sheetData>
    <row r="1" spans="2:50" ht="7.5" customHeight="1" thickBot="1" x14ac:dyDescent="0.3"/>
    <row r="2" spans="2:50" ht="15.75" customHeight="1" thickTop="1" x14ac:dyDescent="0.25">
      <c r="B2" s="234"/>
      <c r="C2" s="235"/>
      <c r="D2" s="238" t="s">
        <v>51</v>
      </c>
      <c r="E2" s="239"/>
      <c r="F2" s="239"/>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c r="AF2" s="239"/>
      <c r="AG2" s="239"/>
      <c r="AH2" s="239"/>
      <c r="AI2" s="239"/>
      <c r="AJ2" s="239"/>
      <c r="AK2" s="239"/>
      <c r="AL2" s="239"/>
      <c r="AM2" s="239"/>
      <c r="AN2" s="239"/>
      <c r="AO2" s="239"/>
      <c r="AP2" s="239"/>
      <c r="AQ2" s="239"/>
      <c r="AR2" s="239"/>
      <c r="AS2" s="239"/>
      <c r="AT2" s="239"/>
      <c r="AU2" s="239"/>
      <c r="AV2" s="239"/>
      <c r="AW2" s="239"/>
      <c r="AX2" s="240"/>
    </row>
    <row r="3" spans="2:50" ht="57.75" customHeight="1" x14ac:dyDescent="0.25">
      <c r="B3" s="236"/>
      <c r="C3" s="237"/>
      <c r="D3" s="241" t="s">
        <v>359</v>
      </c>
      <c r="E3" s="242"/>
      <c r="F3" s="242"/>
      <c r="G3" s="242"/>
      <c r="H3" s="242"/>
      <c r="I3" s="242"/>
      <c r="J3" s="242"/>
      <c r="K3" s="242"/>
      <c r="L3" s="242"/>
      <c r="M3" s="242"/>
      <c r="N3" s="242"/>
      <c r="O3" s="242"/>
      <c r="P3" s="242"/>
      <c r="Q3" s="242"/>
      <c r="R3" s="242"/>
      <c r="S3" s="242"/>
      <c r="T3" s="242"/>
      <c r="U3" s="242"/>
      <c r="V3" s="242"/>
      <c r="W3" s="242"/>
      <c r="X3" s="242"/>
      <c r="Y3" s="242"/>
      <c r="Z3" s="242"/>
      <c r="AA3" s="242"/>
      <c r="AB3" s="242"/>
      <c r="AC3" s="242"/>
      <c r="AD3" s="242"/>
      <c r="AE3" s="242"/>
      <c r="AF3" s="242"/>
      <c r="AG3" s="242"/>
      <c r="AH3" s="242"/>
      <c r="AI3" s="242"/>
      <c r="AJ3" s="242"/>
      <c r="AK3" s="242"/>
      <c r="AL3" s="242"/>
      <c r="AM3" s="242"/>
      <c r="AN3" s="242"/>
      <c r="AO3" s="242"/>
      <c r="AP3" s="242"/>
      <c r="AQ3" s="242"/>
      <c r="AR3" s="242"/>
      <c r="AS3" s="242"/>
      <c r="AT3" s="242"/>
      <c r="AU3" s="242"/>
      <c r="AV3" s="242"/>
      <c r="AW3" s="242"/>
      <c r="AX3" s="243"/>
    </row>
    <row r="4" spans="2:50" ht="30" customHeight="1" thickBot="1" x14ac:dyDescent="0.3">
      <c r="B4" s="244" t="s">
        <v>2025</v>
      </c>
      <c r="C4" s="245"/>
      <c r="D4" s="246" t="s">
        <v>562</v>
      </c>
      <c r="E4" s="247"/>
      <c r="F4" s="247"/>
      <c r="G4" s="247"/>
      <c r="H4" s="245"/>
      <c r="I4" s="248" t="s">
        <v>563</v>
      </c>
      <c r="J4" s="249"/>
      <c r="K4" s="249"/>
      <c r="L4" s="249"/>
      <c r="M4" s="249"/>
      <c r="N4" s="249"/>
      <c r="O4" s="249"/>
      <c r="P4" s="249"/>
      <c r="Q4" s="250"/>
      <c r="R4" s="248" t="s">
        <v>564</v>
      </c>
      <c r="S4" s="249"/>
      <c r="T4" s="249"/>
      <c r="U4" s="249"/>
      <c r="V4" s="249"/>
      <c r="W4" s="249"/>
      <c r="X4" s="249"/>
      <c r="Y4" s="249"/>
      <c r="Z4" s="249"/>
      <c r="AA4" s="249"/>
      <c r="AB4" s="249"/>
      <c r="AC4" s="249"/>
      <c r="AD4" s="249"/>
      <c r="AE4" s="249"/>
      <c r="AF4" s="249"/>
      <c r="AG4" s="250"/>
      <c r="AH4" s="248" t="s">
        <v>565</v>
      </c>
      <c r="AI4" s="249"/>
      <c r="AJ4" s="249"/>
      <c r="AK4" s="249"/>
      <c r="AL4" s="249"/>
      <c r="AM4" s="249"/>
      <c r="AN4" s="249"/>
      <c r="AO4" s="249"/>
      <c r="AP4" s="249"/>
      <c r="AQ4" s="249"/>
      <c r="AR4" s="249"/>
      <c r="AS4" s="249"/>
      <c r="AT4" s="249"/>
      <c r="AU4" s="249"/>
      <c r="AV4" s="249"/>
      <c r="AW4" s="249"/>
      <c r="AX4" s="251"/>
    </row>
    <row r="5" spans="2:50" ht="13.8" thickTop="1" x14ac:dyDescent="0.25"/>
    <row r="6" spans="2:50" ht="17.399999999999999" x14ac:dyDescent="0.3">
      <c r="B6" s="252" t="s">
        <v>566</v>
      </c>
      <c r="C6" s="252"/>
      <c r="D6" s="253">
        <v>44043</v>
      </c>
      <c r="E6" s="254"/>
      <c r="F6" s="254"/>
      <c r="H6" s="94" t="s">
        <v>567</v>
      </c>
      <c r="I6" s="95" t="str">
        <f>IFERROR((VLOOKUP(B12,'HOJA DE DATOS'!I13:K45,3,0)),"Casilla formulada")</f>
        <v>GDIR-4-1</v>
      </c>
    </row>
    <row r="7" spans="2:50" ht="13.8" thickBot="1" x14ac:dyDescent="0.3"/>
    <row r="8" spans="2:50" ht="20.399999999999999" customHeight="1" x14ac:dyDescent="0.25">
      <c r="B8" s="285" t="s">
        <v>0</v>
      </c>
      <c r="C8" s="286"/>
      <c r="D8" s="286"/>
      <c r="E8" s="286"/>
      <c r="F8" s="286"/>
      <c r="G8" s="286"/>
      <c r="H8" s="286"/>
      <c r="I8" s="287"/>
      <c r="J8" s="288" t="s">
        <v>360</v>
      </c>
      <c r="K8" s="289"/>
      <c r="L8" s="289"/>
      <c r="M8" s="289"/>
      <c r="N8" s="289"/>
      <c r="O8" s="289"/>
      <c r="P8" s="290"/>
      <c r="Q8" s="291" t="s">
        <v>61</v>
      </c>
      <c r="R8" s="292"/>
      <c r="S8" s="292"/>
      <c r="T8" s="292"/>
      <c r="U8" s="292"/>
      <c r="V8" s="292"/>
      <c r="W8" s="292"/>
      <c r="X8" s="292"/>
      <c r="Y8" s="292"/>
      <c r="Z8" s="292"/>
      <c r="AA8" s="292"/>
      <c r="AB8" s="292"/>
      <c r="AC8" s="292"/>
      <c r="AD8" s="292"/>
      <c r="AE8" s="292"/>
      <c r="AF8" s="292"/>
      <c r="AG8" s="292"/>
      <c r="AH8" s="292"/>
      <c r="AI8" s="292"/>
      <c r="AJ8" s="292"/>
      <c r="AK8" s="292"/>
      <c r="AL8" s="292"/>
      <c r="AM8" s="292"/>
      <c r="AN8" s="292"/>
      <c r="AO8" s="292"/>
      <c r="AP8" s="292"/>
      <c r="AQ8" s="292"/>
      <c r="AR8" s="293"/>
      <c r="AS8" s="294" t="s">
        <v>66</v>
      </c>
      <c r="AT8" s="295"/>
      <c r="AU8" s="295"/>
      <c r="AV8" s="295"/>
      <c r="AW8" s="295"/>
      <c r="AX8" s="255" t="s">
        <v>68</v>
      </c>
    </row>
    <row r="9" spans="2:50" ht="20.399999999999999" customHeight="1" x14ac:dyDescent="0.25">
      <c r="B9" s="258" t="s">
        <v>2</v>
      </c>
      <c r="C9" s="260" t="s">
        <v>45</v>
      </c>
      <c r="D9" s="260" t="s">
        <v>568</v>
      </c>
      <c r="E9" s="260" t="s">
        <v>361</v>
      </c>
      <c r="F9" s="260"/>
      <c r="G9" s="260" t="s">
        <v>569</v>
      </c>
      <c r="H9" s="262"/>
      <c r="I9" s="264" t="s">
        <v>570</v>
      </c>
      <c r="J9" s="266" t="s">
        <v>64</v>
      </c>
      <c r="K9" s="267"/>
      <c r="L9" s="267"/>
      <c r="M9" s="267"/>
      <c r="N9" s="267"/>
      <c r="O9" s="267"/>
      <c r="P9" s="268"/>
      <c r="Q9" s="269" t="s">
        <v>48</v>
      </c>
      <c r="R9" s="272" t="s">
        <v>571</v>
      </c>
      <c r="S9" s="272" t="s">
        <v>572</v>
      </c>
      <c r="T9" s="272" t="s">
        <v>573</v>
      </c>
      <c r="U9" s="272" t="s">
        <v>574</v>
      </c>
      <c r="V9" s="272" t="s">
        <v>575</v>
      </c>
      <c r="W9" s="272" t="s">
        <v>576</v>
      </c>
      <c r="X9" s="272" t="s">
        <v>577</v>
      </c>
      <c r="Y9" s="272" t="s">
        <v>46</v>
      </c>
      <c r="Z9" s="312" t="s">
        <v>47</v>
      </c>
      <c r="AA9" s="320"/>
      <c r="AB9" s="320"/>
      <c r="AC9" s="320"/>
      <c r="AD9" s="320"/>
      <c r="AE9" s="320"/>
      <c r="AF9" s="313"/>
      <c r="AG9" s="312" t="s">
        <v>50</v>
      </c>
      <c r="AH9" s="313"/>
      <c r="AI9" s="96"/>
      <c r="AJ9" s="312" t="s">
        <v>578</v>
      </c>
      <c r="AK9" s="313"/>
      <c r="AL9" s="96"/>
      <c r="AM9" s="312" t="s">
        <v>579</v>
      </c>
      <c r="AN9" s="313"/>
      <c r="AO9" s="272" t="s">
        <v>60</v>
      </c>
      <c r="AP9" s="279" t="s">
        <v>63</v>
      </c>
      <c r="AQ9" s="279" t="s">
        <v>65</v>
      </c>
      <c r="AR9" s="282" t="s">
        <v>362</v>
      </c>
      <c r="AS9" s="275"/>
      <c r="AT9" s="276"/>
      <c r="AU9" s="276"/>
      <c r="AV9" s="276"/>
      <c r="AW9" s="276"/>
      <c r="AX9" s="256"/>
    </row>
    <row r="10" spans="2:50" ht="20.399999999999999" customHeight="1" x14ac:dyDescent="0.25">
      <c r="B10" s="258"/>
      <c r="C10" s="260"/>
      <c r="D10" s="260"/>
      <c r="E10" s="260"/>
      <c r="F10" s="260"/>
      <c r="G10" s="262"/>
      <c r="H10" s="262"/>
      <c r="I10" s="264"/>
      <c r="J10" s="266" t="s">
        <v>5</v>
      </c>
      <c r="K10" s="267"/>
      <c r="L10" s="267"/>
      <c r="M10" s="267" t="s">
        <v>6</v>
      </c>
      <c r="N10" s="267"/>
      <c r="O10" s="267" t="s">
        <v>58</v>
      </c>
      <c r="P10" s="268" t="s">
        <v>69</v>
      </c>
      <c r="Q10" s="270"/>
      <c r="R10" s="273"/>
      <c r="S10" s="273"/>
      <c r="T10" s="273"/>
      <c r="U10" s="273"/>
      <c r="V10" s="273"/>
      <c r="W10" s="273"/>
      <c r="X10" s="273"/>
      <c r="Y10" s="273"/>
      <c r="Z10" s="321"/>
      <c r="AA10" s="322"/>
      <c r="AB10" s="322"/>
      <c r="AC10" s="322"/>
      <c r="AD10" s="322"/>
      <c r="AE10" s="322"/>
      <c r="AF10" s="323"/>
      <c r="AG10" s="314"/>
      <c r="AH10" s="315"/>
      <c r="AI10" s="96"/>
      <c r="AJ10" s="314"/>
      <c r="AK10" s="315"/>
      <c r="AL10" s="96"/>
      <c r="AM10" s="314"/>
      <c r="AN10" s="315"/>
      <c r="AO10" s="273"/>
      <c r="AP10" s="280"/>
      <c r="AQ10" s="280"/>
      <c r="AR10" s="283"/>
      <c r="AS10" s="275" t="s">
        <v>5</v>
      </c>
      <c r="AT10" s="276"/>
      <c r="AU10" s="276" t="s">
        <v>6</v>
      </c>
      <c r="AV10" s="276"/>
      <c r="AW10" s="276" t="s">
        <v>7</v>
      </c>
      <c r="AX10" s="256"/>
    </row>
    <row r="11" spans="2:50" ht="20.399999999999999" customHeight="1" thickBot="1" x14ac:dyDescent="0.3">
      <c r="B11" s="259"/>
      <c r="C11" s="261"/>
      <c r="D11" s="261"/>
      <c r="E11" s="261"/>
      <c r="F11" s="261"/>
      <c r="G11" s="263"/>
      <c r="H11" s="263"/>
      <c r="I11" s="265"/>
      <c r="J11" s="97" t="s">
        <v>580</v>
      </c>
      <c r="K11" s="99" t="s">
        <v>581</v>
      </c>
      <c r="L11" s="99" t="s">
        <v>582</v>
      </c>
      <c r="M11" s="99" t="s">
        <v>580</v>
      </c>
      <c r="N11" s="99" t="s">
        <v>581</v>
      </c>
      <c r="O11" s="318"/>
      <c r="P11" s="319"/>
      <c r="Q11" s="271"/>
      <c r="R11" s="274"/>
      <c r="S11" s="274"/>
      <c r="T11" s="274"/>
      <c r="U11" s="274"/>
      <c r="V11" s="274"/>
      <c r="W11" s="274"/>
      <c r="X11" s="274"/>
      <c r="Y11" s="274"/>
      <c r="Z11" s="84" t="s">
        <v>56</v>
      </c>
      <c r="AA11" s="84" t="s">
        <v>57</v>
      </c>
      <c r="AB11" s="84">
        <v>2</v>
      </c>
      <c r="AC11" s="84">
        <v>3</v>
      </c>
      <c r="AD11" s="84">
        <v>4</v>
      </c>
      <c r="AE11" s="84">
        <v>5</v>
      </c>
      <c r="AF11" s="84">
        <v>6</v>
      </c>
      <c r="AG11" s="316"/>
      <c r="AH11" s="317"/>
      <c r="AI11" s="100"/>
      <c r="AJ11" s="316"/>
      <c r="AK11" s="317"/>
      <c r="AL11" s="100"/>
      <c r="AM11" s="316"/>
      <c r="AN11" s="317"/>
      <c r="AO11" s="274"/>
      <c r="AP11" s="281"/>
      <c r="AQ11" s="281"/>
      <c r="AR11" s="284"/>
      <c r="AS11" s="277"/>
      <c r="AT11" s="278"/>
      <c r="AU11" s="278"/>
      <c r="AV11" s="278"/>
      <c r="AW11" s="278"/>
      <c r="AX11" s="257"/>
    </row>
    <row r="12" spans="2:50" s="104" customFormat="1" ht="237.6" x14ac:dyDescent="0.25">
      <c r="B12" s="296" t="s">
        <v>9</v>
      </c>
      <c r="C12" s="299" t="str">
        <f>VLOOKUP(B12,'HOJA DE DATOS'!$I$13:$J$46,2,FALSE)</f>
        <v>Promover, divulgar y orientar la difusión de la información generada por la Aeronáutica Civil, previo a una investigación y documentación, permitiendo la retroalimentación por parte de los usuarios para la mejora continua.</v>
      </c>
      <c r="D12" s="302" t="s">
        <v>703</v>
      </c>
      <c r="E12" s="304" t="s">
        <v>374</v>
      </c>
      <c r="F12" s="306" t="str">
        <f>IFERROR(VLOOKUP(E12,'HOJA DE DATOS'!$I$50:$J$57,2,0),"Casilla formulada")</f>
        <v>Posibilidad de ocurrencia de eventos que afecten los objetivos estratégicos de la organización pública y por tanto impactan toda la Entidad</v>
      </c>
      <c r="G12" s="101">
        <v>1</v>
      </c>
      <c r="H12" s="102" t="s">
        <v>704</v>
      </c>
      <c r="I12" s="308" t="s">
        <v>706</v>
      </c>
      <c r="J12" s="310">
        <v>3</v>
      </c>
      <c r="K12" s="340" t="str">
        <f>IF(J12="Escoger un dato de la lista desplegable","← 
Definir el nivel de probabilidad",VLOOKUP(J12,'HOJA DE DATOS'!$B$4:$E$8,2,0))</f>
        <v>Posible</v>
      </c>
      <c r="L12" s="304" t="str">
        <f>IF(J12="Escoger un dato de la lista desplegable","← ← 
Definir el nivel de probabilidad",VLOOKUP('GDIR-4.1 (G-V3)'!J12:J21,'HOJA DE DATOS'!$B$4:$E$8,4,0))</f>
        <v>Al menos 1 vez en los últimos 2 años.</v>
      </c>
      <c r="M12" s="338">
        <v>4</v>
      </c>
      <c r="N12" s="340" t="str">
        <f>IF(M12="Escoger un dato de la lista desplegable","← 
Definir el nivel de impacto",VLOOKUP(M12,'HOJA DE DATOS'!$G$4:$H$8,2,0))</f>
        <v>Mayor</v>
      </c>
      <c r="O12" s="324" t="str">
        <f>IF(AND(J12=1,N12="Insignificante"),"Bajo",IF(AND(J12=1,N12="Menor"),"Bajo",IF(AND(J12=1,N12="Moderado"),"Moderado",IF(AND(J12=1,N12="Mayor"),"Alto",IF(AND(J12=1,N12="Catastrófico"),"Extremo",IF(AND(J12=2,N12="Insignificante"),"Bajo",IF(AND(J12=2,N12="Menor"),"Bajo",IF(AND(J12=2,N12="Moderado"),"Moderado",IF(AND(J12=2,N12="Mayor"),"Alto",IF(AND(J12=2,N12="Catastrófico"),"Extremo",IF(AND(J12=3,N12="Insignificante"),"Bajo",IF(AND(J12=3,N12="Menor"),"Moderado",IF(AND(J12=3,N12="Moderado"),"Alto",IF(AND(J12=3,N12="Mayor"),"Extremo",IF(AND(J12=3,N12="Catastrófico"),"Extremo",IF(AND(J12=4,N12="Insignificante"),"Moderado",IF(AND(J12=4,N12="Menor"),"Alto",IF(AND(J12=4,N12="Moderado"),"Alto",IF(AND(J12=4,N12="Mayor"),"Extremo",IF(AND(J12=4,N12="Catastrófico"),"Extremo",IF(AND(J12=5,N12="Insignificante"),"Alto",IF(AND(J12=5,N12="Menor"),"Alto",IF(AND(J12=5,N12="Moderado"),"Extremo",IF(AND(J12=5,N12="Mayor"),"Extremo",IF(AND(J12=5,N12="Catastrófico"),"Extremo","Casilla formulada")))))))))))))))))))))))))</f>
        <v>Extremo</v>
      </c>
      <c r="P12" s="342" t="s">
        <v>70</v>
      </c>
      <c r="Q12" s="103">
        <v>1</v>
      </c>
      <c r="R12" s="75" t="s">
        <v>707</v>
      </c>
      <c r="S12" s="75" t="s">
        <v>708</v>
      </c>
      <c r="T12" s="75" t="s">
        <v>365</v>
      </c>
      <c r="U12" s="75" t="s">
        <v>709</v>
      </c>
      <c r="V12" s="75" t="s">
        <v>710</v>
      </c>
      <c r="W12" s="75" t="s">
        <v>711</v>
      </c>
      <c r="X12" s="75" t="s">
        <v>712</v>
      </c>
      <c r="Y12" s="102" t="s">
        <v>95</v>
      </c>
      <c r="Z12" s="102" t="s">
        <v>79</v>
      </c>
      <c r="AA12" s="102" t="s">
        <v>80</v>
      </c>
      <c r="AB12" s="102" t="s">
        <v>81</v>
      </c>
      <c r="AC12" s="102" t="s">
        <v>82</v>
      </c>
      <c r="AD12" s="102" t="s">
        <v>83</v>
      </c>
      <c r="AE12" s="102" t="s">
        <v>84</v>
      </c>
      <c r="AF12" s="102" t="s">
        <v>96</v>
      </c>
      <c r="AG12" s="102">
        <f t="shared" ref="AG12:AG17" si="0">IF(Z12="Asignado",15,0)+IF(AA12="Adecuado",15,0)+IF(AB12="Oportuna",15,0)+IF(AC12="Prevenir",15,IF(AC12="Detectar",10,0))+IF(AD12="Confiable",15,0)+IF(AE12="Se investigan y resuelven oportunamente",15,0)+IF(AF12="Completa",10,IF(AF12="Incompleta",5,0))</f>
        <v>100</v>
      </c>
      <c r="AH12" s="102" t="str">
        <f t="shared" ref="AH12:AH41" si="1">IF(AG12&lt;=85,"Débil",IF(AND(AG12&gt;=86,AG12&lt;=94),"Moderado","Fuerte"))</f>
        <v>Fuerte</v>
      </c>
      <c r="AI12" s="102"/>
      <c r="AJ12" s="102" t="s">
        <v>89</v>
      </c>
      <c r="AK12" s="102" t="str">
        <f t="shared" ref="AK12:AK41" si="2">IF(AJ12="Débil","No se ejecuta",IF(AJ12="Moderado","Algunas veces se ejecuta",IF(AJ12="FUERTE","Siempre se ejecuta","Casilla formulada")))</f>
        <v>Siempre se ejecuta</v>
      </c>
      <c r="AL12" s="102"/>
      <c r="AM12" s="102" t="str">
        <f t="shared" ref="AM12:AM41" si="3">IF(AND(AJ12="Fuerte",AH12="Fuerte"),"FUERTE",IF(AND(AJ12="Fuerte",AH12="Moderado"),"MODERADO",IF(AND(AJ12="Fuerte",AH12="Débil"),"DÉBIL",IF(AND(AJ12="Moderado",AH12="Fuerte"),"MODERADO",IF(AND(AJ12="Moderado",AH12="Moderado"),"MODERADO",IF(AND(AJ12="Moderado",AH12="Débil"),"DÉBIL",IF(AND(AJ12="Débil",AH12="Fuerte"),"DÉBIL",IF(AND(AJ12="Débil",AH12="Moderado"),"DÉBIL",IF(AND(AJ12="Débil",AH12="Débil"),"DÉBIL","Casilla formulada")))))))))</f>
        <v>FUERTE</v>
      </c>
      <c r="AN12" s="102">
        <f t="shared" ref="AN12:AN41" si="4">IF(AM12="DÉBIL",0,IF(AM12="MODERADO",50,IF(AM12="FUERTE",100,"Casilla formulada")))</f>
        <v>100</v>
      </c>
      <c r="AO12" s="102" t="str">
        <f t="shared" ref="AO12:AO41" si="5">IF(OR(AH12="",AJ12=""),"",IF(AND(AJ12="Fuerte",AH12="Fuerte"),"NO","SI"))</f>
        <v>NO</v>
      </c>
      <c r="AP12" s="330" t="str">
        <f>IFERROR(IF(AVERAGE(AN12:AN21)=100,"FUERTE",IF(AND(AVERAGE(AN12:AN21)&lt;=99,AVERAGE(AN12:AN21)&gt;=50),"MODERADA",IF(AVERAGE(AN12:AN21)&lt;50,"DÉBIL",0))),"Casilla formulada")</f>
        <v>FUERTE</v>
      </c>
      <c r="AQ12" s="330" t="str">
        <f t="shared" ref="AQ12:AQ32" si="6">IFERROR(IF(AVERAGEIF(Y12:Y21,"Preventivo",AN12:AN21)&gt;=50,"DIRECTAMENTE","NO DISMINUYE"),"NO DISMINUYE")</f>
        <v>DIRECTAMENTE</v>
      </c>
      <c r="AR12" s="332" t="str">
        <f t="shared" ref="AR12:AR32" si="7">IFERROR(IF(AVERAGEIF(Y12:Y21,"Detectivo",AN12:AN21)=100,"DIRECTAMENTE",IF(AND(AVERAGEIF(Y12:Y21,"Detectivo",AN12:AN21)&lt;99,(AVERAGEIF(Y12:Y21,"Detectivo",AN12:AN21)&gt;=50)),"INDIRECTAMENTE","NO DISMINUYE")),"NO DISMINUYE")</f>
        <v>NO DISMINUYE</v>
      </c>
      <c r="AS12" s="334">
        <f t="shared" ref="AS12:AS32" si="8">IF(J12=1,1,IF(AND(J12=2,AP12="FUERTE",AQ12="DIRECTAMENTE"),J12-1,IF(AND(J12&gt;2,AP12="FUERTE",AQ12="DIRECTAMENTE"),J12-2,IF(AND(J12&gt;=2,AP12="MODERADA",AQ12="DIRECTAMENTE"),J12-1,J12))))</f>
        <v>1</v>
      </c>
      <c r="AT12" s="335" t="str">
        <f t="shared" ref="AT12" si="9">IF(AS12=1,"Rara vez",IF(AS12=2,"Improbable",IF(AS12=3,"Posible",IF(AS12=4,"Probable",IF(AS12=5,"Casi Seguro",0)))))</f>
        <v>Rara vez</v>
      </c>
      <c r="AU12" s="337">
        <f t="shared" ref="AU12:AU32" si="10">IF(M12=1,1,IF(AND(M12=2,AP12="FUERTE",OR(AR12="DIRECTAMENTE",AR12="INDIRECTAMENTE")),M12-1,IF(AND(M12&gt;2,AP12="FUERTE",AR12="DIRECTAMENTE"),M12-2,IF(AND(M12&gt;2,AP12="FUERTE",AR12="INDIRECTAMENTE"),M12-1,IF(AND(M12&gt;1,AP12="MODERADA",AR12="DIRECTAMENTE"),M12-1,M12)))))</f>
        <v>4</v>
      </c>
      <c r="AV12" s="306" t="str">
        <f t="shared" ref="AV12:AV32" si="11">IF(AU12=1,"Insignificante",IF(AU12=2,"Menor",IF(AU12=3,"Moderado",IF(AU12=4,"Mayor",IF(AU12=5,"Catastrófico","Casilla formulada")))))</f>
        <v>Mayor</v>
      </c>
      <c r="AW12" s="324" t="str">
        <f>IF(AND(AS12=1,AV12="Insignificante"),"Bajo",IF(AND(AS12=1,AV12="Menor"),"Bajo",IF(AND(AS12=1,AV12="Moderado"),"Moderado",IF(AND(AS12=1,AV12="Mayor"),"Alto",IF(AND(AS12=1,AV12="Catastrófico"),"Extremo",IF(AND(AS12=2,AV12="Insignificante"),"Bajo",IF(AND(AS12=2,AV12="Menor"),"Bajo",IF(AND(AS12=2,AV12="Moderado"),"Moderado",IF(AND(AS12=2,AV12="Mayor"),"Alto",IF(AND(AS12=2,AV12="Catastrófico"),"Extremo",IF(AND(AS12=3,AV12="Insignificante"),"Bajo",IF(AND(AS12=3,AV12="Menor"),"Moderado",IF(AND(AS12=3,AV12="Moderado"),"Alto",IF(AND(AS12=3,AV12="Mayor"),"Extremo",IF(AND(AS12=3,AV12="Catastrófico"),"Extremo",IF(AND(AS12=4,AV12="Insignificante"),"Moderado",IF(AND(AS12=4,AV12="Menor"),"Alto",IF(AND(AS12=4,AV12="Moderado"),"Alto",IF(AND(AS12=4,AV12="Mayor"),"Extremo",IF(AND(AS12=4,AV12="Catastrófico"),"Extremo",IF(AND(AS12=5,AV12="Insignificante"),"Alto",IF(AND(AS12=5,AV12="Menor"),"Alto",IF(AND(AS12=5,AV12="Moderado"),"Extremo",IF(AND(AS12=5,AV12="Mayor"),"Extremo",IF(AND(AS12=5,AV12="Catastrófico"),"Extremo",0)))))))))))))))))))))))))</f>
        <v>Alto</v>
      </c>
      <c r="AX12" s="327" t="s">
        <v>719</v>
      </c>
    </row>
    <row r="13" spans="2:50" s="104" customFormat="1" ht="277.2" x14ac:dyDescent="0.25">
      <c r="B13" s="297"/>
      <c r="C13" s="300"/>
      <c r="D13" s="302"/>
      <c r="E13" s="304"/>
      <c r="F13" s="306"/>
      <c r="G13" s="105">
        <v>2</v>
      </c>
      <c r="H13" s="106" t="s">
        <v>705</v>
      </c>
      <c r="I13" s="308"/>
      <c r="J13" s="310"/>
      <c r="K13" s="340"/>
      <c r="L13" s="304"/>
      <c r="M13" s="338"/>
      <c r="N13" s="340"/>
      <c r="O13" s="325"/>
      <c r="P13" s="308"/>
      <c r="Q13" s="107">
        <v>2</v>
      </c>
      <c r="R13" s="76" t="s">
        <v>713</v>
      </c>
      <c r="S13" s="76" t="s">
        <v>714</v>
      </c>
      <c r="T13" s="76" t="s">
        <v>101</v>
      </c>
      <c r="U13" s="76" t="s">
        <v>715</v>
      </c>
      <c r="V13" s="76" t="s">
        <v>716</v>
      </c>
      <c r="W13" s="76" t="s">
        <v>717</v>
      </c>
      <c r="X13" s="76" t="s">
        <v>718</v>
      </c>
      <c r="Y13" s="106" t="s">
        <v>95</v>
      </c>
      <c r="Z13" s="106" t="s">
        <v>79</v>
      </c>
      <c r="AA13" s="106" t="s">
        <v>80</v>
      </c>
      <c r="AB13" s="106" t="s">
        <v>81</v>
      </c>
      <c r="AC13" s="106" t="s">
        <v>82</v>
      </c>
      <c r="AD13" s="106" t="s">
        <v>83</v>
      </c>
      <c r="AE13" s="106" t="s">
        <v>84</v>
      </c>
      <c r="AF13" s="106" t="s">
        <v>96</v>
      </c>
      <c r="AG13" s="106">
        <f t="shared" si="0"/>
        <v>100</v>
      </c>
      <c r="AH13" s="106" t="str">
        <f t="shared" si="1"/>
        <v>Fuerte</v>
      </c>
      <c r="AI13" s="106"/>
      <c r="AJ13" s="106" t="s">
        <v>89</v>
      </c>
      <c r="AK13" s="106" t="str">
        <f t="shared" si="2"/>
        <v>Siempre se ejecuta</v>
      </c>
      <c r="AL13" s="106"/>
      <c r="AM13" s="106" t="str">
        <f t="shared" si="3"/>
        <v>FUERTE</v>
      </c>
      <c r="AN13" s="106">
        <f t="shared" si="4"/>
        <v>100</v>
      </c>
      <c r="AO13" s="106" t="str">
        <f t="shared" si="5"/>
        <v>NO</v>
      </c>
      <c r="AP13" s="330"/>
      <c r="AQ13" s="330"/>
      <c r="AR13" s="332"/>
      <c r="AS13" s="310"/>
      <c r="AT13" s="335"/>
      <c r="AU13" s="338"/>
      <c r="AV13" s="306"/>
      <c r="AW13" s="325"/>
      <c r="AX13" s="328"/>
    </row>
    <row r="14" spans="2:50" s="104" customFormat="1" ht="2.4" customHeight="1" x14ac:dyDescent="0.25">
      <c r="B14" s="297"/>
      <c r="C14" s="300"/>
      <c r="D14" s="302"/>
      <c r="E14" s="304"/>
      <c r="F14" s="306"/>
      <c r="G14" s="108">
        <v>3</v>
      </c>
      <c r="H14" s="109" t="s">
        <v>586</v>
      </c>
      <c r="I14" s="308"/>
      <c r="J14" s="310"/>
      <c r="K14" s="340"/>
      <c r="L14" s="304"/>
      <c r="M14" s="338"/>
      <c r="N14" s="340"/>
      <c r="O14" s="325"/>
      <c r="P14" s="308"/>
      <c r="Q14" s="110">
        <v>3</v>
      </c>
      <c r="R14" s="77" t="s">
        <v>589</v>
      </c>
      <c r="S14" s="77"/>
      <c r="T14" s="77" t="s">
        <v>585</v>
      </c>
      <c r="U14" s="77"/>
      <c r="V14" s="77"/>
      <c r="W14" s="77"/>
      <c r="X14" s="77"/>
      <c r="Y14" s="109" t="s">
        <v>585</v>
      </c>
      <c r="Z14" s="109" t="s">
        <v>585</v>
      </c>
      <c r="AA14" s="109" t="s">
        <v>585</v>
      </c>
      <c r="AB14" s="109" t="s">
        <v>585</v>
      </c>
      <c r="AC14" s="109" t="s">
        <v>585</v>
      </c>
      <c r="AD14" s="109" t="s">
        <v>585</v>
      </c>
      <c r="AE14" s="109" t="s">
        <v>585</v>
      </c>
      <c r="AF14" s="109" t="s">
        <v>585</v>
      </c>
      <c r="AG14" s="109">
        <f t="shared" si="0"/>
        <v>0</v>
      </c>
      <c r="AH14" s="109" t="str">
        <f t="shared" si="1"/>
        <v>Débil</v>
      </c>
      <c r="AI14" s="109"/>
      <c r="AJ14" s="109" t="s">
        <v>585</v>
      </c>
      <c r="AK14" s="109" t="str">
        <f t="shared" si="2"/>
        <v>Casilla formulada</v>
      </c>
      <c r="AL14" s="109"/>
      <c r="AM14" s="109" t="str">
        <f t="shared" si="3"/>
        <v>Casilla formulada</v>
      </c>
      <c r="AN14" s="109" t="str">
        <f t="shared" si="4"/>
        <v>Casilla formulada</v>
      </c>
      <c r="AO14" s="109" t="str">
        <f t="shared" si="5"/>
        <v>SI</v>
      </c>
      <c r="AP14" s="330"/>
      <c r="AQ14" s="330"/>
      <c r="AR14" s="332"/>
      <c r="AS14" s="310"/>
      <c r="AT14" s="335"/>
      <c r="AU14" s="338"/>
      <c r="AV14" s="306"/>
      <c r="AW14" s="325"/>
      <c r="AX14" s="328"/>
    </row>
    <row r="15" spans="2:50" s="104" customFormat="1" ht="2.4" customHeight="1" x14ac:dyDescent="0.25">
      <c r="B15" s="297"/>
      <c r="C15" s="300"/>
      <c r="D15" s="302"/>
      <c r="E15" s="304"/>
      <c r="F15" s="306"/>
      <c r="G15" s="105">
        <v>4</v>
      </c>
      <c r="H15" s="106" t="s">
        <v>586</v>
      </c>
      <c r="I15" s="308"/>
      <c r="J15" s="310"/>
      <c r="K15" s="340"/>
      <c r="L15" s="304"/>
      <c r="M15" s="338"/>
      <c r="N15" s="340"/>
      <c r="O15" s="325"/>
      <c r="P15" s="308"/>
      <c r="Q15" s="107">
        <v>4</v>
      </c>
      <c r="R15" s="76" t="s">
        <v>590</v>
      </c>
      <c r="S15" s="76"/>
      <c r="T15" s="76" t="s">
        <v>585</v>
      </c>
      <c r="U15" s="76"/>
      <c r="V15" s="76"/>
      <c r="W15" s="76"/>
      <c r="X15" s="76"/>
      <c r="Y15" s="106" t="s">
        <v>585</v>
      </c>
      <c r="Z15" s="106" t="s">
        <v>585</v>
      </c>
      <c r="AA15" s="106" t="s">
        <v>585</v>
      </c>
      <c r="AB15" s="106" t="s">
        <v>585</v>
      </c>
      <c r="AC15" s="106" t="s">
        <v>585</v>
      </c>
      <c r="AD15" s="106" t="s">
        <v>585</v>
      </c>
      <c r="AE15" s="106" t="s">
        <v>585</v>
      </c>
      <c r="AF15" s="106" t="s">
        <v>585</v>
      </c>
      <c r="AG15" s="106">
        <f t="shared" si="0"/>
        <v>0</v>
      </c>
      <c r="AH15" s="106" t="str">
        <f t="shared" si="1"/>
        <v>Débil</v>
      </c>
      <c r="AI15" s="106"/>
      <c r="AJ15" s="106" t="s">
        <v>585</v>
      </c>
      <c r="AK15" s="106" t="str">
        <f t="shared" si="2"/>
        <v>Casilla formulada</v>
      </c>
      <c r="AL15" s="106"/>
      <c r="AM15" s="106" t="str">
        <f t="shared" si="3"/>
        <v>Casilla formulada</v>
      </c>
      <c r="AN15" s="106" t="str">
        <f t="shared" si="4"/>
        <v>Casilla formulada</v>
      </c>
      <c r="AO15" s="106" t="str">
        <f t="shared" si="5"/>
        <v>SI</v>
      </c>
      <c r="AP15" s="330"/>
      <c r="AQ15" s="330"/>
      <c r="AR15" s="332"/>
      <c r="AS15" s="310"/>
      <c r="AT15" s="335"/>
      <c r="AU15" s="338"/>
      <c r="AV15" s="306"/>
      <c r="AW15" s="325"/>
      <c r="AX15" s="328"/>
    </row>
    <row r="16" spans="2:50" s="104" customFormat="1" ht="2.4" customHeight="1" x14ac:dyDescent="0.25">
      <c r="B16" s="297"/>
      <c r="C16" s="300"/>
      <c r="D16" s="302"/>
      <c r="E16" s="304"/>
      <c r="F16" s="306"/>
      <c r="G16" s="108">
        <v>5</v>
      </c>
      <c r="H16" s="109" t="s">
        <v>586</v>
      </c>
      <c r="I16" s="308"/>
      <c r="J16" s="310"/>
      <c r="K16" s="340"/>
      <c r="L16" s="304"/>
      <c r="M16" s="338"/>
      <c r="N16" s="340"/>
      <c r="O16" s="325"/>
      <c r="P16" s="308"/>
      <c r="Q16" s="110">
        <v>5</v>
      </c>
      <c r="R16" s="77" t="s">
        <v>591</v>
      </c>
      <c r="S16" s="77"/>
      <c r="T16" s="77" t="s">
        <v>585</v>
      </c>
      <c r="U16" s="77"/>
      <c r="V16" s="77"/>
      <c r="W16" s="77"/>
      <c r="X16" s="77"/>
      <c r="Y16" s="109" t="s">
        <v>585</v>
      </c>
      <c r="Z16" s="109" t="s">
        <v>585</v>
      </c>
      <c r="AA16" s="109" t="s">
        <v>585</v>
      </c>
      <c r="AB16" s="109" t="s">
        <v>585</v>
      </c>
      <c r="AC16" s="109" t="s">
        <v>585</v>
      </c>
      <c r="AD16" s="109" t="s">
        <v>585</v>
      </c>
      <c r="AE16" s="109" t="s">
        <v>585</v>
      </c>
      <c r="AF16" s="109" t="s">
        <v>585</v>
      </c>
      <c r="AG16" s="109">
        <f t="shared" si="0"/>
        <v>0</v>
      </c>
      <c r="AH16" s="109" t="str">
        <f t="shared" si="1"/>
        <v>Débil</v>
      </c>
      <c r="AI16" s="109"/>
      <c r="AJ16" s="109" t="s">
        <v>585</v>
      </c>
      <c r="AK16" s="109" t="str">
        <f t="shared" si="2"/>
        <v>Casilla formulada</v>
      </c>
      <c r="AL16" s="109"/>
      <c r="AM16" s="109" t="str">
        <f t="shared" si="3"/>
        <v>Casilla formulada</v>
      </c>
      <c r="AN16" s="109" t="str">
        <f t="shared" si="4"/>
        <v>Casilla formulada</v>
      </c>
      <c r="AO16" s="109" t="str">
        <f t="shared" si="5"/>
        <v>SI</v>
      </c>
      <c r="AP16" s="330"/>
      <c r="AQ16" s="330"/>
      <c r="AR16" s="332"/>
      <c r="AS16" s="310"/>
      <c r="AT16" s="335"/>
      <c r="AU16" s="338"/>
      <c r="AV16" s="306"/>
      <c r="AW16" s="325"/>
      <c r="AX16" s="328"/>
    </row>
    <row r="17" spans="2:50" s="104" customFormat="1" ht="2.4" customHeight="1" x14ac:dyDescent="0.25">
      <c r="B17" s="297"/>
      <c r="C17" s="300"/>
      <c r="D17" s="302"/>
      <c r="E17" s="304"/>
      <c r="F17" s="306"/>
      <c r="G17" s="105">
        <v>6</v>
      </c>
      <c r="H17" s="106" t="s">
        <v>586</v>
      </c>
      <c r="I17" s="308"/>
      <c r="J17" s="310"/>
      <c r="K17" s="340"/>
      <c r="L17" s="304"/>
      <c r="M17" s="338"/>
      <c r="N17" s="340"/>
      <c r="O17" s="325"/>
      <c r="P17" s="308"/>
      <c r="Q17" s="107">
        <v>6</v>
      </c>
      <c r="R17" s="76" t="s">
        <v>592</v>
      </c>
      <c r="S17" s="76"/>
      <c r="T17" s="76" t="s">
        <v>585</v>
      </c>
      <c r="U17" s="76"/>
      <c r="V17" s="76"/>
      <c r="W17" s="76"/>
      <c r="X17" s="76"/>
      <c r="Y17" s="106" t="s">
        <v>585</v>
      </c>
      <c r="Z17" s="106" t="s">
        <v>585</v>
      </c>
      <c r="AA17" s="106" t="s">
        <v>585</v>
      </c>
      <c r="AB17" s="106" t="s">
        <v>585</v>
      </c>
      <c r="AC17" s="106" t="s">
        <v>585</v>
      </c>
      <c r="AD17" s="106" t="s">
        <v>585</v>
      </c>
      <c r="AE17" s="106" t="s">
        <v>585</v>
      </c>
      <c r="AF17" s="106" t="s">
        <v>585</v>
      </c>
      <c r="AG17" s="106">
        <f t="shared" si="0"/>
        <v>0</v>
      </c>
      <c r="AH17" s="106" t="str">
        <f t="shared" si="1"/>
        <v>Débil</v>
      </c>
      <c r="AI17" s="106"/>
      <c r="AJ17" s="106" t="s">
        <v>585</v>
      </c>
      <c r="AK17" s="106" t="str">
        <f t="shared" si="2"/>
        <v>Casilla formulada</v>
      </c>
      <c r="AL17" s="106"/>
      <c r="AM17" s="106" t="str">
        <f t="shared" si="3"/>
        <v>Casilla formulada</v>
      </c>
      <c r="AN17" s="106" t="str">
        <f t="shared" si="4"/>
        <v>Casilla formulada</v>
      </c>
      <c r="AO17" s="106" t="str">
        <f t="shared" si="5"/>
        <v>SI</v>
      </c>
      <c r="AP17" s="330"/>
      <c r="AQ17" s="330"/>
      <c r="AR17" s="332"/>
      <c r="AS17" s="310"/>
      <c r="AT17" s="335"/>
      <c r="AU17" s="338"/>
      <c r="AV17" s="306"/>
      <c r="AW17" s="325"/>
      <c r="AX17" s="328"/>
    </row>
    <row r="18" spans="2:50" s="104" customFormat="1" ht="2.4" customHeight="1" x14ac:dyDescent="0.25">
      <c r="B18" s="297"/>
      <c r="C18" s="300"/>
      <c r="D18" s="302"/>
      <c r="E18" s="304"/>
      <c r="F18" s="306"/>
      <c r="G18" s="108">
        <v>7</v>
      </c>
      <c r="H18" s="109" t="s">
        <v>586</v>
      </c>
      <c r="I18" s="308"/>
      <c r="J18" s="310"/>
      <c r="K18" s="340"/>
      <c r="L18" s="304"/>
      <c r="M18" s="338"/>
      <c r="N18" s="340"/>
      <c r="O18" s="325"/>
      <c r="P18" s="308"/>
      <c r="Q18" s="110">
        <v>7</v>
      </c>
      <c r="R18" s="77" t="s">
        <v>593</v>
      </c>
      <c r="S18" s="77"/>
      <c r="T18" s="77" t="s">
        <v>585</v>
      </c>
      <c r="U18" s="77"/>
      <c r="V18" s="77"/>
      <c r="W18" s="77"/>
      <c r="X18" s="77"/>
      <c r="Y18" s="109" t="s">
        <v>585</v>
      </c>
      <c r="Z18" s="109" t="s">
        <v>585</v>
      </c>
      <c r="AA18" s="109" t="s">
        <v>585</v>
      </c>
      <c r="AB18" s="109" t="s">
        <v>585</v>
      </c>
      <c r="AC18" s="109" t="s">
        <v>585</v>
      </c>
      <c r="AD18" s="109" t="s">
        <v>585</v>
      </c>
      <c r="AE18" s="109" t="s">
        <v>585</v>
      </c>
      <c r="AF18" s="109" t="s">
        <v>585</v>
      </c>
      <c r="AG18" s="109">
        <f t="shared" ref="AG18:AG41" si="12">IF(Z18="Asignado",15,0)+IF(AA18="Adecuado",15,0)+IF(AB18="Oportuna",15,0)+IF(AC18="Prevenir",15,IF(AC18="Detectar",10,0))+IF(AD18="Confiable",15,0)+IF(AE18="Se investigan y resuelven oportunamente",15,0)+IF(AF18="Completa",10,IF(AF18="Incompleta",5,0))</f>
        <v>0</v>
      </c>
      <c r="AH18" s="109" t="str">
        <f t="shared" si="1"/>
        <v>Débil</v>
      </c>
      <c r="AI18" s="109"/>
      <c r="AJ18" s="109" t="s">
        <v>585</v>
      </c>
      <c r="AK18" s="109" t="str">
        <f t="shared" si="2"/>
        <v>Casilla formulada</v>
      </c>
      <c r="AL18" s="109"/>
      <c r="AM18" s="109" t="str">
        <f t="shared" si="3"/>
        <v>Casilla formulada</v>
      </c>
      <c r="AN18" s="109" t="str">
        <f t="shared" si="4"/>
        <v>Casilla formulada</v>
      </c>
      <c r="AO18" s="109" t="str">
        <f t="shared" si="5"/>
        <v>SI</v>
      </c>
      <c r="AP18" s="330"/>
      <c r="AQ18" s="330"/>
      <c r="AR18" s="332"/>
      <c r="AS18" s="310"/>
      <c r="AT18" s="335"/>
      <c r="AU18" s="338"/>
      <c r="AV18" s="306"/>
      <c r="AW18" s="325"/>
      <c r="AX18" s="328"/>
    </row>
    <row r="19" spans="2:50" s="104" customFormat="1" ht="2.4" customHeight="1" x14ac:dyDescent="0.25">
      <c r="B19" s="297"/>
      <c r="C19" s="300"/>
      <c r="D19" s="302"/>
      <c r="E19" s="304"/>
      <c r="F19" s="306"/>
      <c r="G19" s="105">
        <v>8</v>
      </c>
      <c r="H19" s="106" t="s">
        <v>586</v>
      </c>
      <c r="I19" s="308"/>
      <c r="J19" s="310"/>
      <c r="K19" s="340"/>
      <c r="L19" s="304"/>
      <c r="M19" s="338"/>
      <c r="N19" s="340"/>
      <c r="O19" s="325"/>
      <c r="P19" s="308"/>
      <c r="Q19" s="107">
        <v>8</v>
      </c>
      <c r="R19" s="76" t="s">
        <v>594</v>
      </c>
      <c r="S19" s="76"/>
      <c r="T19" s="76" t="s">
        <v>585</v>
      </c>
      <c r="U19" s="76"/>
      <c r="V19" s="76"/>
      <c r="W19" s="76"/>
      <c r="X19" s="76"/>
      <c r="Y19" s="106" t="s">
        <v>585</v>
      </c>
      <c r="Z19" s="106" t="s">
        <v>585</v>
      </c>
      <c r="AA19" s="106" t="s">
        <v>585</v>
      </c>
      <c r="AB19" s="106" t="s">
        <v>585</v>
      </c>
      <c r="AC19" s="106" t="s">
        <v>585</v>
      </c>
      <c r="AD19" s="106" t="s">
        <v>585</v>
      </c>
      <c r="AE19" s="106" t="s">
        <v>585</v>
      </c>
      <c r="AF19" s="106" t="s">
        <v>585</v>
      </c>
      <c r="AG19" s="106">
        <f t="shared" si="12"/>
        <v>0</v>
      </c>
      <c r="AH19" s="106" t="str">
        <f t="shared" si="1"/>
        <v>Débil</v>
      </c>
      <c r="AI19" s="106"/>
      <c r="AJ19" s="106" t="s">
        <v>585</v>
      </c>
      <c r="AK19" s="106" t="str">
        <f t="shared" si="2"/>
        <v>Casilla formulada</v>
      </c>
      <c r="AL19" s="106"/>
      <c r="AM19" s="106" t="str">
        <f t="shared" si="3"/>
        <v>Casilla formulada</v>
      </c>
      <c r="AN19" s="106" t="str">
        <f t="shared" si="4"/>
        <v>Casilla formulada</v>
      </c>
      <c r="AO19" s="106" t="str">
        <f t="shared" si="5"/>
        <v>SI</v>
      </c>
      <c r="AP19" s="330"/>
      <c r="AQ19" s="330"/>
      <c r="AR19" s="332"/>
      <c r="AS19" s="310"/>
      <c r="AT19" s="335"/>
      <c r="AU19" s="338"/>
      <c r="AV19" s="306"/>
      <c r="AW19" s="325"/>
      <c r="AX19" s="328"/>
    </row>
    <row r="20" spans="2:50" s="104" customFormat="1" ht="2.4" customHeight="1" x14ac:dyDescent="0.25">
      <c r="B20" s="297"/>
      <c r="C20" s="300"/>
      <c r="D20" s="302"/>
      <c r="E20" s="304"/>
      <c r="F20" s="306"/>
      <c r="G20" s="108">
        <v>9</v>
      </c>
      <c r="H20" s="109" t="s">
        <v>586</v>
      </c>
      <c r="I20" s="308"/>
      <c r="J20" s="310"/>
      <c r="K20" s="340"/>
      <c r="L20" s="304"/>
      <c r="M20" s="338"/>
      <c r="N20" s="340"/>
      <c r="O20" s="325"/>
      <c r="P20" s="308"/>
      <c r="Q20" s="110">
        <v>9</v>
      </c>
      <c r="R20" s="77" t="s">
        <v>595</v>
      </c>
      <c r="S20" s="77"/>
      <c r="T20" s="77" t="s">
        <v>585</v>
      </c>
      <c r="U20" s="77"/>
      <c r="V20" s="77"/>
      <c r="W20" s="77"/>
      <c r="X20" s="77"/>
      <c r="Y20" s="109" t="s">
        <v>585</v>
      </c>
      <c r="Z20" s="109" t="s">
        <v>585</v>
      </c>
      <c r="AA20" s="109" t="s">
        <v>585</v>
      </c>
      <c r="AB20" s="109" t="s">
        <v>585</v>
      </c>
      <c r="AC20" s="109" t="s">
        <v>585</v>
      </c>
      <c r="AD20" s="109" t="s">
        <v>585</v>
      </c>
      <c r="AE20" s="109" t="s">
        <v>585</v>
      </c>
      <c r="AF20" s="109" t="s">
        <v>585</v>
      </c>
      <c r="AG20" s="109">
        <f t="shared" si="12"/>
        <v>0</v>
      </c>
      <c r="AH20" s="109" t="str">
        <f t="shared" si="1"/>
        <v>Débil</v>
      </c>
      <c r="AI20" s="109"/>
      <c r="AJ20" s="109" t="s">
        <v>585</v>
      </c>
      <c r="AK20" s="109" t="str">
        <f t="shared" si="2"/>
        <v>Casilla formulada</v>
      </c>
      <c r="AL20" s="109"/>
      <c r="AM20" s="109" t="str">
        <f t="shared" si="3"/>
        <v>Casilla formulada</v>
      </c>
      <c r="AN20" s="109" t="str">
        <f t="shared" si="4"/>
        <v>Casilla formulada</v>
      </c>
      <c r="AO20" s="109" t="str">
        <f t="shared" si="5"/>
        <v>SI</v>
      </c>
      <c r="AP20" s="330"/>
      <c r="AQ20" s="330"/>
      <c r="AR20" s="332"/>
      <c r="AS20" s="310"/>
      <c r="AT20" s="335"/>
      <c r="AU20" s="338"/>
      <c r="AV20" s="306"/>
      <c r="AW20" s="325"/>
      <c r="AX20" s="328"/>
    </row>
    <row r="21" spans="2:50" s="104" customFormat="1" ht="2.4" customHeight="1" thickBot="1" x14ac:dyDescent="0.3">
      <c r="B21" s="298"/>
      <c r="C21" s="301"/>
      <c r="D21" s="303"/>
      <c r="E21" s="305"/>
      <c r="F21" s="307"/>
      <c r="G21" s="111">
        <v>10</v>
      </c>
      <c r="H21" s="112" t="s">
        <v>586</v>
      </c>
      <c r="I21" s="309"/>
      <c r="J21" s="311"/>
      <c r="K21" s="341"/>
      <c r="L21" s="305"/>
      <c r="M21" s="339"/>
      <c r="N21" s="341"/>
      <c r="O21" s="326"/>
      <c r="P21" s="309"/>
      <c r="Q21" s="113">
        <v>10</v>
      </c>
      <c r="R21" s="114" t="s">
        <v>596</v>
      </c>
      <c r="S21" s="114"/>
      <c r="T21" s="114" t="s">
        <v>585</v>
      </c>
      <c r="U21" s="114"/>
      <c r="V21" s="114"/>
      <c r="W21" s="114"/>
      <c r="X21" s="114"/>
      <c r="Y21" s="112" t="s">
        <v>585</v>
      </c>
      <c r="Z21" s="112" t="s">
        <v>585</v>
      </c>
      <c r="AA21" s="112" t="s">
        <v>585</v>
      </c>
      <c r="AB21" s="112" t="s">
        <v>585</v>
      </c>
      <c r="AC21" s="112" t="s">
        <v>585</v>
      </c>
      <c r="AD21" s="112" t="s">
        <v>585</v>
      </c>
      <c r="AE21" s="112" t="s">
        <v>585</v>
      </c>
      <c r="AF21" s="112" t="s">
        <v>585</v>
      </c>
      <c r="AG21" s="112">
        <f t="shared" si="12"/>
        <v>0</v>
      </c>
      <c r="AH21" s="112" t="str">
        <f t="shared" si="1"/>
        <v>Débil</v>
      </c>
      <c r="AI21" s="112"/>
      <c r="AJ21" s="112" t="s">
        <v>585</v>
      </c>
      <c r="AK21" s="112" t="str">
        <f t="shared" si="2"/>
        <v>Casilla formulada</v>
      </c>
      <c r="AL21" s="112"/>
      <c r="AM21" s="112" t="str">
        <f t="shared" si="3"/>
        <v>Casilla formulada</v>
      </c>
      <c r="AN21" s="112" t="str">
        <f t="shared" si="4"/>
        <v>Casilla formulada</v>
      </c>
      <c r="AO21" s="112" t="str">
        <f t="shared" si="5"/>
        <v>SI</v>
      </c>
      <c r="AP21" s="331"/>
      <c r="AQ21" s="331"/>
      <c r="AR21" s="333"/>
      <c r="AS21" s="311"/>
      <c r="AT21" s="336"/>
      <c r="AU21" s="339"/>
      <c r="AV21" s="307"/>
      <c r="AW21" s="326"/>
      <c r="AX21" s="329"/>
    </row>
    <row r="22" spans="2:50" s="104" customFormat="1" ht="104.4" hidden="1" customHeight="1" x14ac:dyDescent="0.25">
      <c r="B22" s="296" t="s">
        <v>583</v>
      </c>
      <c r="C22" s="299" t="str">
        <f>VLOOKUP(B22,'HOJA DE DATOS'!$I$13:$J$46,2,FALSE)</f>
        <v>Casilla formulada</v>
      </c>
      <c r="D22" s="302" t="s">
        <v>584</v>
      </c>
      <c r="E22" s="304" t="s">
        <v>585</v>
      </c>
      <c r="F22" s="306" t="str">
        <f>IFERROR(VLOOKUP(E22,'HOJA DE DATOS'!$I$50:$J$57,2,0),"Casilla formulada")</f>
        <v>Casilla formulada</v>
      </c>
      <c r="G22" s="101">
        <v>1</v>
      </c>
      <c r="H22" s="102" t="s">
        <v>586</v>
      </c>
      <c r="I22" s="308" t="s">
        <v>597</v>
      </c>
      <c r="J22" s="310" t="s">
        <v>585</v>
      </c>
      <c r="K22" s="340" t="str">
        <f>IF(J22="Escoger un dato de la lista desplegable","← 
Definir el nivel de probabilidad",VLOOKUP(J22,'HOJA DE DATOS'!$B$4:$E$8,2,0))</f>
        <v>← 
Definir el nivel de probabilidad</v>
      </c>
      <c r="L22" s="304" t="str">
        <f>IF(J22="Escoger un dato de la lista desplegable","← ← 
Definir el nivel de probabilidad",VLOOKUP('GDIR-4.1 (G-V3)'!J22:J31,'HOJA DE DATOS'!$B$4:$E$8,4,0))</f>
        <v>← ← 
Definir el nivel de probabilidad</v>
      </c>
      <c r="M22" s="338" t="s">
        <v>585</v>
      </c>
      <c r="N22" s="340" t="str">
        <f>IF(M22="Escoger un dato de la lista desplegable","← 
Definir el nivel de impacto",VLOOKUP(M22,'HOJA DE DATOS'!$G$4:$H$8,2,0))</f>
        <v>← 
Definir el nivel de impacto</v>
      </c>
      <c r="O22" s="324" t="str">
        <f>IF(AND(J22=1,N22="Insignificante"),"Bajo",IF(AND(J22=1,N22="Menor"),"Bajo",IF(AND(J22=1,N22="Moderado"),"Moderado",IF(AND(J22=1,N22="Mayor"),"Alto",IF(AND(J22=1,N22="Catastrófico"),"Extremo",IF(AND(J22=2,N22="Insignificante"),"Bajo",IF(AND(J22=2,N22="Menor"),"Bajo",IF(AND(J22=2,N22="Moderado"),"Moderado",IF(AND(J22=2,N22="Mayor"),"Alto",IF(AND(J22=2,N22="Catastrófico"),"Extremo",IF(AND(J22=3,N22="Insignificante"),"Bajo",IF(AND(J22=3,N22="Menor"),"Moderado",IF(AND(J22=3,N22="Moderado"),"Alto",IF(AND(J22=3,N22="Mayor"),"Extremo",IF(AND(J22=3,N22="Catastrófico"),"Extremo",IF(AND(J22=4,N22="Insignificante"),"Moderado",IF(AND(J22=4,N22="Menor"),"Alto",IF(AND(J22=4,N22="Moderado"),"Alto",IF(AND(J22=4,N22="Mayor"),"Extremo",IF(AND(J22=4,N22="Catastrófico"),"Extremo",IF(AND(J22=5,N22="Insignificante"),"Alto",IF(AND(J22=5,N22="Menor"),"Alto",IF(AND(J22=5,N22="Moderado"),"Extremo",IF(AND(J22=5,N22="Mayor"),"Extremo",IF(AND(J22=5,N22="Catastrófico"),"Extremo","Casilla formulada")))))))))))))))))))))))))</f>
        <v>Casilla formulada</v>
      </c>
      <c r="P22" s="308" t="s">
        <v>71</v>
      </c>
      <c r="Q22" s="103">
        <v>1</v>
      </c>
      <c r="R22" s="75" t="s">
        <v>587</v>
      </c>
      <c r="S22" s="75"/>
      <c r="T22" s="75" t="s">
        <v>585</v>
      </c>
      <c r="U22" s="75"/>
      <c r="V22" s="75"/>
      <c r="W22" s="75"/>
      <c r="X22" s="75"/>
      <c r="Y22" s="102" t="s">
        <v>585</v>
      </c>
      <c r="Z22" s="102" t="s">
        <v>585</v>
      </c>
      <c r="AA22" s="102" t="s">
        <v>585</v>
      </c>
      <c r="AB22" s="102" t="s">
        <v>585</v>
      </c>
      <c r="AC22" s="102" t="s">
        <v>585</v>
      </c>
      <c r="AD22" s="102" t="s">
        <v>585</v>
      </c>
      <c r="AE22" s="102" t="s">
        <v>585</v>
      </c>
      <c r="AF22" s="102" t="s">
        <v>585</v>
      </c>
      <c r="AG22" s="102">
        <f t="shared" si="12"/>
        <v>0</v>
      </c>
      <c r="AH22" s="102" t="str">
        <f t="shared" si="1"/>
        <v>Débil</v>
      </c>
      <c r="AI22" s="102"/>
      <c r="AJ22" s="102" t="s">
        <v>585</v>
      </c>
      <c r="AK22" s="102" t="str">
        <f t="shared" si="2"/>
        <v>Casilla formulada</v>
      </c>
      <c r="AL22" s="102"/>
      <c r="AM22" s="102" t="str">
        <f t="shared" si="3"/>
        <v>Casilla formulada</v>
      </c>
      <c r="AN22" s="102" t="str">
        <f t="shared" si="4"/>
        <v>Casilla formulada</v>
      </c>
      <c r="AO22" s="102" t="str">
        <f t="shared" si="5"/>
        <v>SI</v>
      </c>
      <c r="AP22" s="330" t="str">
        <f>IFERROR(IF(AVERAGE(AN22:AN31)=100,"FUERTE",IF(AND(AVERAGE(AN22:AN31)&lt;=99,AVERAGE(AN22:AN31)&gt;=50),"MODERADA",IF(AVERAGE(AN22:AN31)&lt;50,"DÉBIL",0))),"Casilla formulada")</f>
        <v>Casilla formulada</v>
      </c>
      <c r="AQ22" s="330" t="str">
        <f t="shared" si="6"/>
        <v>NO DISMINUYE</v>
      </c>
      <c r="AR22" s="332" t="str">
        <f t="shared" si="7"/>
        <v>NO DISMINUYE</v>
      </c>
      <c r="AS22" s="343" t="str">
        <f t="shared" si="8"/>
        <v>Escoger un dato de la lista desplegable</v>
      </c>
      <c r="AT22" s="335">
        <f t="shared" ref="AT22" si="13">IF(AS22=1,"Rara vez",IF(AS22=2,"Improbable",IF(AS22=3,"Posible",IF(AS22=4,"Probable",IF(AS22=5,"Casi Seguro",0)))))</f>
        <v>0</v>
      </c>
      <c r="AU22" s="346" t="str">
        <f t="shared" si="10"/>
        <v>Escoger un dato de la lista desplegable</v>
      </c>
      <c r="AV22" s="306" t="str">
        <f t="shared" si="11"/>
        <v>Casilla formulada</v>
      </c>
      <c r="AW22" s="324">
        <f>IF(AND(AS22=1,AV22="Insignificante"),"Bajo",IF(AND(AS22=1,AV22="Menor"),"Bajo",IF(AND(AS22=1,AV22="Moderado"),"Moderado",IF(AND(AS22=1,AV22="Mayor"),"Alto",IF(AND(AS22=1,AV22="Catastrófico"),"Extremo",IF(AND(AS22=2,AV22="Insignificante"),"Bajo",IF(AND(AS22=2,AV22="Menor"),"Bajo",IF(AND(AS22=2,AV22="Moderado"),"Moderado",IF(AND(AS22=2,AV22="Mayor"),"Alto",IF(AND(AS22=2,AV22="Catastrófico"),"Extremo",IF(AND(AS22=3,AV22="Insignificante"),"Bajo",IF(AND(AS22=3,AV22="Menor"),"Moderado",IF(AND(AS22=3,AV22="Moderado"),"Alto",IF(AND(AS22=3,AV22="Mayor"),"Extremo",IF(AND(AS22=3,AV22="Catastrófico"),"Extremo",IF(AND(AS22=4,AV22="Insignificante"),"Moderado",IF(AND(AS22=4,AV22="Menor"),"Alto",IF(AND(AS22=4,AV22="Moderado"),"Alto",IF(AND(AS22=4,AV22="Mayor"),"Extremo",IF(AND(AS22=4,AV22="Catastrófico"),"Extremo",IF(AND(AS22=5,AV22="Insignificante"),"Alto",IF(AND(AS22=5,AV22="Menor"),"Alto",IF(AND(AS22=5,AV22="Moderado"),"Extremo",IF(AND(AS22=5,AV22="Mayor"),"Extremo",IF(AND(AS22=5,AV22="Catastrófico"),"Extremo",0)))))))))))))))))))))))))</f>
        <v>0</v>
      </c>
      <c r="AX22" s="327"/>
    </row>
    <row r="23" spans="2:50" s="104" customFormat="1" ht="48" hidden="1" customHeight="1" x14ac:dyDescent="0.25">
      <c r="B23" s="297"/>
      <c r="C23" s="300"/>
      <c r="D23" s="302"/>
      <c r="E23" s="304"/>
      <c r="F23" s="306"/>
      <c r="G23" s="105">
        <v>2</v>
      </c>
      <c r="H23" s="106" t="s">
        <v>586</v>
      </c>
      <c r="I23" s="308"/>
      <c r="J23" s="310"/>
      <c r="K23" s="340"/>
      <c r="L23" s="304"/>
      <c r="M23" s="338"/>
      <c r="N23" s="340"/>
      <c r="O23" s="325"/>
      <c r="P23" s="308"/>
      <c r="Q23" s="107">
        <v>2</v>
      </c>
      <c r="R23" s="76" t="s">
        <v>588</v>
      </c>
      <c r="S23" s="76"/>
      <c r="T23" s="76" t="s">
        <v>585</v>
      </c>
      <c r="U23" s="76"/>
      <c r="V23" s="76"/>
      <c r="W23" s="76"/>
      <c r="X23" s="76"/>
      <c r="Y23" s="106" t="s">
        <v>585</v>
      </c>
      <c r="Z23" s="106" t="s">
        <v>585</v>
      </c>
      <c r="AA23" s="106" t="s">
        <v>585</v>
      </c>
      <c r="AB23" s="106" t="s">
        <v>585</v>
      </c>
      <c r="AC23" s="106" t="s">
        <v>585</v>
      </c>
      <c r="AD23" s="106" t="s">
        <v>585</v>
      </c>
      <c r="AE23" s="106" t="s">
        <v>585</v>
      </c>
      <c r="AF23" s="106" t="s">
        <v>585</v>
      </c>
      <c r="AG23" s="106">
        <f t="shared" si="12"/>
        <v>0</v>
      </c>
      <c r="AH23" s="106" t="str">
        <f t="shared" si="1"/>
        <v>Débil</v>
      </c>
      <c r="AI23" s="106"/>
      <c r="AJ23" s="106" t="s">
        <v>585</v>
      </c>
      <c r="AK23" s="106" t="str">
        <f t="shared" si="2"/>
        <v>Casilla formulada</v>
      </c>
      <c r="AL23" s="106"/>
      <c r="AM23" s="106" t="str">
        <f t="shared" si="3"/>
        <v>Casilla formulada</v>
      </c>
      <c r="AN23" s="106" t="str">
        <f t="shared" si="4"/>
        <v>Casilla formulada</v>
      </c>
      <c r="AO23" s="106" t="str">
        <f t="shared" si="5"/>
        <v>SI</v>
      </c>
      <c r="AP23" s="330"/>
      <c r="AQ23" s="330"/>
      <c r="AR23" s="332"/>
      <c r="AS23" s="344"/>
      <c r="AT23" s="335"/>
      <c r="AU23" s="346"/>
      <c r="AV23" s="306"/>
      <c r="AW23" s="325"/>
      <c r="AX23" s="328"/>
    </row>
    <row r="24" spans="2:50" s="104" customFormat="1" ht="48" hidden="1" customHeight="1" x14ac:dyDescent="0.25">
      <c r="B24" s="297"/>
      <c r="C24" s="300"/>
      <c r="D24" s="302"/>
      <c r="E24" s="304"/>
      <c r="F24" s="306"/>
      <c r="G24" s="108">
        <v>3</v>
      </c>
      <c r="H24" s="109" t="s">
        <v>586</v>
      </c>
      <c r="I24" s="308"/>
      <c r="J24" s="310"/>
      <c r="K24" s="340"/>
      <c r="L24" s="304"/>
      <c r="M24" s="338"/>
      <c r="N24" s="340"/>
      <c r="O24" s="325"/>
      <c r="P24" s="308"/>
      <c r="Q24" s="110">
        <v>3</v>
      </c>
      <c r="R24" s="77" t="s">
        <v>589</v>
      </c>
      <c r="S24" s="77"/>
      <c r="T24" s="77" t="s">
        <v>585</v>
      </c>
      <c r="U24" s="77"/>
      <c r="V24" s="77"/>
      <c r="W24" s="77"/>
      <c r="X24" s="77"/>
      <c r="Y24" s="109" t="s">
        <v>585</v>
      </c>
      <c r="Z24" s="109" t="s">
        <v>585</v>
      </c>
      <c r="AA24" s="109" t="s">
        <v>585</v>
      </c>
      <c r="AB24" s="109" t="s">
        <v>585</v>
      </c>
      <c r="AC24" s="109" t="s">
        <v>585</v>
      </c>
      <c r="AD24" s="109" t="s">
        <v>585</v>
      </c>
      <c r="AE24" s="109" t="s">
        <v>585</v>
      </c>
      <c r="AF24" s="109" t="s">
        <v>585</v>
      </c>
      <c r="AG24" s="109">
        <f t="shared" si="12"/>
        <v>0</v>
      </c>
      <c r="AH24" s="109" t="str">
        <f t="shared" si="1"/>
        <v>Débil</v>
      </c>
      <c r="AI24" s="109"/>
      <c r="AJ24" s="109" t="s">
        <v>585</v>
      </c>
      <c r="AK24" s="109" t="str">
        <f t="shared" si="2"/>
        <v>Casilla formulada</v>
      </c>
      <c r="AL24" s="109"/>
      <c r="AM24" s="109" t="str">
        <f t="shared" si="3"/>
        <v>Casilla formulada</v>
      </c>
      <c r="AN24" s="109" t="str">
        <f t="shared" si="4"/>
        <v>Casilla formulada</v>
      </c>
      <c r="AO24" s="109" t="str">
        <f t="shared" si="5"/>
        <v>SI</v>
      </c>
      <c r="AP24" s="330"/>
      <c r="AQ24" s="330"/>
      <c r="AR24" s="332"/>
      <c r="AS24" s="344"/>
      <c r="AT24" s="335"/>
      <c r="AU24" s="346"/>
      <c r="AV24" s="306"/>
      <c r="AW24" s="325"/>
      <c r="AX24" s="328"/>
    </row>
    <row r="25" spans="2:50" s="104" customFormat="1" ht="48" hidden="1" customHeight="1" x14ac:dyDescent="0.25">
      <c r="B25" s="297"/>
      <c r="C25" s="300"/>
      <c r="D25" s="302"/>
      <c r="E25" s="304"/>
      <c r="F25" s="306"/>
      <c r="G25" s="105">
        <v>4</v>
      </c>
      <c r="H25" s="106" t="s">
        <v>586</v>
      </c>
      <c r="I25" s="308"/>
      <c r="J25" s="310"/>
      <c r="K25" s="340"/>
      <c r="L25" s="304"/>
      <c r="M25" s="338"/>
      <c r="N25" s="340"/>
      <c r="O25" s="325"/>
      <c r="P25" s="308"/>
      <c r="Q25" s="107">
        <v>4</v>
      </c>
      <c r="R25" s="76" t="s">
        <v>590</v>
      </c>
      <c r="S25" s="76"/>
      <c r="T25" s="76" t="s">
        <v>585</v>
      </c>
      <c r="U25" s="76"/>
      <c r="V25" s="76"/>
      <c r="W25" s="76"/>
      <c r="X25" s="76"/>
      <c r="Y25" s="106" t="s">
        <v>585</v>
      </c>
      <c r="Z25" s="106" t="s">
        <v>585</v>
      </c>
      <c r="AA25" s="106" t="s">
        <v>585</v>
      </c>
      <c r="AB25" s="106" t="s">
        <v>585</v>
      </c>
      <c r="AC25" s="106" t="s">
        <v>585</v>
      </c>
      <c r="AD25" s="106" t="s">
        <v>585</v>
      </c>
      <c r="AE25" s="106" t="s">
        <v>585</v>
      </c>
      <c r="AF25" s="106" t="s">
        <v>585</v>
      </c>
      <c r="AG25" s="106">
        <f t="shared" si="12"/>
        <v>0</v>
      </c>
      <c r="AH25" s="106" t="str">
        <f t="shared" si="1"/>
        <v>Débil</v>
      </c>
      <c r="AI25" s="106"/>
      <c r="AJ25" s="106" t="s">
        <v>585</v>
      </c>
      <c r="AK25" s="106" t="str">
        <f t="shared" si="2"/>
        <v>Casilla formulada</v>
      </c>
      <c r="AL25" s="106"/>
      <c r="AM25" s="106" t="str">
        <f t="shared" si="3"/>
        <v>Casilla formulada</v>
      </c>
      <c r="AN25" s="106" t="str">
        <f t="shared" si="4"/>
        <v>Casilla formulada</v>
      </c>
      <c r="AO25" s="106" t="str">
        <f t="shared" si="5"/>
        <v>SI</v>
      </c>
      <c r="AP25" s="330"/>
      <c r="AQ25" s="330"/>
      <c r="AR25" s="332"/>
      <c r="AS25" s="344"/>
      <c r="AT25" s="335"/>
      <c r="AU25" s="346"/>
      <c r="AV25" s="306"/>
      <c r="AW25" s="325"/>
      <c r="AX25" s="328"/>
    </row>
    <row r="26" spans="2:50" s="104" customFormat="1" ht="48" hidden="1" customHeight="1" x14ac:dyDescent="0.25">
      <c r="B26" s="297"/>
      <c r="C26" s="300"/>
      <c r="D26" s="302"/>
      <c r="E26" s="304"/>
      <c r="F26" s="306"/>
      <c r="G26" s="108">
        <v>5</v>
      </c>
      <c r="H26" s="109" t="s">
        <v>586</v>
      </c>
      <c r="I26" s="308"/>
      <c r="J26" s="310"/>
      <c r="K26" s="340"/>
      <c r="L26" s="304"/>
      <c r="M26" s="338"/>
      <c r="N26" s="340"/>
      <c r="O26" s="325"/>
      <c r="P26" s="308"/>
      <c r="Q26" s="110">
        <v>5</v>
      </c>
      <c r="R26" s="77" t="s">
        <v>591</v>
      </c>
      <c r="S26" s="77"/>
      <c r="T26" s="77" t="s">
        <v>585</v>
      </c>
      <c r="U26" s="77"/>
      <c r="V26" s="77"/>
      <c r="W26" s="77"/>
      <c r="X26" s="77"/>
      <c r="Y26" s="109" t="s">
        <v>585</v>
      </c>
      <c r="Z26" s="109" t="s">
        <v>585</v>
      </c>
      <c r="AA26" s="109" t="s">
        <v>585</v>
      </c>
      <c r="AB26" s="109" t="s">
        <v>585</v>
      </c>
      <c r="AC26" s="109" t="s">
        <v>585</v>
      </c>
      <c r="AD26" s="109" t="s">
        <v>585</v>
      </c>
      <c r="AE26" s="109" t="s">
        <v>585</v>
      </c>
      <c r="AF26" s="109" t="s">
        <v>585</v>
      </c>
      <c r="AG26" s="109">
        <f t="shared" si="12"/>
        <v>0</v>
      </c>
      <c r="AH26" s="109" t="str">
        <f t="shared" si="1"/>
        <v>Débil</v>
      </c>
      <c r="AI26" s="109"/>
      <c r="AJ26" s="109" t="s">
        <v>585</v>
      </c>
      <c r="AK26" s="109" t="str">
        <f t="shared" si="2"/>
        <v>Casilla formulada</v>
      </c>
      <c r="AL26" s="109"/>
      <c r="AM26" s="109" t="str">
        <f t="shared" si="3"/>
        <v>Casilla formulada</v>
      </c>
      <c r="AN26" s="109" t="str">
        <f t="shared" si="4"/>
        <v>Casilla formulada</v>
      </c>
      <c r="AO26" s="109" t="str">
        <f t="shared" si="5"/>
        <v>SI</v>
      </c>
      <c r="AP26" s="330"/>
      <c r="AQ26" s="330"/>
      <c r="AR26" s="332"/>
      <c r="AS26" s="344"/>
      <c r="AT26" s="335"/>
      <c r="AU26" s="346"/>
      <c r="AV26" s="306"/>
      <c r="AW26" s="325"/>
      <c r="AX26" s="328"/>
    </row>
    <row r="27" spans="2:50" s="104" customFormat="1" ht="48" hidden="1" customHeight="1" x14ac:dyDescent="0.25">
      <c r="B27" s="297"/>
      <c r="C27" s="300"/>
      <c r="D27" s="302"/>
      <c r="E27" s="304"/>
      <c r="F27" s="306"/>
      <c r="G27" s="105">
        <v>6</v>
      </c>
      <c r="H27" s="106" t="s">
        <v>586</v>
      </c>
      <c r="I27" s="308"/>
      <c r="J27" s="310"/>
      <c r="K27" s="340"/>
      <c r="L27" s="304"/>
      <c r="M27" s="338"/>
      <c r="N27" s="340"/>
      <c r="O27" s="325"/>
      <c r="P27" s="308"/>
      <c r="Q27" s="107">
        <v>6</v>
      </c>
      <c r="R27" s="76" t="s">
        <v>592</v>
      </c>
      <c r="S27" s="76"/>
      <c r="T27" s="76" t="s">
        <v>585</v>
      </c>
      <c r="U27" s="76"/>
      <c r="V27" s="76"/>
      <c r="W27" s="76"/>
      <c r="X27" s="76"/>
      <c r="Y27" s="106" t="s">
        <v>585</v>
      </c>
      <c r="Z27" s="106" t="s">
        <v>585</v>
      </c>
      <c r="AA27" s="106" t="s">
        <v>585</v>
      </c>
      <c r="AB27" s="106" t="s">
        <v>585</v>
      </c>
      <c r="AC27" s="106" t="s">
        <v>585</v>
      </c>
      <c r="AD27" s="106" t="s">
        <v>585</v>
      </c>
      <c r="AE27" s="106" t="s">
        <v>585</v>
      </c>
      <c r="AF27" s="106" t="s">
        <v>585</v>
      </c>
      <c r="AG27" s="106">
        <f t="shared" si="12"/>
        <v>0</v>
      </c>
      <c r="AH27" s="106" t="str">
        <f t="shared" si="1"/>
        <v>Débil</v>
      </c>
      <c r="AI27" s="106"/>
      <c r="AJ27" s="106" t="s">
        <v>585</v>
      </c>
      <c r="AK27" s="106" t="str">
        <f t="shared" si="2"/>
        <v>Casilla formulada</v>
      </c>
      <c r="AL27" s="106"/>
      <c r="AM27" s="106" t="str">
        <f t="shared" si="3"/>
        <v>Casilla formulada</v>
      </c>
      <c r="AN27" s="106" t="str">
        <f t="shared" si="4"/>
        <v>Casilla formulada</v>
      </c>
      <c r="AO27" s="106" t="str">
        <f t="shared" si="5"/>
        <v>SI</v>
      </c>
      <c r="AP27" s="330"/>
      <c r="AQ27" s="330"/>
      <c r="AR27" s="332"/>
      <c r="AS27" s="344"/>
      <c r="AT27" s="335"/>
      <c r="AU27" s="346"/>
      <c r="AV27" s="306"/>
      <c r="AW27" s="325"/>
      <c r="AX27" s="328"/>
    </row>
    <row r="28" spans="2:50" s="104" customFormat="1" ht="48" hidden="1" customHeight="1" x14ac:dyDescent="0.25">
      <c r="B28" s="297"/>
      <c r="C28" s="300"/>
      <c r="D28" s="302"/>
      <c r="E28" s="304"/>
      <c r="F28" s="306"/>
      <c r="G28" s="108">
        <v>7</v>
      </c>
      <c r="H28" s="109" t="s">
        <v>586</v>
      </c>
      <c r="I28" s="308"/>
      <c r="J28" s="310"/>
      <c r="K28" s="340"/>
      <c r="L28" s="304"/>
      <c r="M28" s="338"/>
      <c r="N28" s="340"/>
      <c r="O28" s="325"/>
      <c r="P28" s="308"/>
      <c r="Q28" s="110">
        <v>7</v>
      </c>
      <c r="R28" s="77" t="s">
        <v>593</v>
      </c>
      <c r="S28" s="77"/>
      <c r="T28" s="77" t="s">
        <v>585</v>
      </c>
      <c r="U28" s="77"/>
      <c r="V28" s="77"/>
      <c r="W28" s="77"/>
      <c r="X28" s="77"/>
      <c r="Y28" s="109" t="s">
        <v>585</v>
      </c>
      <c r="Z28" s="109" t="s">
        <v>585</v>
      </c>
      <c r="AA28" s="109" t="s">
        <v>585</v>
      </c>
      <c r="AB28" s="109" t="s">
        <v>585</v>
      </c>
      <c r="AC28" s="109" t="s">
        <v>585</v>
      </c>
      <c r="AD28" s="109" t="s">
        <v>585</v>
      </c>
      <c r="AE28" s="109" t="s">
        <v>585</v>
      </c>
      <c r="AF28" s="109" t="s">
        <v>585</v>
      </c>
      <c r="AG28" s="109">
        <f t="shared" si="12"/>
        <v>0</v>
      </c>
      <c r="AH28" s="109" t="str">
        <f t="shared" si="1"/>
        <v>Débil</v>
      </c>
      <c r="AI28" s="109"/>
      <c r="AJ28" s="109" t="s">
        <v>585</v>
      </c>
      <c r="AK28" s="109" t="str">
        <f t="shared" si="2"/>
        <v>Casilla formulada</v>
      </c>
      <c r="AL28" s="109"/>
      <c r="AM28" s="109" t="str">
        <f t="shared" si="3"/>
        <v>Casilla formulada</v>
      </c>
      <c r="AN28" s="109" t="str">
        <f t="shared" si="4"/>
        <v>Casilla formulada</v>
      </c>
      <c r="AO28" s="109" t="str">
        <f t="shared" si="5"/>
        <v>SI</v>
      </c>
      <c r="AP28" s="330"/>
      <c r="AQ28" s="330"/>
      <c r="AR28" s="332"/>
      <c r="AS28" s="344"/>
      <c r="AT28" s="335"/>
      <c r="AU28" s="346"/>
      <c r="AV28" s="306"/>
      <c r="AW28" s="325"/>
      <c r="AX28" s="328"/>
    </row>
    <row r="29" spans="2:50" s="104" customFormat="1" ht="48" hidden="1" customHeight="1" x14ac:dyDescent="0.25">
      <c r="B29" s="297"/>
      <c r="C29" s="300"/>
      <c r="D29" s="302"/>
      <c r="E29" s="304"/>
      <c r="F29" s="306"/>
      <c r="G29" s="105">
        <v>8</v>
      </c>
      <c r="H29" s="106" t="s">
        <v>586</v>
      </c>
      <c r="I29" s="308"/>
      <c r="J29" s="310"/>
      <c r="K29" s="340"/>
      <c r="L29" s="304"/>
      <c r="M29" s="338"/>
      <c r="N29" s="340"/>
      <c r="O29" s="325"/>
      <c r="P29" s="308"/>
      <c r="Q29" s="107">
        <v>8</v>
      </c>
      <c r="R29" s="76" t="s">
        <v>594</v>
      </c>
      <c r="S29" s="76"/>
      <c r="T29" s="76" t="s">
        <v>585</v>
      </c>
      <c r="U29" s="76"/>
      <c r="V29" s="76"/>
      <c r="W29" s="76"/>
      <c r="X29" s="76"/>
      <c r="Y29" s="106" t="s">
        <v>585</v>
      </c>
      <c r="Z29" s="106" t="s">
        <v>585</v>
      </c>
      <c r="AA29" s="106" t="s">
        <v>585</v>
      </c>
      <c r="AB29" s="106" t="s">
        <v>585</v>
      </c>
      <c r="AC29" s="106" t="s">
        <v>585</v>
      </c>
      <c r="AD29" s="106" t="s">
        <v>585</v>
      </c>
      <c r="AE29" s="106" t="s">
        <v>585</v>
      </c>
      <c r="AF29" s="106" t="s">
        <v>585</v>
      </c>
      <c r="AG29" s="106">
        <f t="shared" si="12"/>
        <v>0</v>
      </c>
      <c r="AH29" s="106" t="str">
        <f t="shared" si="1"/>
        <v>Débil</v>
      </c>
      <c r="AI29" s="106"/>
      <c r="AJ29" s="106" t="s">
        <v>585</v>
      </c>
      <c r="AK29" s="106" t="str">
        <f t="shared" si="2"/>
        <v>Casilla formulada</v>
      </c>
      <c r="AL29" s="106"/>
      <c r="AM29" s="106" t="str">
        <f t="shared" si="3"/>
        <v>Casilla formulada</v>
      </c>
      <c r="AN29" s="106" t="str">
        <f t="shared" si="4"/>
        <v>Casilla formulada</v>
      </c>
      <c r="AO29" s="106" t="str">
        <f t="shared" si="5"/>
        <v>SI</v>
      </c>
      <c r="AP29" s="330"/>
      <c r="AQ29" s="330"/>
      <c r="AR29" s="332"/>
      <c r="AS29" s="344"/>
      <c r="AT29" s="335"/>
      <c r="AU29" s="346"/>
      <c r="AV29" s="306"/>
      <c r="AW29" s="325"/>
      <c r="AX29" s="328"/>
    </row>
    <row r="30" spans="2:50" s="104" customFormat="1" ht="48" hidden="1" customHeight="1" x14ac:dyDescent="0.25">
      <c r="B30" s="297"/>
      <c r="C30" s="300"/>
      <c r="D30" s="302"/>
      <c r="E30" s="304"/>
      <c r="F30" s="306"/>
      <c r="G30" s="108">
        <v>9</v>
      </c>
      <c r="H30" s="109" t="s">
        <v>586</v>
      </c>
      <c r="I30" s="308"/>
      <c r="J30" s="310"/>
      <c r="K30" s="340"/>
      <c r="L30" s="304"/>
      <c r="M30" s="338"/>
      <c r="N30" s="340"/>
      <c r="O30" s="325"/>
      <c r="P30" s="308"/>
      <c r="Q30" s="110">
        <v>9</v>
      </c>
      <c r="R30" s="77" t="s">
        <v>595</v>
      </c>
      <c r="S30" s="77"/>
      <c r="T30" s="77" t="s">
        <v>585</v>
      </c>
      <c r="U30" s="77"/>
      <c r="V30" s="77"/>
      <c r="W30" s="77"/>
      <c r="X30" s="77"/>
      <c r="Y30" s="109" t="s">
        <v>585</v>
      </c>
      <c r="Z30" s="109" t="s">
        <v>585</v>
      </c>
      <c r="AA30" s="109" t="s">
        <v>585</v>
      </c>
      <c r="AB30" s="109" t="s">
        <v>585</v>
      </c>
      <c r="AC30" s="109" t="s">
        <v>585</v>
      </c>
      <c r="AD30" s="109" t="s">
        <v>585</v>
      </c>
      <c r="AE30" s="109" t="s">
        <v>585</v>
      </c>
      <c r="AF30" s="109" t="s">
        <v>585</v>
      </c>
      <c r="AG30" s="109">
        <f t="shared" si="12"/>
        <v>0</v>
      </c>
      <c r="AH30" s="109" t="str">
        <f t="shared" si="1"/>
        <v>Débil</v>
      </c>
      <c r="AI30" s="109"/>
      <c r="AJ30" s="109" t="s">
        <v>585</v>
      </c>
      <c r="AK30" s="109" t="str">
        <f t="shared" si="2"/>
        <v>Casilla formulada</v>
      </c>
      <c r="AL30" s="109"/>
      <c r="AM30" s="109" t="str">
        <f t="shared" si="3"/>
        <v>Casilla formulada</v>
      </c>
      <c r="AN30" s="109" t="str">
        <f t="shared" si="4"/>
        <v>Casilla formulada</v>
      </c>
      <c r="AO30" s="109" t="str">
        <f t="shared" si="5"/>
        <v>SI</v>
      </c>
      <c r="AP30" s="330"/>
      <c r="AQ30" s="330"/>
      <c r="AR30" s="332"/>
      <c r="AS30" s="344"/>
      <c r="AT30" s="335"/>
      <c r="AU30" s="346"/>
      <c r="AV30" s="306"/>
      <c r="AW30" s="325"/>
      <c r="AX30" s="328"/>
    </row>
    <row r="31" spans="2:50" s="104" customFormat="1" ht="48" hidden="1" customHeight="1" thickBot="1" x14ac:dyDescent="0.3">
      <c r="B31" s="298"/>
      <c r="C31" s="301"/>
      <c r="D31" s="303"/>
      <c r="E31" s="305"/>
      <c r="F31" s="307"/>
      <c r="G31" s="111">
        <v>10</v>
      </c>
      <c r="H31" s="112" t="s">
        <v>586</v>
      </c>
      <c r="I31" s="309"/>
      <c r="J31" s="311"/>
      <c r="K31" s="341"/>
      <c r="L31" s="305"/>
      <c r="M31" s="339"/>
      <c r="N31" s="341"/>
      <c r="O31" s="326"/>
      <c r="P31" s="309"/>
      <c r="Q31" s="113">
        <v>10</v>
      </c>
      <c r="R31" s="114" t="s">
        <v>596</v>
      </c>
      <c r="S31" s="114"/>
      <c r="T31" s="114" t="s">
        <v>585</v>
      </c>
      <c r="U31" s="114"/>
      <c r="V31" s="114"/>
      <c r="W31" s="114"/>
      <c r="X31" s="114"/>
      <c r="Y31" s="112" t="s">
        <v>585</v>
      </c>
      <c r="Z31" s="112" t="s">
        <v>585</v>
      </c>
      <c r="AA31" s="112" t="s">
        <v>585</v>
      </c>
      <c r="AB31" s="112" t="s">
        <v>585</v>
      </c>
      <c r="AC31" s="112" t="s">
        <v>585</v>
      </c>
      <c r="AD31" s="112" t="s">
        <v>585</v>
      </c>
      <c r="AE31" s="112" t="s">
        <v>585</v>
      </c>
      <c r="AF31" s="112" t="s">
        <v>585</v>
      </c>
      <c r="AG31" s="112">
        <f t="shared" si="12"/>
        <v>0</v>
      </c>
      <c r="AH31" s="112" t="str">
        <f t="shared" si="1"/>
        <v>Débil</v>
      </c>
      <c r="AI31" s="112"/>
      <c r="AJ31" s="112" t="s">
        <v>585</v>
      </c>
      <c r="AK31" s="112" t="str">
        <f t="shared" si="2"/>
        <v>Casilla formulada</v>
      </c>
      <c r="AL31" s="112"/>
      <c r="AM31" s="112" t="str">
        <f t="shared" si="3"/>
        <v>Casilla formulada</v>
      </c>
      <c r="AN31" s="112" t="str">
        <f t="shared" si="4"/>
        <v>Casilla formulada</v>
      </c>
      <c r="AO31" s="112" t="str">
        <f t="shared" si="5"/>
        <v>SI</v>
      </c>
      <c r="AP31" s="331"/>
      <c r="AQ31" s="331"/>
      <c r="AR31" s="333"/>
      <c r="AS31" s="345"/>
      <c r="AT31" s="336"/>
      <c r="AU31" s="347"/>
      <c r="AV31" s="307"/>
      <c r="AW31" s="326"/>
      <c r="AX31" s="329"/>
    </row>
    <row r="32" spans="2:50" s="104" customFormat="1" ht="104.4" hidden="1" customHeight="1" x14ac:dyDescent="0.25">
      <c r="B32" s="296" t="s">
        <v>583</v>
      </c>
      <c r="C32" s="299" t="str">
        <f>VLOOKUP(B32,'HOJA DE DATOS'!$I$13:$J$46,2,FALSE)</f>
        <v>Casilla formulada</v>
      </c>
      <c r="D32" s="302" t="s">
        <v>584</v>
      </c>
      <c r="E32" s="304" t="s">
        <v>585</v>
      </c>
      <c r="F32" s="306" t="str">
        <f>IFERROR(VLOOKUP(E32,'HOJA DE DATOS'!$I$50:$J$57,2,0),"Casilla formulada")</f>
        <v>Casilla formulada</v>
      </c>
      <c r="G32" s="101">
        <v>1</v>
      </c>
      <c r="H32" s="102" t="s">
        <v>586</v>
      </c>
      <c r="I32" s="308" t="s">
        <v>597</v>
      </c>
      <c r="J32" s="310" t="s">
        <v>585</v>
      </c>
      <c r="K32" s="340" t="str">
        <f>IF(J32="Escoger un dato de la lista desplegable","← 
Definir el nivel de probabilidad",VLOOKUP(J32,'HOJA DE DATOS'!$B$4:$E$8,2,0))</f>
        <v>← 
Definir el nivel de probabilidad</v>
      </c>
      <c r="L32" s="304" t="str">
        <f>IF(J32="Escoger un dato de la lista desplegable","← ← 
Definir el nivel de probabilidad",VLOOKUP('GDIR-4.1 (G-V3)'!J32:J41,'HOJA DE DATOS'!$B$4:$E$8,4,0))</f>
        <v>← ← 
Definir el nivel de probabilidad</v>
      </c>
      <c r="M32" s="338" t="s">
        <v>585</v>
      </c>
      <c r="N32" s="340" t="str">
        <f>IF(M32="Escoger un dato de la lista desplegable","← 
Definir el nivel de impacto",VLOOKUP(M32,'HOJA DE DATOS'!$G$4:$H$8,2,0))</f>
        <v>← 
Definir el nivel de impacto</v>
      </c>
      <c r="O32" s="324" t="str">
        <f>IF(AND(J32=1,N32="Insignificante"),"Bajo",IF(AND(J32=1,N32="Menor"),"Bajo",IF(AND(J32=1,N32="Moderado"),"Moderado",IF(AND(J32=1,N32="Mayor"),"Alto",IF(AND(J32=1,N32="Catastrófico"),"Extremo",IF(AND(J32=2,N32="Insignificante"),"Bajo",IF(AND(J32=2,N32="Menor"),"Bajo",IF(AND(J32=2,N32="Moderado"),"Moderado",IF(AND(J32=2,N32="Mayor"),"Alto",IF(AND(J32=2,N32="Catastrófico"),"Extremo",IF(AND(J32=3,N32="Insignificante"),"Bajo",IF(AND(J32=3,N32="Menor"),"Moderado",IF(AND(J32=3,N32="Moderado"),"Alto",IF(AND(J32=3,N32="Mayor"),"Extremo",IF(AND(J32=3,N32="Catastrófico"),"Extremo",IF(AND(J32=4,N32="Insignificante"),"Moderado",IF(AND(J32=4,N32="Menor"),"Alto",IF(AND(J32=4,N32="Moderado"),"Alto",IF(AND(J32=4,N32="Mayor"),"Extremo",IF(AND(J32=4,N32="Catastrófico"),"Extremo",IF(AND(J32=5,N32="Insignificante"),"Alto",IF(AND(J32=5,N32="Menor"),"Alto",IF(AND(J32=5,N32="Moderado"),"Extremo",IF(AND(J32=5,N32="Mayor"),"Extremo",IF(AND(J32=5,N32="Catastrófico"),"Extremo","Casilla formulada")))))))))))))))))))))))))</f>
        <v>Casilla formulada</v>
      </c>
      <c r="P32" s="308" t="s">
        <v>71</v>
      </c>
      <c r="Q32" s="103">
        <v>1</v>
      </c>
      <c r="R32" s="75" t="s">
        <v>587</v>
      </c>
      <c r="S32" s="75"/>
      <c r="T32" s="75" t="s">
        <v>585</v>
      </c>
      <c r="U32" s="75"/>
      <c r="V32" s="75"/>
      <c r="W32" s="75"/>
      <c r="X32" s="75"/>
      <c r="Y32" s="102" t="s">
        <v>585</v>
      </c>
      <c r="Z32" s="102" t="s">
        <v>585</v>
      </c>
      <c r="AA32" s="102" t="s">
        <v>585</v>
      </c>
      <c r="AB32" s="102" t="s">
        <v>585</v>
      </c>
      <c r="AC32" s="102" t="s">
        <v>585</v>
      </c>
      <c r="AD32" s="102" t="s">
        <v>585</v>
      </c>
      <c r="AE32" s="102" t="s">
        <v>585</v>
      </c>
      <c r="AF32" s="102" t="s">
        <v>585</v>
      </c>
      <c r="AG32" s="102">
        <f t="shared" si="12"/>
        <v>0</v>
      </c>
      <c r="AH32" s="102" t="str">
        <f t="shared" si="1"/>
        <v>Débil</v>
      </c>
      <c r="AI32" s="102"/>
      <c r="AJ32" s="102" t="s">
        <v>585</v>
      </c>
      <c r="AK32" s="102" t="str">
        <f t="shared" si="2"/>
        <v>Casilla formulada</v>
      </c>
      <c r="AL32" s="102"/>
      <c r="AM32" s="102" t="str">
        <f t="shared" si="3"/>
        <v>Casilla formulada</v>
      </c>
      <c r="AN32" s="102" t="str">
        <f t="shared" si="4"/>
        <v>Casilla formulada</v>
      </c>
      <c r="AO32" s="102" t="str">
        <f t="shared" si="5"/>
        <v>SI</v>
      </c>
      <c r="AP32" s="330" t="str">
        <f>IFERROR(IF(AVERAGE(AN32:AN41)=100,"FUERTE",IF(AND(AVERAGE(AN32:AN41)&lt;=99,AVERAGE(AN32:AN41)&gt;=50),"MODERADA",IF(AVERAGE(AN32:AN41)&lt;50,"DÉBIL",0))),"Casilla formulada")</f>
        <v>Casilla formulada</v>
      </c>
      <c r="AQ32" s="330" t="str">
        <f t="shared" si="6"/>
        <v>NO DISMINUYE</v>
      </c>
      <c r="AR32" s="332" t="str">
        <f t="shared" si="7"/>
        <v>NO DISMINUYE</v>
      </c>
      <c r="AS32" s="343" t="str">
        <f t="shared" si="8"/>
        <v>Escoger un dato de la lista desplegable</v>
      </c>
      <c r="AT32" s="335">
        <f t="shared" ref="AT32" si="14">IF(AS32=1,"Rara vez",IF(AS32=2,"Improbable",IF(AS32=3,"Posible",IF(AS32=4,"Probable",IF(AS32=5,"Casi Seguro",0)))))</f>
        <v>0</v>
      </c>
      <c r="AU32" s="346" t="str">
        <f t="shared" si="10"/>
        <v>Escoger un dato de la lista desplegable</v>
      </c>
      <c r="AV32" s="306" t="str">
        <f t="shared" si="11"/>
        <v>Casilla formulada</v>
      </c>
      <c r="AW32" s="324">
        <f>IF(AND(AS32=1,AV32="Insignificante"),"Bajo",IF(AND(AS32=1,AV32="Menor"),"Bajo",IF(AND(AS32=1,AV32="Moderado"),"Moderado",IF(AND(AS32=1,AV32="Mayor"),"Alto",IF(AND(AS32=1,AV32="Catastrófico"),"Extremo",IF(AND(AS32=2,AV32="Insignificante"),"Bajo",IF(AND(AS32=2,AV32="Menor"),"Bajo",IF(AND(AS32=2,AV32="Moderado"),"Moderado",IF(AND(AS32=2,AV32="Mayor"),"Alto",IF(AND(AS32=2,AV32="Catastrófico"),"Extremo",IF(AND(AS32=3,AV32="Insignificante"),"Bajo",IF(AND(AS32=3,AV32="Menor"),"Moderado",IF(AND(AS32=3,AV32="Moderado"),"Alto",IF(AND(AS32=3,AV32="Mayor"),"Extremo",IF(AND(AS32=3,AV32="Catastrófico"),"Extremo",IF(AND(AS32=4,AV32="Insignificante"),"Moderado",IF(AND(AS32=4,AV32="Menor"),"Alto",IF(AND(AS32=4,AV32="Moderado"),"Alto",IF(AND(AS32=4,AV32="Mayor"),"Extremo",IF(AND(AS32=4,AV32="Catastrófico"),"Extremo",IF(AND(AS32=5,AV32="Insignificante"),"Alto",IF(AND(AS32=5,AV32="Menor"),"Alto",IF(AND(AS32=5,AV32="Moderado"),"Extremo",IF(AND(AS32=5,AV32="Mayor"),"Extremo",IF(AND(AS32=5,AV32="Catastrófico"),"Extremo",0)))))))))))))))))))))))))</f>
        <v>0</v>
      </c>
      <c r="AX32" s="327"/>
    </row>
    <row r="33" spans="2:50" s="104" customFormat="1" ht="48" hidden="1" customHeight="1" x14ac:dyDescent="0.25">
      <c r="B33" s="297"/>
      <c r="C33" s="300"/>
      <c r="D33" s="302"/>
      <c r="E33" s="304"/>
      <c r="F33" s="306"/>
      <c r="G33" s="105">
        <v>2</v>
      </c>
      <c r="H33" s="106" t="s">
        <v>586</v>
      </c>
      <c r="I33" s="308"/>
      <c r="J33" s="310"/>
      <c r="K33" s="340"/>
      <c r="L33" s="304"/>
      <c r="M33" s="338"/>
      <c r="N33" s="340"/>
      <c r="O33" s="325"/>
      <c r="P33" s="308"/>
      <c r="Q33" s="107">
        <v>2</v>
      </c>
      <c r="R33" s="76" t="s">
        <v>588</v>
      </c>
      <c r="S33" s="76"/>
      <c r="T33" s="76" t="s">
        <v>585</v>
      </c>
      <c r="U33" s="76"/>
      <c r="V33" s="76"/>
      <c r="W33" s="76"/>
      <c r="X33" s="76"/>
      <c r="Y33" s="106" t="s">
        <v>585</v>
      </c>
      <c r="Z33" s="106" t="s">
        <v>585</v>
      </c>
      <c r="AA33" s="106" t="s">
        <v>585</v>
      </c>
      <c r="AB33" s="106" t="s">
        <v>585</v>
      </c>
      <c r="AC33" s="106" t="s">
        <v>585</v>
      </c>
      <c r="AD33" s="106" t="s">
        <v>585</v>
      </c>
      <c r="AE33" s="106" t="s">
        <v>585</v>
      </c>
      <c r="AF33" s="106" t="s">
        <v>585</v>
      </c>
      <c r="AG33" s="106">
        <f t="shared" si="12"/>
        <v>0</v>
      </c>
      <c r="AH33" s="106" t="str">
        <f t="shared" si="1"/>
        <v>Débil</v>
      </c>
      <c r="AI33" s="106"/>
      <c r="AJ33" s="106" t="s">
        <v>585</v>
      </c>
      <c r="AK33" s="106" t="str">
        <f t="shared" si="2"/>
        <v>Casilla formulada</v>
      </c>
      <c r="AL33" s="106"/>
      <c r="AM33" s="106" t="str">
        <f t="shared" si="3"/>
        <v>Casilla formulada</v>
      </c>
      <c r="AN33" s="106" t="str">
        <f t="shared" si="4"/>
        <v>Casilla formulada</v>
      </c>
      <c r="AO33" s="106" t="str">
        <f t="shared" si="5"/>
        <v>SI</v>
      </c>
      <c r="AP33" s="330"/>
      <c r="AQ33" s="330"/>
      <c r="AR33" s="332"/>
      <c r="AS33" s="344"/>
      <c r="AT33" s="335"/>
      <c r="AU33" s="346"/>
      <c r="AV33" s="306"/>
      <c r="AW33" s="325"/>
      <c r="AX33" s="328"/>
    </row>
    <row r="34" spans="2:50" s="104" customFormat="1" ht="48" hidden="1" customHeight="1" x14ac:dyDescent="0.25">
      <c r="B34" s="297"/>
      <c r="C34" s="300"/>
      <c r="D34" s="302"/>
      <c r="E34" s="304"/>
      <c r="F34" s="306"/>
      <c r="G34" s="108">
        <v>3</v>
      </c>
      <c r="H34" s="109" t="s">
        <v>586</v>
      </c>
      <c r="I34" s="308"/>
      <c r="J34" s="310"/>
      <c r="K34" s="340"/>
      <c r="L34" s="304"/>
      <c r="M34" s="338"/>
      <c r="N34" s="340"/>
      <c r="O34" s="325"/>
      <c r="P34" s="308"/>
      <c r="Q34" s="110">
        <v>3</v>
      </c>
      <c r="R34" s="77" t="s">
        <v>589</v>
      </c>
      <c r="S34" s="77"/>
      <c r="T34" s="77" t="s">
        <v>585</v>
      </c>
      <c r="U34" s="77"/>
      <c r="V34" s="77"/>
      <c r="W34" s="77"/>
      <c r="X34" s="77"/>
      <c r="Y34" s="109" t="s">
        <v>585</v>
      </c>
      <c r="Z34" s="109" t="s">
        <v>585</v>
      </c>
      <c r="AA34" s="109" t="s">
        <v>585</v>
      </c>
      <c r="AB34" s="109" t="s">
        <v>585</v>
      </c>
      <c r="AC34" s="109" t="s">
        <v>585</v>
      </c>
      <c r="AD34" s="109" t="s">
        <v>585</v>
      </c>
      <c r="AE34" s="109" t="s">
        <v>585</v>
      </c>
      <c r="AF34" s="109" t="s">
        <v>585</v>
      </c>
      <c r="AG34" s="109">
        <f t="shared" si="12"/>
        <v>0</v>
      </c>
      <c r="AH34" s="109" t="str">
        <f t="shared" si="1"/>
        <v>Débil</v>
      </c>
      <c r="AI34" s="109"/>
      <c r="AJ34" s="109" t="s">
        <v>585</v>
      </c>
      <c r="AK34" s="109" t="str">
        <f t="shared" si="2"/>
        <v>Casilla formulada</v>
      </c>
      <c r="AL34" s="109"/>
      <c r="AM34" s="109" t="str">
        <f t="shared" si="3"/>
        <v>Casilla formulada</v>
      </c>
      <c r="AN34" s="109" t="str">
        <f t="shared" si="4"/>
        <v>Casilla formulada</v>
      </c>
      <c r="AO34" s="109" t="str">
        <f t="shared" si="5"/>
        <v>SI</v>
      </c>
      <c r="AP34" s="330"/>
      <c r="AQ34" s="330"/>
      <c r="AR34" s="332"/>
      <c r="AS34" s="344"/>
      <c r="AT34" s="335"/>
      <c r="AU34" s="346"/>
      <c r="AV34" s="306"/>
      <c r="AW34" s="325"/>
      <c r="AX34" s="328"/>
    </row>
    <row r="35" spans="2:50" s="104" customFormat="1" ht="48" hidden="1" customHeight="1" x14ac:dyDescent="0.25">
      <c r="B35" s="297"/>
      <c r="C35" s="300"/>
      <c r="D35" s="302"/>
      <c r="E35" s="304"/>
      <c r="F35" s="306"/>
      <c r="G35" s="105">
        <v>4</v>
      </c>
      <c r="H35" s="106" t="s">
        <v>586</v>
      </c>
      <c r="I35" s="308"/>
      <c r="J35" s="310"/>
      <c r="K35" s="340"/>
      <c r="L35" s="304"/>
      <c r="M35" s="338"/>
      <c r="N35" s="340"/>
      <c r="O35" s="325"/>
      <c r="P35" s="308"/>
      <c r="Q35" s="107">
        <v>4</v>
      </c>
      <c r="R35" s="76" t="s">
        <v>590</v>
      </c>
      <c r="S35" s="76"/>
      <c r="T35" s="76" t="s">
        <v>585</v>
      </c>
      <c r="U35" s="76"/>
      <c r="V35" s="76"/>
      <c r="W35" s="76"/>
      <c r="X35" s="76"/>
      <c r="Y35" s="106" t="s">
        <v>585</v>
      </c>
      <c r="Z35" s="106" t="s">
        <v>585</v>
      </c>
      <c r="AA35" s="106" t="s">
        <v>585</v>
      </c>
      <c r="AB35" s="106" t="s">
        <v>585</v>
      </c>
      <c r="AC35" s="106" t="s">
        <v>585</v>
      </c>
      <c r="AD35" s="106" t="s">
        <v>585</v>
      </c>
      <c r="AE35" s="106" t="s">
        <v>585</v>
      </c>
      <c r="AF35" s="106" t="s">
        <v>585</v>
      </c>
      <c r="AG35" s="106">
        <f t="shared" si="12"/>
        <v>0</v>
      </c>
      <c r="AH35" s="106" t="str">
        <f t="shared" si="1"/>
        <v>Débil</v>
      </c>
      <c r="AI35" s="106"/>
      <c r="AJ35" s="106" t="s">
        <v>585</v>
      </c>
      <c r="AK35" s="106" t="str">
        <f t="shared" si="2"/>
        <v>Casilla formulada</v>
      </c>
      <c r="AL35" s="106"/>
      <c r="AM35" s="106" t="str">
        <f t="shared" si="3"/>
        <v>Casilla formulada</v>
      </c>
      <c r="AN35" s="106" t="str">
        <f t="shared" si="4"/>
        <v>Casilla formulada</v>
      </c>
      <c r="AO35" s="106" t="str">
        <f t="shared" si="5"/>
        <v>SI</v>
      </c>
      <c r="AP35" s="330"/>
      <c r="AQ35" s="330"/>
      <c r="AR35" s="332"/>
      <c r="AS35" s="344"/>
      <c r="AT35" s="335"/>
      <c r="AU35" s="346"/>
      <c r="AV35" s="306"/>
      <c r="AW35" s="325"/>
      <c r="AX35" s="328"/>
    </row>
    <row r="36" spans="2:50" s="104" customFormat="1" ht="48" hidden="1" customHeight="1" x14ac:dyDescent="0.25">
      <c r="B36" s="297"/>
      <c r="C36" s="300"/>
      <c r="D36" s="302"/>
      <c r="E36" s="304"/>
      <c r="F36" s="306"/>
      <c r="G36" s="108">
        <v>5</v>
      </c>
      <c r="H36" s="109" t="s">
        <v>586</v>
      </c>
      <c r="I36" s="308"/>
      <c r="J36" s="310"/>
      <c r="K36" s="340"/>
      <c r="L36" s="304"/>
      <c r="M36" s="338"/>
      <c r="N36" s="340"/>
      <c r="O36" s="325"/>
      <c r="P36" s="308"/>
      <c r="Q36" s="110">
        <v>5</v>
      </c>
      <c r="R36" s="77" t="s">
        <v>591</v>
      </c>
      <c r="S36" s="77"/>
      <c r="T36" s="77" t="s">
        <v>585</v>
      </c>
      <c r="U36" s="77"/>
      <c r="V36" s="77"/>
      <c r="W36" s="77"/>
      <c r="X36" s="77"/>
      <c r="Y36" s="109" t="s">
        <v>585</v>
      </c>
      <c r="Z36" s="109" t="s">
        <v>585</v>
      </c>
      <c r="AA36" s="109" t="s">
        <v>585</v>
      </c>
      <c r="AB36" s="109" t="s">
        <v>585</v>
      </c>
      <c r="AC36" s="109" t="s">
        <v>585</v>
      </c>
      <c r="AD36" s="109" t="s">
        <v>585</v>
      </c>
      <c r="AE36" s="109" t="s">
        <v>585</v>
      </c>
      <c r="AF36" s="109" t="s">
        <v>585</v>
      </c>
      <c r="AG36" s="109">
        <f t="shared" si="12"/>
        <v>0</v>
      </c>
      <c r="AH36" s="109" t="str">
        <f t="shared" si="1"/>
        <v>Débil</v>
      </c>
      <c r="AI36" s="109"/>
      <c r="AJ36" s="109" t="s">
        <v>585</v>
      </c>
      <c r="AK36" s="109" t="str">
        <f t="shared" si="2"/>
        <v>Casilla formulada</v>
      </c>
      <c r="AL36" s="109"/>
      <c r="AM36" s="109" t="str">
        <f t="shared" si="3"/>
        <v>Casilla formulada</v>
      </c>
      <c r="AN36" s="109" t="str">
        <f t="shared" si="4"/>
        <v>Casilla formulada</v>
      </c>
      <c r="AO36" s="109" t="str">
        <f t="shared" si="5"/>
        <v>SI</v>
      </c>
      <c r="AP36" s="330"/>
      <c r="AQ36" s="330"/>
      <c r="AR36" s="332"/>
      <c r="AS36" s="344"/>
      <c r="AT36" s="335"/>
      <c r="AU36" s="346"/>
      <c r="AV36" s="306"/>
      <c r="AW36" s="325"/>
      <c r="AX36" s="328"/>
    </row>
    <row r="37" spans="2:50" s="104" customFormat="1" ht="48" hidden="1" customHeight="1" x14ac:dyDescent="0.25">
      <c r="B37" s="297"/>
      <c r="C37" s="300"/>
      <c r="D37" s="302"/>
      <c r="E37" s="304"/>
      <c r="F37" s="306"/>
      <c r="G37" s="105">
        <v>6</v>
      </c>
      <c r="H37" s="106" t="s">
        <v>586</v>
      </c>
      <c r="I37" s="308"/>
      <c r="J37" s="310"/>
      <c r="K37" s="340"/>
      <c r="L37" s="304"/>
      <c r="M37" s="338"/>
      <c r="N37" s="340"/>
      <c r="O37" s="325"/>
      <c r="P37" s="308"/>
      <c r="Q37" s="107">
        <v>6</v>
      </c>
      <c r="R37" s="76" t="s">
        <v>592</v>
      </c>
      <c r="S37" s="76"/>
      <c r="T37" s="76" t="s">
        <v>585</v>
      </c>
      <c r="U37" s="76"/>
      <c r="V37" s="76"/>
      <c r="W37" s="76"/>
      <c r="X37" s="76"/>
      <c r="Y37" s="106" t="s">
        <v>585</v>
      </c>
      <c r="Z37" s="106" t="s">
        <v>585</v>
      </c>
      <c r="AA37" s="106" t="s">
        <v>585</v>
      </c>
      <c r="AB37" s="106" t="s">
        <v>585</v>
      </c>
      <c r="AC37" s="106" t="s">
        <v>585</v>
      </c>
      <c r="AD37" s="106" t="s">
        <v>585</v>
      </c>
      <c r="AE37" s="106" t="s">
        <v>585</v>
      </c>
      <c r="AF37" s="106" t="s">
        <v>585</v>
      </c>
      <c r="AG37" s="106">
        <f t="shared" si="12"/>
        <v>0</v>
      </c>
      <c r="AH37" s="106" t="str">
        <f t="shared" si="1"/>
        <v>Débil</v>
      </c>
      <c r="AI37" s="106"/>
      <c r="AJ37" s="106" t="s">
        <v>585</v>
      </c>
      <c r="AK37" s="106" t="str">
        <f t="shared" si="2"/>
        <v>Casilla formulada</v>
      </c>
      <c r="AL37" s="106"/>
      <c r="AM37" s="106" t="str">
        <f t="shared" si="3"/>
        <v>Casilla formulada</v>
      </c>
      <c r="AN37" s="106" t="str">
        <f t="shared" si="4"/>
        <v>Casilla formulada</v>
      </c>
      <c r="AO37" s="106" t="str">
        <f t="shared" si="5"/>
        <v>SI</v>
      </c>
      <c r="AP37" s="330"/>
      <c r="AQ37" s="330"/>
      <c r="AR37" s="332"/>
      <c r="AS37" s="344"/>
      <c r="AT37" s="335"/>
      <c r="AU37" s="346"/>
      <c r="AV37" s="306"/>
      <c r="AW37" s="325"/>
      <c r="AX37" s="328"/>
    </row>
    <row r="38" spans="2:50" s="104" customFormat="1" ht="48" hidden="1" customHeight="1" x14ac:dyDescent="0.25">
      <c r="B38" s="297"/>
      <c r="C38" s="300"/>
      <c r="D38" s="302"/>
      <c r="E38" s="304"/>
      <c r="F38" s="306"/>
      <c r="G38" s="108">
        <v>7</v>
      </c>
      <c r="H38" s="109" t="s">
        <v>586</v>
      </c>
      <c r="I38" s="308"/>
      <c r="J38" s="310"/>
      <c r="K38" s="340"/>
      <c r="L38" s="304"/>
      <c r="M38" s="338"/>
      <c r="N38" s="340"/>
      <c r="O38" s="325"/>
      <c r="P38" s="308"/>
      <c r="Q38" s="110">
        <v>7</v>
      </c>
      <c r="R38" s="77" t="s">
        <v>593</v>
      </c>
      <c r="S38" s="77"/>
      <c r="T38" s="77" t="s">
        <v>585</v>
      </c>
      <c r="U38" s="77"/>
      <c r="V38" s="77"/>
      <c r="W38" s="77"/>
      <c r="X38" s="77"/>
      <c r="Y38" s="109" t="s">
        <v>585</v>
      </c>
      <c r="Z38" s="109" t="s">
        <v>585</v>
      </c>
      <c r="AA38" s="109" t="s">
        <v>585</v>
      </c>
      <c r="AB38" s="109" t="s">
        <v>585</v>
      </c>
      <c r="AC38" s="109" t="s">
        <v>585</v>
      </c>
      <c r="AD38" s="109" t="s">
        <v>585</v>
      </c>
      <c r="AE38" s="109" t="s">
        <v>585</v>
      </c>
      <c r="AF38" s="109" t="s">
        <v>585</v>
      </c>
      <c r="AG38" s="109">
        <f t="shared" si="12"/>
        <v>0</v>
      </c>
      <c r="AH38" s="109" t="str">
        <f t="shared" si="1"/>
        <v>Débil</v>
      </c>
      <c r="AI38" s="109"/>
      <c r="AJ38" s="109" t="s">
        <v>585</v>
      </c>
      <c r="AK38" s="109" t="str">
        <f t="shared" si="2"/>
        <v>Casilla formulada</v>
      </c>
      <c r="AL38" s="109"/>
      <c r="AM38" s="109" t="str">
        <f t="shared" si="3"/>
        <v>Casilla formulada</v>
      </c>
      <c r="AN38" s="109" t="str">
        <f t="shared" si="4"/>
        <v>Casilla formulada</v>
      </c>
      <c r="AO38" s="109" t="str">
        <f t="shared" si="5"/>
        <v>SI</v>
      </c>
      <c r="AP38" s="330"/>
      <c r="AQ38" s="330"/>
      <c r="AR38" s="332"/>
      <c r="AS38" s="344"/>
      <c r="AT38" s="335"/>
      <c r="AU38" s="346"/>
      <c r="AV38" s="306"/>
      <c r="AW38" s="325"/>
      <c r="AX38" s="328"/>
    </row>
    <row r="39" spans="2:50" s="104" customFormat="1" ht="48" hidden="1" customHeight="1" x14ac:dyDescent="0.25">
      <c r="B39" s="297"/>
      <c r="C39" s="300"/>
      <c r="D39" s="302"/>
      <c r="E39" s="304"/>
      <c r="F39" s="306"/>
      <c r="G39" s="105">
        <v>8</v>
      </c>
      <c r="H39" s="106" t="s">
        <v>586</v>
      </c>
      <c r="I39" s="308"/>
      <c r="J39" s="310"/>
      <c r="K39" s="340"/>
      <c r="L39" s="304"/>
      <c r="M39" s="338"/>
      <c r="N39" s="340"/>
      <c r="O39" s="325"/>
      <c r="P39" s="308"/>
      <c r="Q39" s="107">
        <v>8</v>
      </c>
      <c r="R39" s="76" t="s">
        <v>594</v>
      </c>
      <c r="S39" s="76"/>
      <c r="T39" s="76" t="s">
        <v>585</v>
      </c>
      <c r="U39" s="76"/>
      <c r="V39" s="76"/>
      <c r="W39" s="76"/>
      <c r="X39" s="76"/>
      <c r="Y39" s="106" t="s">
        <v>585</v>
      </c>
      <c r="Z39" s="106" t="s">
        <v>585</v>
      </c>
      <c r="AA39" s="106" t="s">
        <v>585</v>
      </c>
      <c r="AB39" s="106" t="s">
        <v>585</v>
      </c>
      <c r="AC39" s="106" t="s">
        <v>585</v>
      </c>
      <c r="AD39" s="106" t="s">
        <v>585</v>
      </c>
      <c r="AE39" s="106" t="s">
        <v>585</v>
      </c>
      <c r="AF39" s="106" t="s">
        <v>585</v>
      </c>
      <c r="AG39" s="106">
        <f t="shared" si="12"/>
        <v>0</v>
      </c>
      <c r="AH39" s="106" t="str">
        <f t="shared" si="1"/>
        <v>Débil</v>
      </c>
      <c r="AI39" s="106"/>
      <c r="AJ39" s="106" t="s">
        <v>585</v>
      </c>
      <c r="AK39" s="106" t="str">
        <f t="shared" si="2"/>
        <v>Casilla formulada</v>
      </c>
      <c r="AL39" s="106"/>
      <c r="AM39" s="106" t="str">
        <f t="shared" si="3"/>
        <v>Casilla formulada</v>
      </c>
      <c r="AN39" s="106" t="str">
        <f t="shared" si="4"/>
        <v>Casilla formulada</v>
      </c>
      <c r="AO39" s="106" t="str">
        <f t="shared" si="5"/>
        <v>SI</v>
      </c>
      <c r="AP39" s="330"/>
      <c r="AQ39" s="330"/>
      <c r="AR39" s="332"/>
      <c r="AS39" s="344"/>
      <c r="AT39" s="335"/>
      <c r="AU39" s="346"/>
      <c r="AV39" s="306"/>
      <c r="AW39" s="325"/>
      <c r="AX39" s="328"/>
    </row>
    <row r="40" spans="2:50" s="104" customFormat="1" ht="48" hidden="1" customHeight="1" x14ac:dyDescent="0.25">
      <c r="B40" s="297"/>
      <c r="C40" s="300"/>
      <c r="D40" s="302"/>
      <c r="E40" s="304"/>
      <c r="F40" s="306"/>
      <c r="G40" s="108">
        <v>9</v>
      </c>
      <c r="H40" s="109" t="s">
        <v>586</v>
      </c>
      <c r="I40" s="308"/>
      <c r="J40" s="310"/>
      <c r="K40" s="340"/>
      <c r="L40" s="304"/>
      <c r="M40" s="338"/>
      <c r="N40" s="340"/>
      <c r="O40" s="325"/>
      <c r="P40" s="308"/>
      <c r="Q40" s="110">
        <v>9</v>
      </c>
      <c r="R40" s="77" t="s">
        <v>595</v>
      </c>
      <c r="S40" s="77"/>
      <c r="T40" s="77" t="s">
        <v>585</v>
      </c>
      <c r="U40" s="77"/>
      <c r="V40" s="77"/>
      <c r="W40" s="77"/>
      <c r="X40" s="77"/>
      <c r="Y40" s="109" t="s">
        <v>585</v>
      </c>
      <c r="Z40" s="109" t="s">
        <v>585</v>
      </c>
      <c r="AA40" s="109" t="s">
        <v>585</v>
      </c>
      <c r="AB40" s="109" t="s">
        <v>585</v>
      </c>
      <c r="AC40" s="109" t="s">
        <v>585</v>
      </c>
      <c r="AD40" s="109" t="s">
        <v>585</v>
      </c>
      <c r="AE40" s="109" t="s">
        <v>585</v>
      </c>
      <c r="AF40" s="109" t="s">
        <v>585</v>
      </c>
      <c r="AG40" s="109">
        <f t="shared" si="12"/>
        <v>0</v>
      </c>
      <c r="AH40" s="109" t="str">
        <f t="shared" si="1"/>
        <v>Débil</v>
      </c>
      <c r="AI40" s="109"/>
      <c r="AJ40" s="109" t="s">
        <v>585</v>
      </c>
      <c r="AK40" s="109" t="str">
        <f t="shared" si="2"/>
        <v>Casilla formulada</v>
      </c>
      <c r="AL40" s="109"/>
      <c r="AM40" s="109" t="str">
        <f t="shared" si="3"/>
        <v>Casilla formulada</v>
      </c>
      <c r="AN40" s="109" t="str">
        <f t="shared" si="4"/>
        <v>Casilla formulada</v>
      </c>
      <c r="AO40" s="109" t="str">
        <f t="shared" si="5"/>
        <v>SI</v>
      </c>
      <c r="AP40" s="330"/>
      <c r="AQ40" s="330"/>
      <c r="AR40" s="332"/>
      <c r="AS40" s="344"/>
      <c r="AT40" s="335"/>
      <c r="AU40" s="346"/>
      <c r="AV40" s="306"/>
      <c r="AW40" s="325"/>
      <c r="AX40" s="328"/>
    </row>
    <row r="41" spans="2:50" s="104" customFormat="1" ht="48" hidden="1" customHeight="1" thickBot="1" x14ac:dyDescent="0.3">
      <c r="B41" s="298"/>
      <c r="C41" s="301"/>
      <c r="D41" s="303"/>
      <c r="E41" s="305"/>
      <c r="F41" s="307"/>
      <c r="G41" s="111">
        <v>10</v>
      </c>
      <c r="H41" s="112" t="s">
        <v>586</v>
      </c>
      <c r="I41" s="309"/>
      <c r="J41" s="311"/>
      <c r="K41" s="341"/>
      <c r="L41" s="305"/>
      <c r="M41" s="339"/>
      <c r="N41" s="341"/>
      <c r="O41" s="326"/>
      <c r="P41" s="309"/>
      <c r="Q41" s="113">
        <v>10</v>
      </c>
      <c r="R41" s="114" t="s">
        <v>596</v>
      </c>
      <c r="S41" s="114"/>
      <c r="T41" s="114" t="s">
        <v>585</v>
      </c>
      <c r="U41" s="114"/>
      <c r="V41" s="114"/>
      <c r="W41" s="114"/>
      <c r="X41" s="114"/>
      <c r="Y41" s="112" t="s">
        <v>585</v>
      </c>
      <c r="Z41" s="112" t="s">
        <v>585</v>
      </c>
      <c r="AA41" s="112" t="s">
        <v>585</v>
      </c>
      <c r="AB41" s="112" t="s">
        <v>585</v>
      </c>
      <c r="AC41" s="112" t="s">
        <v>585</v>
      </c>
      <c r="AD41" s="112" t="s">
        <v>585</v>
      </c>
      <c r="AE41" s="112" t="s">
        <v>585</v>
      </c>
      <c r="AF41" s="112" t="s">
        <v>585</v>
      </c>
      <c r="AG41" s="112">
        <f t="shared" si="12"/>
        <v>0</v>
      </c>
      <c r="AH41" s="112" t="str">
        <f t="shared" si="1"/>
        <v>Débil</v>
      </c>
      <c r="AI41" s="112"/>
      <c r="AJ41" s="112" t="s">
        <v>585</v>
      </c>
      <c r="AK41" s="112" t="str">
        <f t="shared" si="2"/>
        <v>Casilla formulada</v>
      </c>
      <c r="AL41" s="112"/>
      <c r="AM41" s="112" t="str">
        <f t="shared" si="3"/>
        <v>Casilla formulada</v>
      </c>
      <c r="AN41" s="112" t="str">
        <f t="shared" si="4"/>
        <v>Casilla formulada</v>
      </c>
      <c r="AO41" s="112" t="str">
        <f t="shared" si="5"/>
        <v>SI</v>
      </c>
      <c r="AP41" s="331"/>
      <c r="AQ41" s="331"/>
      <c r="AR41" s="333"/>
      <c r="AS41" s="345"/>
      <c r="AT41" s="336"/>
      <c r="AU41" s="347"/>
      <c r="AV41" s="307"/>
      <c r="AW41" s="326"/>
      <c r="AX41" s="329"/>
    </row>
  </sheetData>
  <sheetProtection algorithmName="SHA-512" hashValue="+FICvQ0OJRt/lT3qocMcgg3AljF8fIcWObVWcc7w84VqzLNk5Q40K/KxMF/vi47JR9UA9DgZqozxhWN5+A2U2A==" saltValue="7RIP5pvK2wlvEAUBJEj6Rg==" spinCount="100000" sheet="1" objects="1" scenarios="1"/>
  <mergeCells count="112">
    <mergeCell ref="B2:C3"/>
    <mergeCell ref="D2:AX2"/>
    <mergeCell ref="D3:AX3"/>
    <mergeCell ref="B4:C4"/>
    <mergeCell ref="D4:H4"/>
    <mergeCell ref="I4:Q4"/>
    <mergeCell ref="R4:AG4"/>
    <mergeCell ref="AH4:AX4"/>
    <mergeCell ref="B6:C6"/>
    <mergeCell ref="D6:F6"/>
    <mergeCell ref="AX8:AX11"/>
    <mergeCell ref="B9:B11"/>
    <mergeCell ref="C9:C11"/>
    <mergeCell ref="D9:D11"/>
    <mergeCell ref="E9:F11"/>
    <mergeCell ref="G9:H11"/>
    <mergeCell ref="I9:I11"/>
    <mergeCell ref="J9:P9"/>
    <mergeCell ref="Q9:Q11"/>
    <mergeCell ref="R9:R11"/>
    <mergeCell ref="AS10:AT11"/>
    <mergeCell ref="AU10:AV11"/>
    <mergeCell ref="AW10:AW11"/>
    <mergeCell ref="AP9:AP11"/>
    <mergeCell ref="AQ9:AQ11"/>
    <mergeCell ref="AR9:AR11"/>
    <mergeCell ref="B8:I8"/>
    <mergeCell ref="J8:P8"/>
    <mergeCell ref="Q8:AR8"/>
    <mergeCell ref="AS8:AW9"/>
    <mergeCell ref="S9:S11"/>
    <mergeCell ref="T9:T11"/>
    <mergeCell ref="U9:U11"/>
    <mergeCell ref="V9:V11"/>
    <mergeCell ref="B12:B21"/>
    <mergeCell ref="C12:C21"/>
    <mergeCell ref="D12:D21"/>
    <mergeCell ref="E12:E21"/>
    <mergeCell ref="F12:F21"/>
    <mergeCell ref="I12:I21"/>
    <mergeCell ref="J12:J21"/>
    <mergeCell ref="AM9:AN11"/>
    <mergeCell ref="AO9:AO11"/>
    <mergeCell ref="J10:L10"/>
    <mergeCell ref="M10:N10"/>
    <mergeCell ref="O10:O11"/>
    <mergeCell ref="P10:P11"/>
    <mergeCell ref="W9:W11"/>
    <mergeCell ref="X9:X11"/>
    <mergeCell ref="Y9:Y11"/>
    <mergeCell ref="Z9:AF10"/>
    <mergeCell ref="AG9:AH11"/>
    <mergeCell ref="AJ9:AK11"/>
    <mergeCell ref="AV12:AV21"/>
    <mergeCell ref="AW12:AW21"/>
    <mergeCell ref="AX12:AX21"/>
    <mergeCell ref="B22:B31"/>
    <mergeCell ref="C22:C31"/>
    <mergeCell ref="D22:D31"/>
    <mergeCell ref="E22:E31"/>
    <mergeCell ref="F22:F31"/>
    <mergeCell ref="I22:I31"/>
    <mergeCell ref="J22:J31"/>
    <mergeCell ref="AP12:AP21"/>
    <mergeCell ref="AQ12:AQ21"/>
    <mergeCell ref="AR12:AR21"/>
    <mergeCell ref="AS12:AS21"/>
    <mergeCell ref="AT12:AT21"/>
    <mergeCell ref="AU12:AU21"/>
    <mergeCell ref="K12:K21"/>
    <mergeCell ref="L12:L21"/>
    <mergeCell ref="M12:M21"/>
    <mergeCell ref="N12:N21"/>
    <mergeCell ref="O12:O21"/>
    <mergeCell ref="P12:P21"/>
    <mergeCell ref="AV22:AV31"/>
    <mergeCell ref="AW22:AW31"/>
    <mergeCell ref="B32:B41"/>
    <mergeCell ref="C32:C41"/>
    <mergeCell ref="D32:D41"/>
    <mergeCell ref="E32:E41"/>
    <mergeCell ref="F32:F41"/>
    <mergeCell ref="I32:I41"/>
    <mergeCell ref="J32:J41"/>
    <mergeCell ref="AP22:AP31"/>
    <mergeCell ref="AQ22:AQ31"/>
    <mergeCell ref="K22:K31"/>
    <mergeCell ref="L22:L31"/>
    <mergeCell ref="M22:M31"/>
    <mergeCell ref="N22:N31"/>
    <mergeCell ref="O22:O31"/>
    <mergeCell ref="P22:P31"/>
    <mergeCell ref="K32:K41"/>
    <mergeCell ref="L32:L41"/>
    <mergeCell ref="M32:M41"/>
    <mergeCell ref="N32:N41"/>
    <mergeCell ref="O32:O41"/>
    <mergeCell ref="P32:P41"/>
    <mergeCell ref="AX22:AX31"/>
    <mergeCell ref="AR22:AR31"/>
    <mergeCell ref="AS22:AS31"/>
    <mergeCell ref="AT22:AT31"/>
    <mergeCell ref="AU22:AU31"/>
    <mergeCell ref="AV32:AV41"/>
    <mergeCell ref="AW32:AW41"/>
    <mergeCell ref="AX32:AX41"/>
    <mergeCell ref="AP32:AP41"/>
    <mergeCell ref="AQ32:AQ41"/>
    <mergeCell ref="AR32:AR41"/>
    <mergeCell ref="AS32:AS41"/>
    <mergeCell ref="AT32:AT41"/>
    <mergeCell ref="AU32:AU41"/>
  </mergeCells>
  <conditionalFormatting sqref="O12:P12 O13:O21">
    <cfRule type="containsText" dxfId="4006" priority="87" operator="containsText" text="Extremo">
      <formula>NOT(ISERROR(SEARCH("Extremo",O12)))</formula>
    </cfRule>
    <cfRule type="containsText" dxfId="4005" priority="88" operator="containsText" text="Alto">
      <formula>NOT(ISERROR(SEARCH("Alto",O12)))</formula>
    </cfRule>
    <cfRule type="containsText" dxfId="4004" priority="89" operator="containsText" text="Moderado">
      <formula>NOT(ISERROR(SEARCH("Moderado",O12)))</formula>
    </cfRule>
    <cfRule type="containsText" dxfId="4003" priority="90" operator="containsText" text="Bajo">
      <formula>NOT(ISERROR(SEARCH("Bajo",O12)))</formula>
    </cfRule>
  </conditionalFormatting>
  <conditionalFormatting sqref="AM12:AM21">
    <cfRule type="containsText" dxfId="4002" priority="84" operator="containsText" text="FUERTE">
      <formula>NOT(ISERROR(SEARCH("FUERTE",AM12)))</formula>
    </cfRule>
    <cfRule type="containsText" dxfId="4001" priority="85" operator="containsText" text="MODERADO">
      <formula>NOT(ISERROR(SEARCH("MODERADO",AM12)))</formula>
    </cfRule>
    <cfRule type="containsText" dxfId="4000" priority="86" operator="containsText" text="DÉBIL">
      <formula>NOT(ISERROR(SEARCH("DÉBIL",AM12)))</formula>
    </cfRule>
  </conditionalFormatting>
  <conditionalFormatting sqref="AW12:AW21">
    <cfRule type="containsText" dxfId="3999" priority="80" operator="containsText" text="Extremo">
      <formula>NOT(ISERROR(SEARCH("Extremo",AW12)))</formula>
    </cfRule>
    <cfRule type="containsText" dxfId="3998" priority="81" operator="containsText" text="Alto">
      <formula>NOT(ISERROR(SEARCH("Alto",AW12)))</formula>
    </cfRule>
    <cfRule type="containsText" dxfId="3997" priority="82" operator="containsText" text="Moderado">
      <formula>NOT(ISERROR(SEARCH("Moderado",AW12)))</formula>
    </cfRule>
    <cfRule type="containsText" dxfId="3996" priority="83" operator="containsText" text="Bajo">
      <formula>NOT(ISERROR(SEARCH("Bajo",AW12)))</formula>
    </cfRule>
  </conditionalFormatting>
  <conditionalFormatting sqref="B12:B21">
    <cfRule type="containsText" dxfId="3995" priority="79" operator="containsText" text="Escoger un proceso de la lista desplegable">
      <formula>NOT(ISERROR(SEARCH("Escoger un proceso de la lista desplegable",B12)))</formula>
    </cfRule>
  </conditionalFormatting>
  <conditionalFormatting sqref="B12:E21 Y12:AX21 G12:Q21">
    <cfRule type="containsText" dxfId="3994" priority="77" operator="containsText" text="Escoger un dato de la lista desplegable">
      <formula>NOT(ISERROR(SEARCH("Escoger un dato de la lista desplegable",B12)))</formula>
    </cfRule>
    <cfRule type="containsText" dxfId="3993" priority="78" operator="containsText" text="Casilla formulada">
      <formula>NOT(ISERROR(SEARCH("Casilla formulada",B12)))</formula>
    </cfRule>
  </conditionalFormatting>
  <conditionalFormatting sqref="D12:D21">
    <cfRule type="containsText" dxfId="3992" priority="76" operator="containsText" text="Definir el riesgo">
      <formula>NOT(ISERROR(SEARCH("Definir el riesgo",D12)))</formula>
    </cfRule>
  </conditionalFormatting>
  <conditionalFormatting sqref="H12:H21">
    <cfRule type="containsText" dxfId="3991" priority="75" operator="containsText" text="Espacio para describir la o las posibles causas">
      <formula>NOT(ISERROR(SEARCH("Espacio para describir la o las posibles causas",H12)))</formula>
    </cfRule>
  </conditionalFormatting>
  <conditionalFormatting sqref="I12:I21">
    <cfRule type="containsText" dxfId="3990" priority="74" operator="containsText" text="Espacio para describir las consecuencias que puede ocasionar el riesgo">
      <formula>NOT(ISERROR(SEARCH("Espacio para describir las consecuencias que puede ocasionar el riesgo",I12)))</formula>
    </cfRule>
  </conditionalFormatting>
  <conditionalFormatting sqref="J12:O21">
    <cfRule type="containsText" dxfId="3989" priority="73" operator="containsText" text="←">
      <formula>NOT(ISERROR(SEARCH("←",J12)))</formula>
    </cfRule>
  </conditionalFormatting>
  <conditionalFormatting sqref="P12:P21">
    <cfRule type="containsText" dxfId="3988" priority="72" operator="containsText" text="Seleccione Tratamiento del Riesgo">
      <formula>NOT(ISERROR(SEARCH("Seleccione Tratamiento del Riesgo",P12)))</formula>
    </cfRule>
  </conditionalFormatting>
  <conditionalFormatting sqref="R12:S21 U12:X21">
    <cfRule type="containsText" dxfId="3987" priority="70" operator="containsText" text="Escoger un dato de la lista desplegable">
      <formula>NOT(ISERROR(SEARCH("Escoger un dato de la lista desplegable",R12)))</formula>
    </cfRule>
    <cfRule type="containsText" dxfId="3986" priority="71" operator="containsText" text="Casilla formulada">
      <formula>NOT(ISERROR(SEARCH("Casilla formulada",R12)))</formula>
    </cfRule>
  </conditionalFormatting>
  <conditionalFormatting sqref="R12:S21 U12:X21">
    <cfRule type="containsText" dxfId="3985" priority="69" operator="containsText" text="CONTROL#">
      <formula>NOT(ISERROR(SEARCH("CONTROL#",R12)))</formula>
    </cfRule>
  </conditionalFormatting>
  <conditionalFormatting sqref="T12:T21">
    <cfRule type="containsText" dxfId="3984" priority="67" operator="containsText" text="Escoger un dato de la lista desplegable">
      <formula>NOT(ISERROR(SEARCH("Escoger un dato de la lista desplegable",T12)))</formula>
    </cfRule>
    <cfRule type="containsText" dxfId="3983" priority="68" operator="containsText" text="Casilla formulada">
      <formula>NOT(ISERROR(SEARCH("Casilla formulada",T12)))</formula>
    </cfRule>
  </conditionalFormatting>
  <conditionalFormatting sqref="T12:T21">
    <cfRule type="containsText" dxfId="3982" priority="66" operator="containsText" text="CONTROL#">
      <formula>NOT(ISERROR(SEARCH("CONTROL#",T12)))</formula>
    </cfRule>
  </conditionalFormatting>
  <conditionalFormatting sqref="T12">
    <cfRule type="containsText" dxfId="3981" priority="64" operator="containsText" text="Escoger un dato de la lista desplegable">
      <formula>NOT(ISERROR(SEARCH("Escoger un dato de la lista desplegable",T12)))</formula>
    </cfRule>
    <cfRule type="containsText" dxfId="3980" priority="65" operator="containsText" text="Casilla formulada">
      <formula>NOT(ISERROR(SEARCH("Casilla formulada",T12)))</formula>
    </cfRule>
  </conditionalFormatting>
  <conditionalFormatting sqref="T13:T21">
    <cfRule type="containsText" dxfId="3979" priority="62" operator="containsText" text="Escoger un dato de la lista desplegable">
      <formula>NOT(ISERROR(SEARCH("Escoger un dato de la lista desplegable",T13)))</formula>
    </cfRule>
    <cfRule type="containsText" dxfId="3978" priority="63" operator="containsText" text="Casilla formulada">
      <formula>NOT(ISERROR(SEARCH("Casilla formulada",T13)))</formula>
    </cfRule>
  </conditionalFormatting>
  <conditionalFormatting sqref="I6">
    <cfRule type="containsText" dxfId="3977" priority="61" operator="containsText" text="Casilla formulada">
      <formula>NOT(ISERROR(SEARCH("Casilla formulada",I6)))</formula>
    </cfRule>
  </conditionalFormatting>
  <conditionalFormatting sqref="O22:P22 O23:O31">
    <cfRule type="containsText" dxfId="3976" priority="57" operator="containsText" text="Extremo">
      <formula>NOT(ISERROR(SEARCH("Extremo",O22)))</formula>
    </cfRule>
    <cfRule type="containsText" dxfId="3975" priority="58" operator="containsText" text="Alto">
      <formula>NOT(ISERROR(SEARCH("Alto",O22)))</formula>
    </cfRule>
    <cfRule type="containsText" dxfId="3974" priority="59" operator="containsText" text="Moderado">
      <formula>NOT(ISERROR(SEARCH("Moderado",O22)))</formula>
    </cfRule>
    <cfRule type="containsText" dxfId="3973" priority="60" operator="containsText" text="Bajo">
      <formula>NOT(ISERROR(SEARCH("Bajo",O22)))</formula>
    </cfRule>
  </conditionalFormatting>
  <conditionalFormatting sqref="AM22:AM31">
    <cfRule type="containsText" dxfId="3972" priority="54" operator="containsText" text="FUERTE">
      <formula>NOT(ISERROR(SEARCH("FUERTE",AM22)))</formula>
    </cfRule>
    <cfRule type="containsText" dxfId="3971" priority="55" operator="containsText" text="MODERADO">
      <formula>NOT(ISERROR(SEARCH("MODERADO",AM22)))</formula>
    </cfRule>
    <cfRule type="containsText" dxfId="3970" priority="56" operator="containsText" text="DÉBIL">
      <formula>NOT(ISERROR(SEARCH("DÉBIL",AM22)))</formula>
    </cfRule>
  </conditionalFormatting>
  <conditionalFormatting sqref="AW22:AW31">
    <cfRule type="containsText" dxfId="3969" priority="50" operator="containsText" text="Extremo">
      <formula>NOT(ISERROR(SEARCH("Extremo",AW22)))</formula>
    </cfRule>
    <cfRule type="containsText" dxfId="3968" priority="51" operator="containsText" text="Alto">
      <formula>NOT(ISERROR(SEARCH("Alto",AW22)))</formula>
    </cfRule>
    <cfRule type="containsText" dxfId="3967" priority="52" operator="containsText" text="Moderado">
      <formula>NOT(ISERROR(SEARCH("Moderado",AW22)))</formula>
    </cfRule>
    <cfRule type="containsText" dxfId="3966" priority="53" operator="containsText" text="Bajo">
      <formula>NOT(ISERROR(SEARCH("Bajo",AW22)))</formula>
    </cfRule>
  </conditionalFormatting>
  <conditionalFormatting sqref="B22:B31">
    <cfRule type="containsText" dxfId="3965" priority="49" operator="containsText" text="Escoger un proceso de la lista desplegable">
      <formula>NOT(ISERROR(SEARCH("Escoger un proceso de la lista desplegable",B22)))</formula>
    </cfRule>
  </conditionalFormatting>
  <conditionalFormatting sqref="B22:Q31 Y22:AX31">
    <cfRule type="containsText" dxfId="3964" priority="47" operator="containsText" text="Escoger un dato de la lista desplegable">
      <formula>NOT(ISERROR(SEARCH("Escoger un dato de la lista desplegable",B22)))</formula>
    </cfRule>
    <cfRule type="containsText" dxfId="3963" priority="48" operator="containsText" text="Casilla formulada">
      <formula>NOT(ISERROR(SEARCH("Casilla formulada",B22)))</formula>
    </cfRule>
  </conditionalFormatting>
  <conditionalFormatting sqref="D22:D31">
    <cfRule type="containsText" dxfId="3962" priority="46" operator="containsText" text="Definir el riesgo">
      <formula>NOT(ISERROR(SEARCH("Definir el riesgo",D22)))</formula>
    </cfRule>
  </conditionalFormatting>
  <conditionalFormatting sqref="H22:H31">
    <cfRule type="containsText" dxfId="3961" priority="45" operator="containsText" text="Espacio para describir la o las posibles causas">
      <formula>NOT(ISERROR(SEARCH("Espacio para describir la o las posibles causas",H22)))</formula>
    </cfRule>
  </conditionalFormatting>
  <conditionalFormatting sqref="I22:I31">
    <cfRule type="containsText" dxfId="3960" priority="44" operator="containsText" text="Espacio para describir las consecuencias que puede ocasionar el riesgo">
      <formula>NOT(ISERROR(SEARCH("Espacio para describir las consecuencias que puede ocasionar el riesgo",I22)))</formula>
    </cfRule>
  </conditionalFormatting>
  <conditionalFormatting sqref="J22:O31">
    <cfRule type="containsText" dxfId="3959" priority="43" operator="containsText" text="←">
      <formula>NOT(ISERROR(SEARCH("←",J22)))</formula>
    </cfRule>
  </conditionalFormatting>
  <conditionalFormatting sqref="P22:P31">
    <cfRule type="containsText" dxfId="3958" priority="42" operator="containsText" text="Seleccione Tratamiento del Riesgo">
      <formula>NOT(ISERROR(SEARCH("Seleccione Tratamiento del Riesgo",P22)))</formula>
    </cfRule>
  </conditionalFormatting>
  <conditionalFormatting sqref="R22:S31 U22:X31">
    <cfRule type="containsText" dxfId="3957" priority="40" operator="containsText" text="Escoger un dato de la lista desplegable">
      <formula>NOT(ISERROR(SEARCH("Escoger un dato de la lista desplegable",R22)))</formula>
    </cfRule>
    <cfRule type="containsText" dxfId="3956" priority="41" operator="containsText" text="Casilla formulada">
      <formula>NOT(ISERROR(SEARCH("Casilla formulada",R22)))</formula>
    </cfRule>
  </conditionalFormatting>
  <conditionalFormatting sqref="R22:S31 U22:X31">
    <cfRule type="containsText" dxfId="3955" priority="39" operator="containsText" text="CONTROL#">
      <formula>NOT(ISERROR(SEARCH("CONTROL#",R22)))</formula>
    </cfRule>
  </conditionalFormatting>
  <conditionalFormatting sqref="T22:T31">
    <cfRule type="containsText" dxfId="3954" priority="37" operator="containsText" text="Escoger un dato de la lista desplegable">
      <formula>NOT(ISERROR(SEARCH("Escoger un dato de la lista desplegable",T22)))</formula>
    </cfRule>
    <cfRule type="containsText" dxfId="3953" priority="38" operator="containsText" text="Casilla formulada">
      <formula>NOT(ISERROR(SEARCH("Casilla formulada",T22)))</formula>
    </cfRule>
  </conditionalFormatting>
  <conditionalFormatting sqref="T22:T31">
    <cfRule type="containsText" dxfId="3952" priority="36" operator="containsText" text="CONTROL#">
      <formula>NOT(ISERROR(SEARCH("CONTROL#",T22)))</formula>
    </cfRule>
  </conditionalFormatting>
  <conditionalFormatting sqref="T22">
    <cfRule type="containsText" dxfId="3951" priority="34" operator="containsText" text="Escoger un dato de la lista desplegable">
      <formula>NOT(ISERROR(SEARCH("Escoger un dato de la lista desplegable",T22)))</formula>
    </cfRule>
    <cfRule type="containsText" dxfId="3950" priority="35" operator="containsText" text="Casilla formulada">
      <formula>NOT(ISERROR(SEARCH("Casilla formulada",T22)))</formula>
    </cfRule>
  </conditionalFormatting>
  <conditionalFormatting sqref="T23:T31">
    <cfRule type="containsText" dxfId="3949" priority="32" operator="containsText" text="Escoger un dato de la lista desplegable">
      <formula>NOT(ISERROR(SEARCH("Escoger un dato de la lista desplegable",T23)))</formula>
    </cfRule>
    <cfRule type="containsText" dxfId="3948" priority="33" operator="containsText" text="Casilla formulada">
      <formula>NOT(ISERROR(SEARCH("Casilla formulada",T23)))</formula>
    </cfRule>
  </conditionalFormatting>
  <conditionalFormatting sqref="O32:P32 O33:O41">
    <cfRule type="containsText" dxfId="3947" priority="28" operator="containsText" text="Extremo">
      <formula>NOT(ISERROR(SEARCH("Extremo",O32)))</formula>
    </cfRule>
    <cfRule type="containsText" dxfId="3946" priority="29" operator="containsText" text="Alto">
      <formula>NOT(ISERROR(SEARCH("Alto",O32)))</formula>
    </cfRule>
    <cfRule type="containsText" dxfId="3945" priority="30" operator="containsText" text="Moderado">
      <formula>NOT(ISERROR(SEARCH("Moderado",O32)))</formula>
    </cfRule>
    <cfRule type="containsText" dxfId="3944" priority="31" operator="containsText" text="Bajo">
      <formula>NOT(ISERROR(SEARCH("Bajo",O32)))</formula>
    </cfRule>
  </conditionalFormatting>
  <conditionalFormatting sqref="AM32:AM41">
    <cfRule type="containsText" dxfId="3943" priority="25" operator="containsText" text="FUERTE">
      <formula>NOT(ISERROR(SEARCH("FUERTE",AM32)))</formula>
    </cfRule>
    <cfRule type="containsText" dxfId="3942" priority="26" operator="containsText" text="MODERADO">
      <formula>NOT(ISERROR(SEARCH("MODERADO",AM32)))</formula>
    </cfRule>
    <cfRule type="containsText" dxfId="3941" priority="27" operator="containsText" text="DÉBIL">
      <formula>NOT(ISERROR(SEARCH("DÉBIL",AM32)))</formula>
    </cfRule>
  </conditionalFormatting>
  <conditionalFormatting sqref="AW32:AW41">
    <cfRule type="containsText" dxfId="3940" priority="21" operator="containsText" text="Extremo">
      <formula>NOT(ISERROR(SEARCH("Extremo",AW32)))</formula>
    </cfRule>
    <cfRule type="containsText" dxfId="3939" priority="22" operator="containsText" text="Alto">
      <formula>NOT(ISERROR(SEARCH("Alto",AW32)))</formula>
    </cfRule>
    <cfRule type="containsText" dxfId="3938" priority="23" operator="containsText" text="Moderado">
      <formula>NOT(ISERROR(SEARCH("Moderado",AW32)))</formula>
    </cfRule>
    <cfRule type="containsText" dxfId="3937" priority="24" operator="containsText" text="Bajo">
      <formula>NOT(ISERROR(SEARCH("Bajo",AW32)))</formula>
    </cfRule>
  </conditionalFormatting>
  <conditionalFormatting sqref="B32:B41">
    <cfRule type="containsText" dxfId="3936" priority="20" operator="containsText" text="Escoger un proceso de la lista desplegable">
      <formula>NOT(ISERROR(SEARCH("Escoger un proceso de la lista desplegable",B32)))</formula>
    </cfRule>
  </conditionalFormatting>
  <conditionalFormatting sqref="B32:Q41 Y32:AX41">
    <cfRule type="containsText" dxfId="3935" priority="18" operator="containsText" text="Escoger un dato de la lista desplegable">
      <formula>NOT(ISERROR(SEARCH("Escoger un dato de la lista desplegable",B32)))</formula>
    </cfRule>
    <cfRule type="containsText" dxfId="3934" priority="19" operator="containsText" text="Casilla formulada">
      <formula>NOT(ISERROR(SEARCH("Casilla formulada",B32)))</formula>
    </cfRule>
  </conditionalFormatting>
  <conditionalFormatting sqref="D32:D41">
    <cfRule type="containsText" dxfId="3933" priority="17" operator="containsText" text="Definir el riesgo">
      <formula>NOT(ISERROR(SEARCH("Definir el riesgo",D32)))</formula>
    </cfRule>
  </conditionalFormatting>
  <conditionalFormatting sqref="H32:H41">
    <cfRule type="containsText" dxfId="3932" priority="16" operator="containsText" text="Espacio para describir la o las posibles causas">
      <formula>NOT(ISERROR(SEARCH("Espacio para describir la o las posibles causas",H32)))</formula>
    </cfRule>
  </conditionalFormatting>
  <conditionalFormatting sqref="I32:I41">
    <cfRule type="containsText" dxfId="3931" priority="15" operator="containsText" text="Espacio para describir las consecuencias que puede ocasionar el riesgo">
      <formula>NOT(ISERROR(SEARCH("Espacio para describir las consecuencias que puede ocasionar el riesgo",I32)))</formula>
    </cfRule>
  </conditionalFormatting>
  <conditionalFormatting sqref="J32:O41">
    <cfRule type="containsText" dxfId="3930" priority="14" operator="containsText" text="←">
      <formula>NOT(ISERROR(SEARCH("←",J32)))</formula>
    </cfRule>
  </conditionalFormatting>
  <conditionalFormatting sqref="P32:P41">
    <cfRule type="containsText" dxfId="3929" priority="13" operator="containsText" text="Seleccione Tratamiento del Riesgo">
      <formula>NOT(ISERROR(SEARCH("Seleccione Tratamiento del Riesgo",P32)))</formula>
    </cfRule>
  </conditionalFormatting>
  <conditionalFormatting sqref="R32:S41 U32:X41">
    <cfRule type="containsText" dxfId="3928" priority="11" operator="containsText" text="Escoger un dato de la lista desplegable">
      <formula>NOT(ISERROR(SEARCH("Escoger un dato de la lista desplegable",R32)))</formula>
    </cfRule>
    <cfRule type="containsText" dxfId="3927" priority="12" operator="containsText" text="Casilla formulada">
      <formula>NOT(ISERROR(SEARCH("Casilla formulada",R32)))</formula>
    </cfRule>
  </conditionalFormatting>
  <conditionalFormatting sqref="R32:S41 U32:X41">
    <cfRule type="containsText" dxfId="3926" priority="10" operator="containsText" text="CONTROL#">
      <formula>NOT(ISERROR(SEARCH("CONTROL#",R32)))</formula>
    </cfRule>
  </conditionalFormatting>
  <conditionalFormatting sqref="T32:T41">
    <cfRule type="containsText" dxfId="3925" priority="8" operator="containsText" text="Escoger un dato de la lista desplegable">
      <formula>NOT(ISERROR(SEARCH("Escoger un dato de la lista desplegable",T32)))</formula>
    </cfRule>
    <cfRule type="containsText" dxfId="3924" priority="9" operator="containsText" text="Casilla formulada">
      <formula>NOT(ISERROR(SEARCH("Casilla formulada",T32)))</formula>
    </cfRule>
  </conditionalFormatting>
  <conditionalFormatting sqref="T32:T41">
    <cfRule type="containsText" dxfId="3923" priority="7" operator="containsText" text="CONTROL#">
      <formula>NOT(ISERROR(SEARCH("CONTROL#",T32)))</formula>
    </cfRule>
  </conditionalFormatting>
  <conditionalFormatting sqref="T32">
    <cfRule type="containsText" dxfId="3922" priority="5" operator="containsText" text="Escoger un dato de la lista desplegable">
      <formula>NOT(ISERROR(SEARCH("Escoger un dato de la lista desplegable",T32)))</formula>
    </cfRule>
    <cfRule type="containsText" dxfId="3921" priority="6" operator="containsText" text="Casilla formulada">
      <formula>NOT(ISERROR(SEARCH("Casilla formulada",T32)))</formula>
    </cfRule>
  </conditionalFormatting>
  <conditionalFormatting sqref="T33:T41">
    <cfRule type="containsText" dxfId="3920" priority="3" operator="containsText" text="Escoger un dato de la lista desplegable">
      <formula>NOT(ISERROR(SEARCH("Escoger un dato de la lista desplegable",T33)))</formula>
    </cfRule>
    <cfRule type="containsText" dxfId="3919" priority="4" operator="containsText" text="Casilla formulada">
      <formula>NOT(ISERROR(SEARCH("Casilla formulada",T33)))</formula>
    </cfRule>
  </conditionalFormatting>
  <conditionalFormatting sqref="F12:F21">
    <cfRule type="containsText" dxfId="3918" priority="1" operator="containsText" text="Escoger un dato de la lista desplegable">
      <formula>NOT(ISERROR(SEARCH("Escoger un dato de la lista desplegable",F12)))</formula>
    </cfRule>
    <cfRule type="containsText" dxfId="3917" priority="2" operator="containsText" text="Casilla formulada">
      <formula>NOT(ISERROR(SEARCH("Casilla formulada",F12)))</formula>
    </cfRule>
  </conditionalFormatting>
  <dataValidations count="11">
    <dataValidation type="list" allowBlank="1" showInputMessage="1" showErrorMessage="1" sqref="M12:M41 J12:J41" xr:uid="{00000000-0002-0000-0800-000000000000}">
      <formula1>"Escoger un dato de la lista desplegable,5,4,3,2,1"</formula1>
    </dataValidation>
    <dataValidation type="list" allowBlank="1" showInputMessage="1" showErrorMessage="1" sqref="Y12:Y41" xr:uid="{00000000-0002-0000-0800-000001000000}">
      <formula1>"Escoger un dato de la lista desplegable,Preventivo,Detectivo"</formula1>
    </dataValidation>
    <dataValidation type="list" allowBlank="1" showInputMessage="1" showErrorMessage="1" sqref="Z12:Z41" xr:uid="{00000000-0002-0000-0800-000002000000}">
      <formula1>"Escoger un dato de la lista desplegable,Asignado,No Asignado"</formula1>
    </dataValidation>
    <dataValidation type="list" allowBlank="1" showInputMessage="1" showErrorMessage="1" sqref="AA12:AA41" xr:uid="{00000000-0002-0000-0800-000003000000}">
      <formula1>"Escoger un dato de la lista desplegable,Adecuado,Inadecuado"</formula1>
    </dataValidation>
    <dataValidation type="list" allowBlank="1" showInputMessage="1" showErrorMessage="1" sqref="AB12:AB41" xr:uid="{00000000-0002-0000-0800-000004000000}">
      <formula1>"Escoger un dato de la lista desplegable,Oportuna,Inoportuna"</formula1>
    </dataValidation>
    <dataValidation type="list" allowBlank="1" showInputMessage="1" showErrorMessage="1" sqref="AC12:AC41" xr:uid="{00000000-0002-0000-0800-000005000000}">
      <formula1>"Escoger un dato de la lista desplegable,Prevenir,Detectar,No es un control"</formula1>
    </dataValidation>
    <dataValidation type="list" allowBlank="1" showInputMessage="1" showErrorMessage="1" sqref="AD12:AD41" xr:uid="{00000000-0002-0000-0800-000006000000}">
      <formula1>"Escoger un dato de la lista desplegable,Confiable,No confiable"</formula1>
    </dataValidation>
    <dataValidation type="list" allowBlank="1" showInputMessage="1" showErrorMessage="1" sqref="AE12:AE41" xr:uid="{00000000-0002-0000-0800-000007000000}">
      <formula1>"Escoger un dato de la lista desplegable,Se investigan y resuelven oportunamente,No se investigan y resuelven oportunamente."</formula1>
    </dataValidation>
    <dataValidation type="list" allowBlank="1" showInputMessage="1" showErrorMessage="1" sqref="AF12:AF41" xr:uid="{00000000-0002-0000-0800-000008000000}">
      <formula1>"Escoger un dato de la lista desplegable,Completa,Incompleta,No existe"</formula1>
    </dataValidation>
    <dataValidation type="list" allowBlank="1" showInputMessage="1" showErrorMessage="1" sqref="AJ12:AJ41" xr:uid="{00000000-0002-0000-0800-000009000000}">
      <formula1>"Escoger un dato de la lista desplegable,Fuerte,Moderado,Débil"</formula1>
    </dataValidation>
    <dataValidation type="list" allowBlank="1" showInputMessage="1" showErrorMessage="1" sqref="T12:T41" xr:uid="{00000000-0002-0000-0800-00000A000000}">
      <formula1>"Escoger un dato de la lista desplegable,Por Tramite, Diario, Semanal, Quincenal, Mensual, Bimestral, Trimestral, Semestral,Anual"</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B000000}">
          <x14:formula1>
            <xm:f>'HOJA DE DATOS'!$I$60:$I$64</xm:f>
          </x14:formula1>
          <xm:sqref>P12:P41</xm:sqref>
        </x14:dataValidation>
        <x14:dataValidation type="list" allowBlank="1" showInputMessage="1" showErrorMessage="1" xr:uid="{00000000-0002-0000-0800-00000C000000}">
          <x14:formula1>
            <xm:f>'HOJA DE DATOS'!$I$50:$I$57</xm:f>
          </x14:formula1>
          <xm:sqref>E12:E41</xm:sqref>
        </x14:dataValidation>
        <x14:dataValidation type="list" allowBlank="1" showInputMessage="1" showErrorMessage="1" xr:uid="{00000000-0002-0000-0800-00000D000000}">
          <x14:formula1>
            <xm:f>'HOJA DE DATOS'!$I$13:$I$46</xm:f>
          </x14:formula1>
          <xm:sqref>B12:B41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06962474BB6674E8DA4FDD7886B750B" ma:contentTypeVersion="7" ma:contentTypeDescription="Crear nuevo documento." ma:contentTypeScope="" ma:versionID="5f750b1637ee059aa05c69412bc84b0f">
  <xsd:schema xmlns:xsd="http://www.w3.org/2001/XMLSchema" xmlns:xs="http://www.w3.org/2001/XMLSchema" xmlns:p="http://schemas.microsoft.com/office/2006/metadata/properties" xmlns:ns2="eb1faa13-9ce7-430f-bf43-daf50bc913e5" targetNamespace="http://schemas.microsoft.com/office/2006/metadata/properties" ma:root="true" ma:fieldsID="363cd5c4f84831ada64ac2e1dde0c5d4" ns2:_="">
    <xsd:import namespace="eb1faa13-9ce7-430f-bf43-daf50bc913e5"/>
    <xsd:element name="properties">
      <xsd:complexType>
        <xsd:sequence>
          <xsd:element name="documentManagement">
            <xsd:complexType>
              <xsd:all>
                <xsd:element ref="ns2:Fecha_x0020_de_x0020_aprobaci_x00f3_n" minOccurs="0"/>
                <xsd:element ref="ns2:Estad_x00ed_sticas_x0020_de_x0020_comentarios_x0020_recibidos" minOccurs="0"/>
                <xsd:element ref="ns2:Invitaci_x00f3_n" minOccurs="0"/>
                <xsd:element ref="ns2:Orden" minOccurs="0"/>
                <xsd:element ref="ns2:un0y" minOccurs="0"/>
                <xsd:element ref="ns2:Vigenci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1faa13-9ce7-430f-bf43-daf50bc913e5" elementFormDefault="qualified">
    <xsd:import namespace="http://schemas.microsoft.com/office/2006/documentManagement/types"/>
    <xsd:import namespace="http://schemas.microsoft.com/office/infopath/2007/PartnerControls"/>
    <xsd:element name="Fecha_x0020_de_x0020_aprobaci_x00f3_n" ma:index="8" nillable="true" ma:displayName="Fecha de aprobación" ma:internalName="Fecha_x0020_de_x0020_aprobaci_x00f3_n">
      <xsd:simpleType>
        <xsd:restriction base="dms:Text">
          <xsd:maxLength value="255"/>
        </xsd:restriction>
      </xsd:simpleType>
    </xsd:element>
    <xsd:element name="Estad_x00ed_sticas_x0020_de_x0020_comentarios_x0020_recibidos" ma:index="9" nillable="true" ma:displayName="Estadísticas de comentarios recibidos" ma:internalName="Estad_x00ed_sticas_x0020_de_x0020_comentarios_x0020_recibidos">
      <xsd:simpleType>
        <xsd:restriction base="dms:Text">
          <xsd:maxLength value="255"/>
        </xsd:restriction>
      </xsd:simpleType>
    </xsd:element>
    <xsd:element name="Invitaci_x00f3_n" ma:index="10" nillable="true" ma:displayName="Invitación" ma:format="Hyperlink" ma:internalName="Invitaci_x00f3_n">
      <xsd:complexType>
        <xsd:complexContent>
          <xsd:extension base="dms:URL">
            <xsd:sequence>
              <xsd:element name="Url" type="dms:ValidUrl" minOccurs="0" nillable="true"/>
              <xsd:element name="Description" type="xsd:string" nillable="true"/>
            </xsd:sequence>
          </xsd:extension>
        </xsd:complexContent>
      </xsd:complexType>
    </xsd:element>
    <xsd:element name="Orden" ma:index="11" nillable="true" ma:displayName="Orden" ma:internalName="Orden">
      <xsd:simpleType>
        <xsd:restriction base="dms:Text">
          <xsd:maxLength value="255"/>
        </xsd:restriction>
      </xsd:simpleType>
    </xsd:element>
    <xsd:element name="un0y" ma:index="12" nillable="true" ma:displayName="Text" ma:internalName="un0y">
      <xsd:simpleType>
        <xsd:restriction base="dms:Text"/>
      </xsd:simpleType>
    </xsd:element>
    <xsd:element name="Vigencia" ma:index="13" nillable="true" ma:displayName="Vigencia" ma:internalName="Vigencia">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it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nvitaci_x00f3_n xmlns="eb1faa13-9ce7-430f-bf43-daf50bc913e5">
      <Url xsi:nil="true"/>
      <Description xsi:nil="true"/>
    </Invitaci_x00f3_n>
    <Vigencia xmlns="eb1faa13-9ce7-430f-bf43-daf50bc913e5" xsi:nil="true"/>
    <Orden xmlns="eb1faa13-9ce7-430f-bf43-daf50bc913e5" xsi:nil="true"/>
    <un0y xmlns="eb1faa13-9ce7-430f-bf43-daf50bc913e5" xsi:nil="true"/>
    <Estad_x00ed_sticas_x0020_de_x0020_comentarios_x0020_recibidos xmlns="eb1faa13-9ce7-430f-bf43-daf50bc913e5" xsi:nil="true"/>
    <Fecha_x0020_de_x0020_aprobaci_x00f3_n xmlns="eb1faa13-9ce7-430f-bf43-daf50bc913e5" xsi:nil="true"/>
  </documentManagement>
</p:properties>
</file>

<file path=customXml/itemProps1.xml><?xml version="1.0" encoding="utf-8"?>
<ds:datastoreItem xmlns:ds="http://schemas.openxmlformats.org/officeDocument/2006/customXml" ds:itemID="{968E92CE-F8D3-4115-B090-02BEADCA454E}"/>
</file>

<file path=customXml/itemProps2.xml><?xml version="1.0" encoding="utf-8"?>
<ds:datastoreItem xmlns:ds="http://schemas.openxmlformats.org/officeDocument/2006/customXml" ds:itemID="{289E487B-7658-467F-B91D-0AA7F034FEC2}">
  <ds:schemaRefs>
    <ds:schemaRef ds:uri="http://schemas.microsoft.com/sharepoint/v3/contenttype/forms"/>
  </ds:schemaRefs>
</ds:datastoreItem>
</file>

<file path=customXml/itemProps3.xml><?xml version="1.0" encoding="utf-8"?>
<ds:datastoreItem xmlns:ds="http://schemas.openxmlformats.org/officeDocument/2006/customXml" ds:itemID="{485D1E25-9548-428A-8315-5047FCC2F1C7}">
  <ds:schemaRefs>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http://purl.org/dc/elements/1.1/"/>
    <ds:schemaRef ds:uri="http://purl.org/dc/terms/"/>
    <ds:schemaRef ds:uri="9443f1d0-4126-494e-b9ae-46c3c51ade45"/>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68</vt:i4>
      </vt:variant>
      <vt:variant>
        <vt:lpstr>Rangos con nombre</vt:lpstr>
      </vt:variant>
      <vt:variant>
        <vt:i4>65</vt:i4>
      </vt:variant>
    </vt:vector>
  </HeadingPairs>
  <TitlesOfParts>
    <vt:vector size="133" baseType="lpstr">
      <vt:lpstr>PORTADA</vt:lpstr>
      <vt:lpstr>Resumen Avance</vt:lpstr>
      <vt:lpstr>GDIR-1.0 (G-V3)</vt:lpstr>
      <vt:lpstr>GDIR-1.0 (C-V4)</vt:lpstr>
      <vt:lpstr>GDIR-3.0 (G-V3)</vt:lpstr>
      <vt:lpstr>GDIR-3.0 (C-V4)</vt:lpstr>
      <vt:lpstr>GDIR-4.2 (G-V3)</vt:lpstr>
      <vt:lpstr>GDIR-4.2 (C-V4)</vt:lpstr>
      <vt:lpstr>GDIR-4.1 (G-V3)</vt:lpstr>
      <vt:lpstr>GDIR-4.1 (C-V4)</vt:lpstr>
      <vt:lpstr>GSAN-4.5 (G-V3)</vt:lpstr>
      <vt:lpstr>GSAN-4.5 (C-V4)</vt:lpstr>
      <vt:lpstr>GRER-2.0 (G-V3)</vt:lpstr>
      <vt:lpstr>GRER-2.0 (C-V4)</vt:lpstr>
      <vt:lpstr>GRER-1.0 (G-V3)</vt:lpstr>
      <vt:lpstr>GRER-1.0 (C-V4)</vt:lpstr>
      <vt:lpstr>GSAC 1.0 (G-V3)</vt:lpstr>
      <vt:lpstr>GSAC 1.0 (C-V4)</vt:lpstr>
      <vt:lpstr>GCEP 1.0 (G-V3)</vt:lpstr>
      <vt:lpstr>GCEP 1.0 (C-V4)</vt:lpstr>
      <vt:lpstr>GIVC 1.0 (G-V3)</vt:lpstr>
      <vt:lpstr>GIVC 1.0 (C-V4)</vt:lpstr>
      <vt:lpstr>GSAC 3.1 (C-V4)</vt:lpstr>
      <vt:lpstr>GSAN-1-1 (G-V3)</vt:lpstr>
      <vt:lpstr>GSAN-1-1 (C-V4)</vt:lpstr>
      <vt:lpstr>GSAN-2-2 (G-V3)</vt:lpstr>
      <vt:lpstr>GSAN-2-2 (C-V4)</vt:lpstr>
      <vt:lpstr>GSAN-2-1 (G-V3)</vt:lpstr>
      <vt:lpstr>GSAN-1-3 (G-V3)</vt:lpstr>
      <vt:lpstr>GSAN-1-3 (C-V4)</vt:lpstr>
      <vt:lpstr>GSAN-3-4 (G-V3)</vt:lpstr>
      <vt:lpstr>GSAN-3-4 (C-V4)</vt:lpstr>
      <vt:lpstr>GSAN-4-2 (G-V3)</vt:lpstr>
      <vt:lpstr>GSAN-4-2 (C-V4)</vt:lpstr>
      <vt:lpstr>GSAP-1.0 (G-V3)</vt:lpstr>
      <vt:lpstr>GSAP-1.0 (C-V4)</vt:lpstr>
      <vt:lpstr>GSAP-2.1 (G-V3)</vt:lpstr>
      <vt:lpstr>GSAP-2.1 (C-V4)</vt:lpstr>
      <vt:lpstr>GSAP-4.1 (G-V3)</vt:lpstr>
      <vt:lpstr>GSAP-4.1 (C-V4)</vt:lpstr>
      <vt:lpstr>GDIR-2.4 (G-V3)</vt:lpstr>
      <vt:lpstr>GDIR-2.4 (C-V4)</vt:lpstr>
      <vt:lpstr>GCON-1.0 (G-V3)</vt:lpstr>
      <vt:lpstr>GCON-1.0 (C-V4)</vt:lpstr>
      <vt:lpstr>GDIR-2-3 (G-V3)</vt:lpstr>
      <vt:lpstr>GDIR-2-3 (C-V4)</vt:lpstr>
      <vt:lpstr>GIAT-2-0 (G-V3)</vt:lpstr>
      <vt:lpstr>GIAT-2-0 (C-V4)</vt:lpstr>
      <vt:lpstr>GJUR-4.0 (G-V3)</vt:lpstr>
      <vt:lpstr>GJUR-4.0 (C-V4)</vt:lpstr>
      <vt:lpstr>GDIR-2-2 (G-V3)</vt:lpstr>
      <vt:lpstr>GDIR-2-2 (C-V4)</vt:lpstr>
      <vt:lpstr>GCON-2.0 (G-V3)</vt:lpstr>
      <vt:lpstr>GCON-2.0 (C-V4)</vt:lpstr>
      <vt:lpstr>GBIE-1.0 (G-V3)</vt:lpstr>
      <vt:lpstr>GBIE-1.0 (C-V4)</vt:lpstr>
      <vt:lpstr>GDIR-2.0 (G-V3)</vt:lpstr>
      <vt:lpstr>GDIR-2.0 (C-V4)</vt:lpstr>
      <vt:lpstr>GINF-6.0 (G-V3)</vt:lpstr>
      <vt:lpstr>GINF-6.0 (C-V4)</vt:lpstr>
      <vt:lpstr>GFIN-7.0 (G-V3)</vt:lpstr>
      <vt:lpstr>GFIN-7.0 (C-V4)</vt:lpstr>
      <vt:lpstr>GDOC-1.0 (G-V3)</vt:lpstr>
      <vt:lpstr>GDOC-1.0 (C-V4)</vt:lpstr>
      <vt:lpstr>AEGR-5.0 (G-V3)</vt:lpstr>
      <vt:lpstr>AEGR-5.0 (C-V4)</vt:lpstr>
      <vt:lpstr>HOJA DE DATOS</vt:lpstr>
      <vt:lpstr>Hoja2</vt:lpstr>
      <vt:lpstr>'AEGR-5.0 (C-V4)'!Área_de_impresión</vt:lpstr>
      <vt:lpstr>'GBIE-1.0 (C-V4)'!Área_de_impresión</vt:lpstr>
      <vt:lpstr>'GCEP 1.0 (C-V4)'!Área_de_impresión</vt:lpstr>
      <vt:lpstr>'GCON-1.0 (C-V4)'!Área_de_impresión</vt:lpstr>
      <vt:lpstr>'GCON-2.0 (C-V4)'!Área_de_impresión</vt:lpstr>
      <vt:lpstr>'GDIR-1.0 (C-V4)'!Área_de_impresión</vt:lpstr>
      <vt:lpstr>'GDIR-2.0 (C-V4)'!Área_de_impresión</vt:lpstr>
      <vt:lpstr>'GDIR-2.4 (C-V4)'!Área_de_impresión</vt:lpstr>
      <vt:lpstr>'GDIR-2-2 (C-V4)'!Área_de_impresión</vt:lpstr>
      <vt:lpstr>'GDIR-2-3 (C-V4)'!Área_de_impresión</vt:lpstr>
      <vt:lpstr>'GDIR-3.0 (C-V4)'!Área_de_impresión</vt:lpstr>
      <vt:lpstr>'GDIR-4.1 (C-V4)'!Área_de_impresión</vt:lpstr>
      <vt:lpstr>'GDIR-4.2 (C-V4)'!Área_de_impresión</vt:lpstr>
      <vt:lpstr>'GDOC-1.0 (C-V4)'!Área_de_impresión</vt:lpstr>
      <vt:lpstr>'GFIN-7.0 (C-V4)'!Área_de_impresión</vt:lpstr>
      <vt:lpstr>'GIAT-2-0 (C-V4)'!Área_de_impresión</vt:lpstr>
      <vt:lpstr>'GINF-6.0 (C-V4)'!Área_de_impresión</vt:lpstr>
      <vt:lpstr>'GIVC 1.0 (C-V4)'!Área_de_impresión</vt:lpstr>
      <vt:lpstr>'GJUR-4.0 (C-V4)'!Área_de_impresión</vt:lpstr>
      <vt:lpstr>'GRER-1.0 (C-V4)'!Área_de_impresión</vt:lpstr>
      <vt:lpstr>'GRER-2.0 (C-V4)'!Área_de_impresión</vt:lpstr>
      <vt:lpstr>'GSAC 1.0 (C-V4)'!Área_de_impresión</vt:lpstr>
      <vt:lpstr>'GSAC 3.1 (C-V4)'!Área_de_impresión</vt:lpstr>
      <vt:lpstr>'GSAN-1-1 (C-V4)'!Área_de_impresión</vt:lpstr>
      <vt:lpstr>'GSAN-1-3 (C-V4)'!Área_de_impresión</vt:lpstr>
      <vt:lpstr>'GSAN-2-2 (C-V4)'!Área_de_impresión</vt:lpstr>
      <vt:lpstr>'GSAN-3-4 (C-V4)'!Área_de_impresión</vt:lpstr>
      <vt:lpstr>'GSAN-4.5 (C-V4)'!Área_de_impresión</vt:lpstr>
      <vt:lpstr>'GSAN-4-2 (C-V4)'!Área_de_impresión</vt:lpstr>
      <vt:lpstr>'GSAP-1.0 (C-V4)'!Área_de_impresión</vt:lpstr>
      <vt:lpstr>'GSAP-2.1 (C-V4)'!Área_de_impresión</vt:lpstr>
      <vt:lpstr>'GSAP-4.1 (C-V4)'!Área_de_impresión</vt:lpstr>
      <vt:lpstr>PORTADA!Área_de_impresión</vt:lpstr>
      <vt:lpstr>'AEGR-5.0 (C-V4)'!Títulos_a_imprimir</vt:lpstr>
      <vt:lpstr>'GBIE-1.0 (C-V4)'!Títulos_a_imprimir</vt:lpstr>
      <vt:lpstr>'GCEP 1.0 (C-V4)'!Títulos_a_imprimir</vt:lpstr>
      <vt:lpstr>'GCON-1.0 (C-V4)'!Títulos_a_imprimir</vt:lpstr>
      <vt:lpstr>'GCON-2.0 (C-V4)'!Títulos_a_imprimir</vt:lpstr>
      <vt:lpstr>'GDIR-1.0 (C-V4)'!Títulos_a_imprimir</vt:lpstr>
      <vt:lpstr>'GDIR-2.0 (C-V4)'!Títulos_a_imprimir</vt:lpstr>
      <vt:lpstr>'GDIR-2.4 (C-V4)'!Títulos_a_imprimir</vt:lpstr>
      <vt:lpstr>'GDIR-2-2 (C-V4)'!Títulos_a_imprimir</vt:lpstr>
      <vt:lpstr>'GDIR-2-3 (C-V4)'!Títulos_a_imprimir</vt:lpstr>
      <vt:lpstr>'GDIR-3.0 (C-V4)'!Títulos_a_imprimir</vt:lpstr>
      <vt:lpstr>'GDIR-4.1 (C-V4)'!Títulos_a_imprimir</vt:lpstr>
      <vt:lpstr>'GDIR-4.2 (C-V4)'!Títulos_a_imprimir</vt:lpstr>
      <vt:lpstr>'GDOC-1.0 (C-V4)'!Títulos_a_imprimir</vt:lpstr>
      <vt:lpstr>'GFIN-7.0 (C-V4)'!Títulos_a_imprimir</vt:lpstr>
      <vt:lpstr>'GIAT-2-0 (C-V4)'!Títulos_a_imprimir</vt:lpstr>
      <vt:lpstr>'GINF-6.0 (C-V4)'!Títulos_a_imprimir</vt:lpstr>
      <vt:lpstr>'GIVC 1.0 (C-V4)'!Títulos_a_imprimir</vt:lpstr>
      <vt:lpstr>'GJUR-4.0 (C-V4)'!Títulos_a_imprimir</vt:lpstr>
      <vt:lpstr>'GRER-1.0 (C-V4)'!Títulos_a_imprimir</vt:lpstr>
      <vt:lpstr>'GRER-2.0 (C-V4)'!Títulos_a_imprimir</vt:lpstr>
      <vt:lpstr>'GSAC 1.0 (C-V4)'!Títulos_a_imprimir</vt:lpstr>
      <vt:lpstr>'GSAC 3.1 (C-V4)'!Títulos_a_imprimir</vt:lpstr>
      <vt:lpstr>'GSAN-1-1 (C-V4)'!Títulos_a_imprimir</vt:lpstr>
      <vt:lpstr>'GSAN-1-3 (C-V4)'!Títulos_a_imprimir</vt:lpstr>
      <vt:lpstr>'GSAN-2-2 (C-V4)'!Títulos_a_imprimir</vt:lpstr>
      <vt:lpstr>'GSAN-3-4 (C-V4)'!Títulos_a_imprimir</vt:lpstr>
      <vt:lpstr>'GSAN-4.5 (C-V4)'!Títulos_a_imprimir</vt:lpstr>
      <vt:lpstr>'GSAN-4-2 (C-V4)'!Títulos_a_imprimir</vt:lpstr>
      <vt:lpstr>'GSAP-1.0 (C-V4)'!Títulos_a_imprimir</vt:lpstr>
      <vt:lpstr>'GSAP-2.1 (C-V4)'!Títulos_a_imprimir</vt:lpstr>
      <vt:lpstr>'GSAP-4.1 (C-V4)'!Títulos_a_imprimir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Propuesta de Matriz de Riesgo de Corrupción por Procesos 2021</dc:title>
  <dc:creator>Alfonso Antonio de Jesus Barrios Perea</dc:creator>
  <cp:lastModifiedBy>ALFONSO BARRIOS PEREA</cp:lastModifiedBy>
  <cp:lastPrinted>2019-08-23T19:37:56Z</cp:lastPrinted>
  <dcterms:created xsi:type="dcterms:W3CDTF">2017-12-14T13:15:49Z</dcterms:created>
  <dcterms:modified xsi:type="dcterms:W3CDTF">2020-12-30T13:37:52Z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0x010100E06962474BB6674E8DA4FDD7886B750B</vt:lpwstr>
  </property>
</Properties>
</file>